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codeName="ThisWorkbook" defaultThemeVersion="166925"/>
  <xr:revisionPtr revIDLastSave="0" documentId="10_ncr:100000_{D7674B76-F0F0-4B23-ACE0-B1A946C5DD64}" xr6:coauthVersionLast="31" xr6:coauthVersionMax="44" xr10:uidLastSave="{00000000-0000-0000-0000-000000000000}"/>
  <workbookProtection lockStructure="1"/>
  <bookViews>
    <workbookView xWindow="-120" yWindow="-120" windowWidth="29040" windowHeight="15840" tabRatio="870" activeTab="5" xr2:uid="{00000000-000D-0000-FFFF-FFFF00000000}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79017"/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D118" i="21" l="1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 s="1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0" i="15" l="1"/>
  <c r="H112" i="15"/>
  <c r="H109" i="15"/>
  <c r="H111" i="15"/>
  <c r="H108" i="15"/>
  <c r="H114" i="15" l="1"/>
  <c r="H116" i="15" l="1"/>
  <c r="H118" i="15" s="1"/>
  <c r="H120" i="15" s="1"/>
  <c r="H124" i="15" l="1"/>
  <c r="H131" i="15" s="1"/>
  <c r="H133" i="15" s="1"/>
  <c r="H134" i="15" s="1"/>
  <c r="H49" i="20"/>
  <c r="N55" i="20" l="1"/>
  <c r="N56" i="20"/>
  <c r="H137" i="15"/>
  <c r="H141" i="15"/>
  <c r="H85" i="21" s="1"/>
  <c r="H138" i="15"/>
  <c r="H82" i="21" s="1"/>
  <c r="H139" i="15"/>
  <c r="H83" i="21" s="1"/>
  <c r="H140" i="15"/>
  <c r="H84" i="21" s="1"/>
  <c r="N58" i="20" l="1"/>
  <c r="H59" i="20" s="1"/>
  <c r="H60" i="20" s="1"/>
  <c r="J62" i="20" s="1"/>
  <c r="AN101" i="21"/>
  <c r="AN140" i="21" s="1"/>
  <c r="AN32" i="38" s="1"/>
  <c r="L101" i="21"/>
  <c r="L140" i="21" s="1"/>
  <c r="L32" i="38" s="1"/>
  <c r="AA101" i="21"/>
  <c r="AA140" i="21" s="1"/>
  <c r="AA32" i="38" s="1"/>
  <c r="AC101" i="21"/>
  <c r="AC140" i="21" s="1"/>
  <c r="AC32" i="38" s="1"/>
  <c r="T101" i="21"/>
  <c r="T140" i="21" s="1"/>
  <c r="T32" i="38" s="1"/>
  <c r="AM101" i="21"/>
  <c r="AM140" i="21" s="1"/>
  <c r="AM32" i="38" s="1"/>
  <c r="AL101" i="21"/>
  <c r="AL140" i="21" s="1"/>
  <c r="AL32" i="38" s="1"/>
  <c r="N101" i="21"/>
  <c r="N140" i="21" s="1"/>
  <c r="N32" i="38" s="1"/>
  <c r="J101" i="21"/>
  <c r="J140" i="21" s="1"/>
  <c r="J32" i="38" s="1"/>
  <c r="AD101" i="21"/>
  <c r="AD140" i="21" s="1"/>
  <c r="AD32" i="38" s="1"/>
  <c r="AJ101" i="21"/>
  <c r="AJ140" i="21" s="1"/>
  <c r="AJ32" i="38" s="1"/>
  <c r="AF101" i="21"/>
  <c r="AF140" i="21" s="1"/>
  <c r="AF32" i="38" s="1"/>
  <c r="O101" i="21"/>
  <c r="O140" i="21" s="1"/>
  <c r="O32" i="38" s="1"/>
  <c r="AH101" i="21"/>
  <c r="AH140" i="21" s="1"/>
  <c r="AH32" i="38" s="1"/>
  <c r="AK101" i="21"/>
  <c r="AK140" i="21" s="1"/>
  <c r="AK32" i="38" s="1"/>
  <c r="M101" i="21"/>
  <c r="M140" i="21" s="1"/>
  <c r="M32" i="38" s="1"/>
  <c r="AQ101" i="21"/>
  <c r="AQ140" i="21" s="1"/>
  <c r="AQ32" i="38" s="1"/>
  <c r="R101" i="21"/>
  <c r="R140" i="21" s="1"/>
  <c r="R32" i="38" s="1"/>
  <c r="AP101" i="21"/>
  <c r="AP140" i="21" s="1"/>
  <c r="AP32" i="38" s="1"/>
  <c r="Q101" i="21"/>
  <c r="Q140" i="21" s="1"/>
  <c r="Q32" i="38" s="1"/>
  <c r="U101" i="21"/>
  <c r="U140" i="21" s="1"/>
  <c r="U32" i="38" s="1"/>
  <c r="Z101" i="21"/>
  <c r="Z140" i="21" s="1"/>
  <c r="Z32" i="38" s="1"/>
  <c r="AG101" i="21"/>
  <c r="AG140" i="21" s="1"/>
  <c r="AG32" i="38" s="1"/>
  <c r="AB101" i="21"/>
  <c r="AB140" i="21" s="1"/>
  <c r="AB32" i="38" s="1"/>
  <c r="AI101" i="21"/>
  <c r="AI140" i="21" s="1"/>
  <c r="AI32" i="38" s="1"/>
  <c r="AO101" i="21"/>
  <c r="AO140" i="21" s="1"/>
  <c r="AO32" i="38" s="1"/>
  <c r="K101" i="21"/>
  <c r="K140" i="21" s="1"/>
  <c r="K32" i="38" s="1"/>
  <c r="S101" i="21"/>
  <c r="S140" i="21" s="1"/>
  <c r="S32" i="38" s="1"/>
  <c r="P101" i="21"/>
  <c r="P140" i="21" s="1"/>
  <c r="P32" i="38" s="1"/>
  <c r="V101" i="21"/>
  <c r="V140" i="21" s="1"/>
  <c r="V32" i="38" s="1"/>
  <c r="Y101" i="21"/>
  <c r="Y140" i="21" s="1"/>
  <c r="Y32" i="38" s="1"/>
  <c r="AE101" i="21"/>
  <c r="AE140" i="21" s="1"/>
  <c r="AE32" i="38" s="1"/>
  <c r="X101" i="21"/>
  <c r="X140" i="21" s="1"/>
  <c r="X32" i="38" s="1"/>
  <c r="W101" i="21"/>
  <c r="W140" i="21" s="1"/>
  <c r="W32" i="38" s="1"/>
  <c r="Y100" i="21"/>
  <c r="Y139" i="21" s="1"/>
  <c r="AI100" i="21"/>
  <c r="AI139" i="21" s="1"/>
  <c r="AN100" i="21"/>
  <c r="AN139" i="21" s="1"/>
  <c r="AF100" i="21"/>
  <c r="AF139" i="21" s="1"/>
  <c r="AQ100" i="21"/>
  <c r="AQ139" i="21" s="1"/>
  <c r="AB100" i="21"/>
  <c r="AB139" i="21" s="1"/>
  <c r="T100" i="21"/>
  <c r="T139" i="21" s="1"/>
  <c r="AA100" i="21"/>
  <c r="AA139" i="21" s="1"/>
  <c r="Q100" i="21"/>
  <c r="Q139" i="21" s="1"/>
  <c r="V100" i="21"/>
  <c r="V139" i="21" s="1"/>
  <c r="J100" i="21"/>
  <c r="J139" i="21" s="1"/>
  <c r="AH100" i="21"/>
  <c r="AH139" i="21" s="1"/>
  <c r="AG100" i="21"/>
  <c r="AG139" i="21" s="1"/>
  <c r="N100" i="21"/>
  <c r="N139" i="21" s="1"/>
  <c r="M100" i="21"/>
  <c r="M139" i="21" s="1"/>
  <c r="AD100" i="21"/>
  <c r="AD139" i="21" s="1"/>
  <c r="P100" i="21"/>
  <c r="P139" i="21" s="1"/>
  <c r="AK100" i="21"/>
  <c r="AK139" i="21" s="1"/>
  <c r="X100" i="21"/>
  <c r="X139" i="21" s="1"/>
  <c r="U100" i="21"/>
  <c r="U139" i="21" s="1"/>
  <c r="AE100" i="21"/>
  <c r="AE139" i="21" s="1"/>
  <c r="O100" i="21"/>
  <c r="O139" i="21" s="1"/>
  <c r="Z100" i="21"/>
  <c r="Z139" i="21" s="1"/>
  <c r="AC100" i="21"/>
  <c r="AC139" i="21" s="1"/>
  <c r="W100" i="21"/>
  <c r="W139" i="21" s="1"/>
  <c r="K100" i="21"/>
  <c r="K139" i="21" s="1"/>
  <c r="AJ100" i="21"/>
  <c r="AJ139" i="21" s="1"/>
  <c r="AO100" i="21"/>
  <c r="AO139" i="21" s="1"/>
  <c r="AM100" i="21"/>
  <c r="AM139" i="21" s="1"/>
  <c r="AP100" i="21"/>
  <c r="AP139" i="21" s="1"/>
  <c r="S100" i="21"/>
  <c r="S139" i="21" s="1"/>
  <c r="R100" i="21"/>
  <c r="R139" i="21" s="1"/>
  <c r="L100" i="21"/>
  <c r="L139" i="21" s="1"/>
  <c r="AL100" i="21"/>
  <c r="AL139" i="21" s="1"/>
  <c r="H81" i="21"/>
  <c r="H143" i="15"/>
  <c r="H147" i="15" s="1"/>
  <c r="Z99" i="21"/>
  <c r="Z138" i="21" s="1"/>
  <c r="Z30" i="38" s="1"/>
  <c r="S99" i="21"/>
  <c r="S138" i="21" s="1"/>
  <c r="S30" i="38" s="1"/>
  <c r="AO99" i="21"/>
  <c r="AO138" i="21" s="1"/>
  <c r="AO30" i="38" s="1"/>
  <c r="T99" i="21"/>
  <c r="T138" i="21" s="1"/>
  <c r="T30" i="38" s="1"/>
  <c r="Y99" i="21"/>
  <c r="Y138" i="21" s="1"/>
  <c r="Y30" i="38" s="1"/>
  <c r="AB99" i="21"/>
  <c r="AB138" i="21" s="1"/>
  <c r="AB30" i="38" s="1"/>
  <c r="AQ99" i="21"/>
  <c r="AQ138" i="21" s="1"/>
  <c r="AQ30" i="38" s="1"/>
  <c r="O99" i="21"/>
  <c r="O138" i="21" s="1"/>
  <c r="O30" i="38" s="1"/>
  <c r="AH99" i="21"/>
  <c r="AH138" i="21" s="1"/>
  <c r="AH30" i="38" s="1"/>
  <c r="AJ99" i="21"/>
  <c r="AJ138" i="21" s="1"/>
  <c r="AJ30" i="38" s="1"/>
  <c r="K99" i="21"/>
  <c r="K138" i="21" s="1"/>
  <c r="K30" i="38" s="1"/>
  <c r="J99" i="21"/>
  <c r="J138" i="21" s="1"/>
  <c r="J30" i="38" s="1"/>
  <c r="AL99" i="21"/>
  <c r="AL138" i="21" s="1"/>
  <c r="AL30" i="38" s="1"/>
  <c r="P99" i="21"/>
  <c r="P138" i="21" s="1"/>
  <c r="P30" i="38" s="1"/>
  <c r="Q99" i="21"/>
  <c r="Q138" i="21" s="1"/>
  <c r="Q30" i="38" s="1"/>
  <c r="M99" i="21"/>
  <c r="M138" i="21" s="1"/>
  <c r="M30" i="38" s="1"/>
  <c r="AD99" i="21"/>
  <c r="AD138" i="21" s="1"/>
  <c r="AD30" i="38" s="1"/>
  <c r="AC99" i="21"/>
  <c r="AC138" i="21" s="1"/>
  <c r="AC30" i="38" s="1"/>
  <c r="AF99" i="21"/>
  <c r="AF138" i="21" s="1"/>
  <c r="AF30" i="38" s="1"/>
  <c r="W99" i="21"/>
  <c r="W138" i="21" s="1"/>
  <c r="W30" i="38" s="1"/>
  <c r="AK99" i="21"/>
  <c r="AK138" i="21" s="1"/>
  <c r="AK30" i="38" s="1"/>
  <c r="AG99" i="21"/>
  <c r="AG138" i="21" s="1"/>
  <c r="AG30" i="38" s="1"/>
  <c r="U99" i="21"/>
  <c r="U138" i="21" s="1"/>
  <c r="U30" i="38" s="1"/>
  <c r="AE99" i="21"/>
  <c r="AE138" i="21" s="1"/>
  <c r="AE30" i="38" s="1"/>
  <c r="L99" i="21"/>
  <c r="L138" i="21" s="1"/>
  <c r="L30" i="38" s="1"/>
  <c r="N99" i="21"/>
  <c r="N138" i="21" s="1"/>
  <c r="N30" i="38" s="1"/>
  <c r="R99" i="21"/>
  <c r="R138" i="21" s="1"/>
  <c r="R30" i="38" s="1"/>
  <c r="X99" i="21"/>
  <c r="X138" i="21" s="1"/>
  <c r="X30" i="38" s="1"/>
  <c r="AN99" i="21"/>
  <c r="AN138" i="21" s="1"/>
  <c r="AN30" i="38" s="1"/>
  <c r="AM99" i="21"/>
  <c r="AM138" i="21" s="1"/>
  <c r="AM30" i="38" s="1"/>
  <c r="AI99" i="21"/>
  <c r="AI138" i="21" s="1"/>
  <c r="AI30" i="38" s="1"/>
  <c r="V99" i="21"/>
  <c r="V138" i="21" s="1"/>
  <c r="V30" i="38" s="1"/>
  <c r="AP99" i="21"/>
  <c r="AP138" i="21" s="1"/>
  <c r="AP30" i="38" s="1"/>
  <c r="AA99" i="21"/>
  <c r="AA138" i="21" s="1"/>
  <c r="AA30" i="38" s="1"/>
  <c r="AD98" i="21"/>
  <c r="AD137" i="21" s="1"/>
  <c r="X98" i="21"/>
  <c r="X137" i="21" s="1"/>
  <c r="AE98" i="21"/>
  <c r="AE137" i="21" s="1"/>
  <c r="Q98" i="21"/>
  <c r="Q137" i="21" s="1"/>
  <c r="AP98" i="21"/>
  <c r="AP137" i="21" s="1"/>
  <c r="R98" i="21"/>
  <c r="R137" i="21" s="1"/>
  <c r="AA98" i="21"/>
  <c r="AA137" i="21" s="1"/>
  <c r="AI98" i="21"/>
  <c r="AI137" i="21" s="1"/>
  <c r="M98" i="21"/>
  <c r="M137" i="21" s="1"/>
  <c r="J98" i="21"/>
  <c r="J137" i="21" s="1"/>
  <c r="P98" i="21"/>
  <c r="P137" i="21" s="1"/>
  <c r="S98" i="21"/>
  <c r="S137" i="21" s="1"/>
  <c r="AQ98" i="21"/>
  <c r="AQ137" i="21" s="1"/>
  <c r="AF98" i="21"/>
  <c r="AF137" i="21" s="1"/>
  <c r="V98" i="21"/>
  <c r="V137" i="21" s="1"/>
  <c r="Z98" i="21"/>
  <c r="Z137" i="21" s="1"/>
  <c r="T98" i="21"/>
  <c r="T137" i="21" s="1"/>
  <c r="AG98" i="21"/>
  <c r="AG137" i="21" s="1"/>
  <c r="Y98" i="21"/>
  <c r="Y137" i="21" s="1"/>
  <c r="L98" i="21"/>
  <c r="L137" i="21" s="1"/>
  <c r="O98" i="21"/>
  <c r="O137" i="21" s="1"/>
  <c r="W98" i="21"/>
  <c r="W137" i="21" s="1"/>
  <c r="AC98" i="21"/>
  <c r="AC137" i="21" s="1"/>
  <c r="AJ98" i="21"/>
  <c r="AJ137" i="21" s="1"/>
  <c r="AO98" i="21"/>
  <c r="AO137" i="21" s="1"/>
  <c r="K98" i="21"/>
  <c r="K137" i="21" s="1"/>
  <c r="AB98" i="21"/>
  <c r="AB137" i="21" s="1"/>
  <c r="AK98" i="21"/>
  <c r="AK137" i="21" s="1"/>
  <c r="N98" i="21"/>
  <c r="N137" i="21" s="1"/>
  <c r="AH98" i="21"/>
  <c r="AH137" i="21" s="1"/>
  <c r="U98" i="21"/>
  <c r="U137" i="21" s="1"/>
  <c r="AM98" i="21"/>
  <c r="AM137" i="21" s="1"/>
  <c r="AL98" i="21"/>
  <c r="AL137" i="21" s="1"/>
  <c r="AN98" i="21"/>
  <c r="AN137" i="21" s="1"/>
  <c r="M62" i="20" l="1"/>
  <c r="M45" i="22" s="1"/>
  <c r="L62" i="20"/>
  <c r="L45" i="22" s="1"/>
  <c r="K62" i="20"/>
  <c r="K45" i="22" s="1"/>
  <c r="N62" i="20"/>
  <c r="N45" i="22" s="1"/>
  <c r="J45" i="22"/>
  <c r="AL24" i="39"/>
  <c r="AL30" i="39" s="1"/>
  <c r="AL29" i="38"/>
  <c r="N29" i="38"/>
  <c r="N24" i="39"/>
  <c r="N30" i="39" s="1"/>
  <c r="AO24" i="39"/>
  <c r="AO30" i="39" s="1"/>
  <c r="AO29" i="38"/>
  <c r="O24" i="39"/>
  <c r="O30" i="39" s="1"/>
  <c r="O29" i="38"/>
  <c r="T29" i="38"/>
  <c r="T24" i="39"/>
  <c r="T30" i="39" s="1"/>
  <c r="AQ29" i="38"/>
  <c r="AQ24" i="39"/>
  <c r="AQ30" i="39" s="1"/>
  <c r="M24" i="39"/>
  <c r="M30" i="39" s="1"/>
  <c r="M29" i="38"/>
  <c r="AP29" i="38"/>
  <c r="AP24" i="39"/>
  <c r="AP30" i="39" s="1"/>
  <c r="AD24" i="39"/>
  <c r="AD30" i="39" s="1"/>
  <c r="AD29" i="38"/>
  <c r="L31" i="38"/>
  <c r="L22" i="39"/>
  <c r="L28" i="39" s="1"/>
  <c r="AM31" i="38"/>
  <c r="AM22" i="39"/>
  <c r="AM28" i="39" s="1"/>
  <c r="W22" i="39"/>
  <c r="W28" i="39" s="1"/>
  <c r="W31" i="38"/>
  <c r="AE22" i="39"/>
  <c r="AE28" i="39" s="1"/>
  <c r="AE31" i="38"/>
  <c r="P22" i="39"/>
  <c r="P28" i="39" s="1"/>
  <c r="P31" i="38"/>
  <c r="AG22" i="39"/>
  <c r="AG28" i="39" s="1"/>
  <c r="AG31" i="38"/>
  <c r="Q22" i="39"/>
  <c r="Q28" i="39" s="1"/>
  <c r="Q31" i="38"/>
  <c r="AQ22" i="39"/>
  <c r="AQ28" i="39" s="1"/>
  <c r="AQ31" i="38"/>
  <c r="Y22" i="39"/>
  <c r="Y28" i="39" s="1"/>
  <c r="Y31" i="38"/>
  <c r="AM29" i="38"/>
  <c r="AM24" i="39"/>
  <c r="AM30" i="39" s="1"/>
  <c r="AK24" i="39"/>
  <c r="AK30" i="39" s="1"/>
  <c r="AK29" i="38"/>
  <c r="AJ29" i="38"/>
  <c r="AJ24" i="39"/>
  <c r="AJ30" i="39" s="1"/>
  <c r="L29" i="38"/>
  <c r="L24" i="39"/>
  <c r="L30" i="39" s="1"/>
  <c r="Z29" i="38"/>
  <c r="Z24" i="39"/>
  <c r="Z30" i="39" s="1"/>
  <c r="S24" i="39"/>
  <c r="S30" i="39" s="1"/>
  <c r="S29" i="38"/>
  <c r="AI24" i="39"/>
  <c r="AI30" i="39" s="1"/>
  <c r="AI29" i="38"/>
  <c r="Q29" i="38"/>
  <c r="Q24" i="39"/>
  <c r="Q30" i="39" s="1"/>
  <c r="H34" i="33"/>
  <c r="A4" i="15"/>
  <c r="R31" i="38"/>
  <c r="R22" i="39"/>
  <c r="R28" i="39" s="1"/>
  <c r="AO31" i="38"/>
  <c r="AO22" i="39"/>
  <c r="AO28" i="39" s="1"/>
  <c r="AC22" i="39"/>
  <c r="AC28" i="39" s="1"/>
  <c r="AC31" i="38"/>
  <c r="U31" i="38"/>
  <c r="U22" i="39"/>
  <c r="U28" i="39" s="1"/>
  <c r="AD31" i="38"/>
  <c r="AD22" i="39"/>
  <c r="AD28" i="39" s="1"/>
  <c r="AH22" i="39"/>
  <c r="AH28" i="39" s="1"/>
  <c r="AH31" i="38"/>
  <c r="AA22" i="39"/>
  <c r="AA28" i="39" s="1"/>
  <c r="AA31" i="38"/>
  <c r="AF31" i="38"/>
  <c r="AF22" i="39"/>
  <c r="AF28" i="39" s="1"/>
  <c r="U24" i="39"/>
  <c r="U30" i="39" s="1"/>
  <c r="U29" i="38"/>
  <c r="AB29" i="38"/>
  <c r="AB24" i="39"/>
  <c r="AB30" i="39" s="1"/>
  <c r="AC24" i="39"/>
  <c r="AC30" i="39" s="1"/>
  <c r="AC29" i="38"/>
  <c r="Y24" i="39"/>
  <c r="Y30" i="39" s="1"/>
  <c r="Y29" i="38"/>
  <c r="V24" i="39"/>
  <c r="V30" i="39" s="1"/>
  <c r="V29" i="38"/>
  <c r="P29" i="38"/>
  <c r="P24" i="39"/>
  <c r="P30" i="39" s="1"/>
  <c r="AA29" i="38"/>
  <c r="AA24" i="39"/>
  <c r="AA30" i="39" s="1"/>
  <c r="AE29" i="38"/>
  <c r="AE24" i="39"/>
  <c r="AE30" i="39" s="1"/>
  <c r="T97" i="21"/>
  <c r="T136" i="21" s="1"/>
  <c r="W97" i="21"/>
  <c r="W136" i="21" s="1"/>
  <c r="K97" i="21"/>
  <c r="K136" i="21" s="1"/>
  <c r="R97" i="21"/>
  <c r="R136" i="21" s="1"/>
  <c r="AH97" i="21"/>
  <c r="AH136" i="21" s="1"/>
  <c r="AI97" i="21"/>
  <c r="AI136" i="21" s="1"/>
  <c r="AQ97" i="21"/>
  <c r="AQ136" i="21" s="1"/>
  <c r="AB97" i="21"/>
  <c r="AB136" i="21" s="1"/>
  <c r="J97" i="21"/>
  <c r="J136" i="21" s="1"/>
  <c r="AO97" i="21"/>
  <c r="AO136" i="21" s="1"/>
  <c r="L97" i="21"/>
  <c r="L136" i="21" s="1"/>
  <c r="AC97" i="21"/>
  <c r="AC136" i="21" s="1"/>
  <c r="Q97" i="21"/>
  <c r="Q136" i="21" s="1"/>
  <c r="AK97" i="21"/>
  <c r="AK136" i="21" s="1"/>
  <c r="AE97" i="21"/>
  <c r="AE136" i="21" s="1"/>
  <c r="AA97" i="21"/>
  <c r="AA136" i="21" s="1"/>
  <c r="S97" i="21"/>
  <c r="S136" i="21" s="1"/>
  <c r="M97" i="21"/>
  <c r="M136" i="21" s="1"/>
  <c r="AM97" i="21"/>
  <c r="AM136" i="21" s="1"/>
  <c r="Y97" i="21"/>
  <c r="Y136" i="21" s="1"/>
  <c r="U97" i="21"/>
  <c r="U136" i="21" s="1"/>
  <c r="V97" i="21"/>
  <c r="V136" i="21" s="1"/>
  <c r="AN97" i="21"/>
  <c r="AN136" i="21" s="1"/>
  <c r="AP97" i="21"/>
  <c r="AP136" i="21" s="1"/>
  <c r="AL97" i="21"/>
  <c r="AL136" i="21" s="1"/>
  <c r="Z97" i="21"/>
  <c r="Z136" i="21" s="1"/>
  <c r="AG97" i="21"/>
  <c r="AG136" i="21" s="1"/>
  <c r="N97" i="21"/>
  <c r="N136" i="21" s="1"/>
  <c r="X97" i="21"/>
  <c r="X136" i="21" s="1"/>
  <c r="AJ97" i="21"/>
  <c r="AJ136" i="21" s="1"/>
  <c r="O97" i="21"/>
  <c r="O136" i="21" s="1"/>
  <c r="AF97" i="21"/>
  <c r="AF136" i="21" s="1"/>
  <c r="AD97" i="21"/>
  <c r="AD136" i="21" s="1"/>
  <c r="P97" i="21"/>
  <c r="P136" i="21" s="1"/>
  <c r="S22" i="39"/>
  <c r="S28" i="39" s="1"/>
  <c r="S31" i="38"/>
  <c r="AJ22" i="39"/>
  <c r="AJ28" i="39" s="1"/>
  <c r="AJ31" i="38"/>
  <c r="Z31" i="38"/>
  <c r="Z22" i="39"/>
  <c r="Z28" i="39" s="1"/>
  <c r="X31" i="38"/>
  <c r="X22" i="39"/>
  <c r="X28" i="39" s="1"/>
  <c r="M22" i="39"/>
  <c r="M28" i="39" s="1"/>
  <c r="M31" i="38"/>
  <c r="J31" i="38"/>
  <c r="J22" i="39"/>
  <c r="J28" i="39" s="1"/>
  <c r="T22" i="39"/>
  <c r="T28" i="39" s="1"/>
  <c r="T31" i="38"/>
  <c r="AN22" i="39"/>
  <c r="AN28" i="39" s="1"/>
  <c r="AN31" i="38"/>
  <c r="H57" i="38"/>
  <c r="AN24" i="39"/>
  <c r="AN30" i="39" s="1"/>
  <c r="AN29" i="38"/>
  <c r="AH29" i="38"/>
  <c r="AH24" i="39"/>
  <c r="AH30" i="39" s="1"/>
  <c r="K29" i="38"/>
  <c r="K24" i="39"/>
  <c r="K30" i="39" s="1"/>
  <c r="W29" i="38"/>
  <c r="W24" i="39"/>
  <c r="W30" i="39" s="1"/>
  <c r="AG24" i="39"/>
  <c r="AG30" i="39" s="1"/>
  <c r="AG29" i="38"/>
  <c r="AF24" i="39"/>
  <c r="AF30" i="39" s="1"/>
  <c r="AF29" i="38"/>
  <c r="J29" i="38"/>
  <c r="J24" i="39"/>
  <c r="J30" i="39" s="1"/>
  <c r="R29" i="38"/>
  <c r="R24" i="39"/>
  <c r="R30" i="39" s="1"/>
  <c r="X24" i="39"/>
  <c r="X30" i="39" s="1"/>
  <c r="X29" i="38"/>
  <c r="H55" i="38"/>
  <c r="AL22" i="39"/>
  <c r="AL28" i="39" s="1"/>
  <c r="AL31" i="38"/>
  <c r="AP31" i="38"/>
  <c r="AP22" i="39"/>
  <c r="AP28" i="39" s="1"/>
  <c r="K22" i="39"/>
  <c r="K28" i="39" s="1"/>
  <c r="K31" i="38"/>
  <c r="O22" i="39"/>
  <c r="O28" i="39" s="1"/>
  <c r="O31" i="38"/>
  <c r="AK31" i="38"/>
  <c r="AK22" i="39"/>
  <c r="AK28" i="39" s="1"/>
  <c r="N31" i="38"/>
  <c r="N22" i="39"/>
  <c r="N28" i="39" s="1"/>
  <c r="V22" i="39"/>
  <c r="V28" i="39" s="1"/>
  <c r="V31" i="38"/>
  <c r="AB31" i="38"/>
  <c r="AB22" i="39"/>
  <c r="AB28" i="39" s="1"/>
  <c r="AI31" i="38"/>
  <c r="AI22" i="39"/>
  <c r="AI28" i="39" s="1"/>
  <c r="H63" i="20" l="1"/>
  <c r="H67" i="20" s="1"/>
  <c r="H37" i="33" s="1"/>
  <c r="H54" i="38"/>
  <c r="AF28" i="38"/>
  <c r="AF23" i="39"/>
  <c r="AF29" i="39" s="1"/>
  <c r="N28" i="38"/>
  <c r="N23" i="39"/>
  <c r="N29" i="39" s="1"/>
  <c r="AP28" i="38"/>
  <c r="AP23" i="39"/>
  <c r="AP29" i="39" s="1"/>
  <c r="Y28" i="38"/>
  <c r="Y23" i="39"/>
  <c r="Y29" i="39" s="1"/>
  <c r="AA23" i="39"/>
  <c r="AA29" i="39" s="1"/>
  <c r="AA28" i="38"/>
  <c r="AC28" i="38"/>
  <c r="AC23" i="39"/>
  <c r="AC29" i="39" s="1"/>
  <c r="AB28" i="38"/>
  <c r="AB23" i="39"/>
  <c r="AB29" i="39" s="1"/>
  <c r="R23" i="39"/>
  <c r="R29" i="39" s="1"/>
  <c r="R28" i="38"/>
  <c r="O28" i="38"/>
  <c r="O23" i="39"/>
  <c r="O29" i="39" s="1"/>
  <c r="AG23" i="39"/>
  <c r="AG29" i="39" s="1"/>
  <c r="AG28" i="38"/>
  <c r="AN23" i="39"/>
  <c r="AN29" i="39" s="1"/>
  <c r="AN28" i="38"/>
  <c r="AM28" i="38"/>
  <c r="AM23" i="39"/>
  <c r="AM29" i="39" s="1"/>
  <c r="AE28" i="38"/>
  <c r="AE23" i="39"/>
  <c r="AE29" i="39" s="1"/>
  <c r="L23" i="39"/>
  <c r="L29" i="39" s="1"/>
  <c r="L28" i="38"/>
  <c r="AQ23" i="39"/>
  <c r="AQ29" i="39" s="1"/>
  <c r="AQ28" i="38"/>
  <c r="K28" i="38"/>
  <c r="K23" i="39"/>
  <c r="K29" i="39" s="1"/>
  <c r="H36" i="39"/>
  <c r="H44" i="39"/>
  <c r="H50" i="39" s="1"/>
  <c r="P28" i="38"/>
  <c r="P23" i="39"/>
  <c r="P29" i="39" s="1"/>
  <c r="AJ28" i="38"/>
  <c r="AJ23" i="39"/>
  <c r="AJ29" i="39" s="1"/>
  <c r="Z23" i="39"/>
  <c r="Z29" i="39" s="1"/>
  <c r="Z28" i="38"/>
  <c r="V28" i="38"/>
  <c r="V23" i="39"/>
  <c r="V29" i="39" s="1"/>
  <c r="M23" i="39"/>
  <c r="M29" i="39" s="1"/>
  <c r="M28" i="38"/>
  <c r="AK23" i="39"/>
  <c r="AK29" i="39" s="1"/>
  <c r="AK28" i="38"/>
  <c r="AO23" i="39"/>
  <c r="AO29" i="39" s="1"/>
  <c r="AO28" i="38"/>
  <c r="AI23" i="39"/>
  <c r="AI29" i="39" s="1"/>
  <c r="AI28" i="38"/>
  <c r="W23" i="39"/>
  <c r="W29" i="39" s="1"/>
  <c r="W28" i="38"/>
  <c r="H38" i="39"/>
  <c r="H46" i="39"/>
  <c r="H56" i="38"/>
  <c r="AD28" i="38"/>
  <c r="AD23" i="39"/>
  <c r="AD29" i="39" s="1"/>
  <c r="X28" i="38"/>
  <c r="X23" i="39"/>
  <c r="X29" i="39" s="1"/>
  <c r="AL23" i="39"/>
  <c r="AL29" i="39" s="1"/>
  <c r="AL28" i="38"/>
  <c r="U28" i="38"/>
  <c r="U23" i="39"/>
  <c r="U29" i="39" s="1"/>
  <c r="S28" i="38"/>
  <c r="S23" i="39"/>
  <c r="S29" i="39" s="1"/>
  <c r="Q28" i="38"/>
  <c r="Q23" i="39"/>
  <c r="Q29" i="39" s="1"/>
  <c r="J23" i="39"/>
  <c r="J29" i="39" s="1"/>
  <c r="H142" i="21"/>
  <c r="J28" i="38"/>
  <c r="H143" i="21"/>
  <c r="AH23" i="39"/>
  <c r="AH29" i="39" s="1"/>
  <c r="AH28" i="38"/>
  <c r="T28" i="38"/>
  <c r="T23" i="39"/>
  <c r="T29" i="39" s="1"/>
  <c r="A4" i="20" l="1"/>
  <c r="H37" i="39"/>
  <c r="H45" i="39"/>
  <c r="H51" i="39" s="1"/>
  <c r="H57" i="39"/>
  <c r="H30" i="24" s="1"/>
  <c r="H53" i="38"/>
  <c r="H59" i="38" s="1"/>
  <c r="H147" i="21"/>
  <c r="H58" i="39" l="1"/>
  <c r="H31" i="24" s="1"/>
  <c r="H53" i="39"/>
  <c r="H62" i="39" s="1"/>
  <c r="A4" i="39" s="1"/>
  <c r="H35" i="33"/>
  <c r="A4" i="21"/>
  <c r="H62" i="38"/>
  <c r="H63" i="38" s="1"/>
  <c r="H60" i="38"/>
  <c r="H39" i="33" l="1"/>
  <c r="H78" i="38"/>
  <c r="K43" i="22" s="1"/>
  <c r="H77" i="38"/>
  <c r="H79" i="38"/>
  <c r="L43" i="22" s="1"/>
  <c r="H80" i="38"/>
  <c r="M43" i="22" s="1"/>
  <c r="H81" i="38"/>
  <c r="N43" i="22" s="1"/>
  <c r="L47" i="22" l="1"/>
  <c r="L70" i="22" s="1"/>
  <c r="L84" i="22" s="1"/>
  <c r="L130" i="22" s="1"/>
  <c r="L78" i="22"/>
  <c r="J43" i="22"/>
  <c r="H83" i="38"/>
  <c r="H87" i="38" s="1"/>
  <c r="N47" i="22"/>
  <c r="N70" i="22" s="1"/>
  <c r="N84" i="22" s="1"/>
  <c r="N130" i="22" s="1"/>
  <c r="N78" i="22"/>
  <c r="K47" i="22"/>
  <c r="K70" i="22" s="1"/>
  <c r="K78" i="22"/>
  <c r="M78" i="22"/>
  <c r="M47" i="22"/>
  <c r="M70" i="22" s="1"/>
  <c r="A4" i="38" l="1"/>
  <c r="H36" i="33"/>
  <c r="K84" i="22"/>
  <c r="K130" i="22" s="1"/>
  <c r="J47" i="22"/>
  <c r="J78" i="22"/>
  <c r="M84" i="22"/>
  <c r="M130" i="22" s="1"/>
  <c r="J70" i="22" l="1"/>
  <c r="J84" i="22" s="1"/>
  <c r="J130" i="22" s="1"/>
  <c r="H134" i="22" s="1"/>
  <c r="K146" i="22" s="1"/>
  <c r="H19" i="24" s="1"/>
  <c r="H49" i="22"/>
  <c r="M146" i="22" l="1"/>
  <c r="H21" i="24" s="1"/>
  <c r="J146" i="22"/>
  <c r="H18" i="24" s="1"/>
  <c r="H140" i="22"/>
  <c r="H150" i="22" s="1"/>
  <c r="N146" i="22"/>
  <c r="L146" i="22"/>
  <c r="H20" i="24" s="1"/>
  <c r="H38" i="24" l="1"/>
  <c r="H22" i="23" s="1"/>
  <c r="H154" i="22"/>
  <c r="H188" i="22" s="1"/>
  <c r="H37" i="24"/>
  <c r="H21" i="23" s="1"/>
  <c r="H36" i="24"/>
  <c r="H20" i="23" s="1"/>
  <c r="H23" i="24"/>
  <c r="H43" i="24" s="1"/>
  <c r="H39" i="24"/>
  <c r="H23" i="23" s="1"/>
  <c r="A4" i="24" l="1"/>
  <c r="H41" i="33"/>
  <c r="H38" i="33"/>
  <c r="A4" i="22"/>
  <c r="H42" i="33" l="1"/>
  <c r="A4" i="33" s="1"/>
</calcChain>
</file>

<file path=xl/sharedStrings.xml><?xml version="1.0" encoding="utf-8"?>
<sst xmlns="http://schemas.openxmlformats.org/spreadsheetml/2006/main" count="2920" uniqueCount="771">
  <si>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</si>
  <si>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</si>
  <si>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</si>
  <si>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</si>
  <si>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</si>
  <si>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</si>
  <si>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</si>
  <si>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</si>
  <si>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</si>
  <si>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</si>
  <si>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</si>
  <si>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</si>
  <si>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</si>
  <si>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</si>
  <si>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</si>
  <si>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</si>
  <si>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</si>
  <si>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</si>
  <si>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</si>
  <si>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</si>
  <si>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</si>
  <si>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</si>
  <si>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</si>
  <si>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</si>
  <si>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</si>
  <si>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</si>
  <si>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</si>
  <si>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</si>
  <si>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</si>
  <si>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</si>
  <si>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</si>
  <si>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</si>
  <si>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</si>
  <si>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</si>
  <si>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</si>
  <si>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</si>
  <si>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</si>
  <si>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</si>
  <si>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</si>
  <si>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</si>
  <si>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</si>
  <si>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</si>
  <si>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</si>
  <si>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</si>
  <si>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</si>
  <si>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</si>
  <si>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</si>
  <si>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</si>
  <si>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</si>
  <si>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</si>
  <si>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</si>
  <si>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</si>
  <si>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</si>
  <si>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</si>
  <si>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</si>
  <si>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</si>
  <si>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</si>
  <si>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</si>
  <si>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</si>
  <si>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</si>
  <si>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</si>
  <si>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</si>
  <si>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</si>
  <si>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</si>
  <si>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</si>
  <si>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</si>
  <si>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</si>
  <si>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</si>
  <si>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</si>
  <si>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</si>
  <si>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</si>
  <si>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</si>
  <si>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</si>
  <si>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</si>
  <si>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</si>
  <si>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</si>
  <si>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</si>
  <si>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</si>
  <si>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</si>
  <si>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</si>
  <si>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</si>
  <si>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</si>
  <si>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</si>
  <si>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</si>
  <si>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</si>
  <si>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</si>
  <si>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</si>
  <si>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</si>
  <si>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</si>
  <si>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</si>
  <si>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</si>
  <si>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</si>
  <si>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</si>
  <si>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</si>
  <si>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</si>
  <si>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</si>
  <si>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</si>
  <si>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</si>
  <si>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</si>
  <si>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</si>
  <si>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</si>
  <si>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</si>
  <si>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</si>
  <si>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</si>
  <si>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</si>
  <si>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</si>
  <si>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</si>
  <si>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</si>
  <si>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</si>
  <si>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</si>
  <si>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</si>
  <si>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</si>
  <si>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</si>
  <si>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</si>
  <si>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</si>
  <si>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</si>
  <si>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</si>
  <si>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</si>
  <si>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</si>
  <si>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</si>
  <si>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</si>
  <si>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</si>
  <si>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</si>
  <si>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</si>
  <si>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</si>
  <si>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</si>
  <si>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</si>
  <si>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</si>
  <si>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</si>
  <si>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</si>
  <si>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</si>
  <si>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</si>
  <si>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</si>
  <si>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</si>
  <si>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</si>
  <si>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</si>
  <si>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</si>
  <si>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</si>
  <si>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</si>
  <si>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</si>
  <si>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</si>
  <si>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</si>
  <si>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</si>
  <si>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</si>
  <si>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</si>
  <si>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</si>
  <si>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</si>
  <si>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</si>
  <si>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</si>
  <si>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</si>
  <si>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</si>
  <si>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</si>
  <si>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</si>
  <si>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</si>
  <si>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</si>
  <si>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</si>
  <si>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</si>
  <si>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</si>
  <si>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</si>
  <si>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</si>
  <si>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</si>
  <si>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</si>
  <si>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</si>
  <si>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</si>
  <si>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</si>
  <si>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</si>
  <si>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</si>
  <si>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</si>
  <si>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</si>
  <si>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</si>
  <si>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</si>
  <si>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</si>
  <si>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</si>
  <si>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</si>
  <si>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</si>
  <si>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</si>
  <si>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</si>
  <si>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</si>
  <si>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</si>
  <si>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</si>
  <si>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</si>
  <si>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</si>
  <si>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</si>
  <si>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</si>
  <si>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</si>
  <si>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</si>
  <si>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</si>
  <si>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</si>
  <si>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</si>
  <si>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</si>
  <si>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</si>
  <si>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</si>
  <si>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</si>
  <si>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</si>
  <si>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</si>
  <si>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</si>
  <si>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</si>
  <si>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</si>
  <si>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</si>
  <si>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</si>
  <si>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</si>
  <si>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</si>
  <si>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</si>
  <si>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</si>
  <si>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</si>
  <si>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</si>
  <si>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</si>
  <si>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</si>
  <si>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</si>
  <si>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</si>
  <si>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</si>
  <si>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</si>
  <si>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</si>
  <si>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</si>
  <si>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</si>
  <si>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</si>
  <si>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</si>
  <si>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</si>
  <si>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</si>
  <si>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</si>
  <si>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</si>
  <si>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</si>
  <si>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</si>
  <si>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</si>
  <si>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</si>
  <si>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</si>
  <si>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</si>
  <si>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</si>
  <si>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</si>
  <si>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</si>
  <si>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</si>
  <si>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</si>
  <si>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</si>
  <si>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</si>
  <si>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</si>
  <si>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</si>
  <si>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</si>
  <si>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</si>
  <si>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</si>
  <si>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</si>
  <si>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</si>
  <si>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</si>
  <si>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</si>
  <si>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</si>
  <si>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</si>
  <si>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</si>
  <si>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</si>
  <si>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</si>
  <si>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</si>
  <si>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</si>
  <si>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</si>
  <si>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</si>
  <si>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</si>
  <si>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</si>
  <si>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</si>
  <si>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</si>
  <si>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</si>
  <si>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</si>
  <si>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</si>
  <si>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</si>
  <si>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</si>
  <si>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</si>
  <si>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</si>
  <si>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</si>
  <si>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</si>
  <si>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</si>
  <si>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</si>
  <si>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</si>
  <si>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</si>
  <si>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</si>
  <si>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</si>
  <si>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</si>
  <si>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</si>
  <si>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</si>
  <si>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</si>
  <si>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</si>
  <si>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</si>
  <si>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</si>
  <si>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</si>
  <si>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</si>
  <si>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</si>
  <si>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</si>
  <si>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</si>
  <si>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</si>
  <si>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</si>
  <si>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</si>
  <si>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</si>
  <si>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</si>
  <si>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</si>
  <si>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</si>
  <si>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</si>
  <si>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</si>
  <si>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</si>
  <si>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</si>
  <si>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</si>
  <si>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</si>
  <si>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</si>
  <si>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</si>
  <si>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</si>
  <si>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</si>
  <si>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</si>
  <si>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</si>
  <si>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</si>
  <si>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</si>
  <si>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</si>
  <si>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</si>
  <si>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</si>
  <si>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</si>
  <si>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</si>
  <si>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</si>
  <si>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</si>
  <si>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</si>
  <si>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</si>
  <si>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</si>
  <si>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</si>
  <si>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</si>
  <si>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</si>
  <si>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</si>
  <si>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</si>
  <si>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</si>
  <si>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</si>
  <si>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</si>
  <si>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</si>
  <si>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</si>
  <si>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</si>
  <si>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</si>
  <si>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</si>
  <si>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</si>
  <si>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</si>
  <si>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</si>
  <si>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</si>
  <si>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</si>
  <si>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</si>
  <si>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</si>
  <si>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</si>
  <si>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</si>
  <si>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</si>
  <si>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</si>
  <si>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</si>
  <si>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</si>
  <si>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</si>
  <si>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</si>
  <si>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</si>
  <si>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</si>
  <si>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</si>
  <si>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</si>
  <si>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</si>
  <si>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</si>
  <si>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</si>
  <si>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</si>
  <si>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</si>
  <si>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</si>
  <si>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</si>
  <si>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</si>
  <si>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</si>
  <si>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</si>
  <si>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</si>
  <si>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</si>
  <si>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</si>
  <si>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</si>
  <si>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</si>
  <si>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</si>
  <si>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</si>
  <si>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</si>
  <si>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</si>
  <si>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</si>
  <si>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</si>
  <si>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</si>
  <si>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</si>
  <si>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</si>
  <si>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</si>
  <si>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</si>
  <si>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</si>
  <si>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</si>
  <si>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</si>
  <si>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</si>
  <si>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</si>
  <si>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</si>
  <si>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</si>
  <si>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</si>
  <si>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</si>
  <si>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</si>
  <si>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</si>
  <si>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</si>
  <si>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</si>
  <si>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</si>
  <si>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</si>
  <si>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</si>
  <si>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</si>
  <si>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</si>
  <si>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</si>
  <si>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</si>
  <si>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</si>
  <si>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</si>
  <si>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</si>
  <si>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</si>
  <si>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</si>
  <si>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</si>
  <si>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</si>
  <si>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</si>
  <si>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</si>
  <si>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</si>
  <si>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</si>
  <si>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</si>
  <si>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</si>
  <si>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</si>
  <si>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</si>
  <si>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</si>
  <si>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</si>
  <si>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</si>
  <si>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</si>
  <si>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</si>
  <si>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</si>
  <si>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</si>
  <si>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</si>
  <si>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</si>
  <si>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</si>
  <si>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</si>
  <si>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</si>
  <si>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</si>
  <si>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</si>
  <si>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</si>
  <si>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</si>
  <si>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</si>
  <si>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</si>
  <si>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</si>
  <si>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</si>
  <si>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</si>
  <si>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</si>
  <si>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</si>
  <si>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</si>
  <si>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</si>
  <si>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</si>
  <si>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</si>
  <si>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</si>
  <si>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</si>
  <si>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</si>
  <si>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</si>
  <si>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</si>
  <si>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</si>
  <si>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</si>
  <si>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</si>
  <si>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</si>
  <si>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</si>
  <si>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</si>
  <si>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</si>
  <si>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</si>
  <si>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</si>
  <si>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</si>
  <si>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</si>
  <si>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</si>
  <si>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</si>
  <si>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</si>
  <si>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</si>
  <si>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</si>
  <si>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</si>
  <si>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</si>
  <si>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</si>
  <si>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</si>
  <si>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</si>
  <si>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</si>
  <si>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</si>
  <si>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</si>
  <si>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</si>
  <si>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</si>
  <si>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</si>
  <si>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</si>
  <si>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</si>
  <si>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</si>
  <si>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</si>
  <si>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</si>
  <si>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</si>
  <si>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</si>
  <si>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</si>
  <si>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</si>
  <si>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</si>
  <si>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</si>
  <si>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</si>
  <si>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</si>
  <si>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</si>
  <si>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</si>
  <si>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</si>
  <si>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</si>
  <si>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</si>
  <si>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</si>
  <si>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</si>
  <si>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</si>
  <si>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</si>
  <si>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</si>
  <si>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</si>
  <si>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</si>
  <si>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</si>
  <si>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</si>
  <si>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</si>
  <si>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</si>
  <si>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</si>
  <si>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</si>
  <si>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</si>
  <si>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</si>
  <si>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</si>
  <si>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</si>
  <si>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</si>
  <si>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</si>
  <si>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</si>
  <si>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</si>
  <si>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</si>
  <si>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</si>
  <si>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</si>
  <si>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</si>
  <si>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</si>
  <si>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</si>
  <si>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</si>
  <si>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</si>
  <si>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</si>
  <si>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</si>
  <si>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</si>
  <si>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</si>
  <si>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</si>
  <si>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</si>
  <si>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</si>
  <si>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</si>
  <si>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</si>
  <si>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</si>
  <si>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</si>
  <si>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</si>
  <si>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</si>
  <si>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</si>
  <si>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</si>
  <si>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</si>
  <si>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</si>
  <si>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</si>
  <si>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</si>
  <si>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</si>
  <si>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</si>
  <si>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</si>
  <si>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</si>
  <si>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</si>
  <si>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</si>
  <si>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</si>
  <si>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</si>
  <si>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</si>
  <si>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</si>
  <si>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</si>
  <si>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</si>
  <si>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</si>
  <si>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</si>
  <si>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</si>
  <si>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</si>
  <si>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</si>
  <si>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</si>
  <si>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</si>
  <si>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</si>
  <si>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</si>
  <si>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</si>
  <si>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</si>
  <si>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</si>
  <si>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</si>
  <si>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</si>
  <si>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</si>
  <si>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</si>
  <si>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</si>
  <si>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</si>
  <si>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</si>
  <si>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</si>
  <si>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</si>
  <si>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</si>
  <si>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</si>
  <si>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</si>
  <si>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</si>
  <si>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</si>
  <si>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</si>
  <si>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</si>
  <si>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</si>
  <si>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</si>
  <si>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</si>
  <si>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</si>
  <si>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</si>
  <si>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</si>
  <si>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</si>
  <si>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</si>
  <si>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</si>
  <si>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</si>
  <si>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</si>
  <si>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</si>
  <si>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</si>
  <si>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</si>
  <si>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</si>
  <si>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</si>
  <si>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</si>
  <si>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</si>
  <si>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</si>
  <si>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</si>
  <si>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</si>
  <si>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</si>
  <si>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</si>
  <si>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</si>
  <si>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</si>
  <si>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</si>
  <si>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</si>
  <si>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</si>
  <si>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</si>
  <si>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</si>
  <si>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</si>
  <si>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</si>
  <si>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</si>
  <si>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</si>
  <si>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</si>
  <si>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</si>
  <si>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</si>
  <si>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</si>
  <si>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</si>
  <si>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</si>
  <si>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</si>
  <si>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</si>
  <si>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</si>
  <si>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</si>
  <si>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</si>
  <si>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</si>
  <si>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</si>
  <si>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</si>
  <si>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</si>
  <si>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</si>
  <si>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</si>
  <si>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</si>
  <si>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</si>
  <si>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</si>
  <si>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</si>
  <si>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</si>
  <si>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</si>
  <si>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</si>
  <si>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</si>
  <si>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</si>
  <si>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</si>
  <si>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</si>
  <si>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</si>
  <si>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</si>
  <si>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</si>
  <si>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</si>
  <si>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</si>
  <si>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</si>
  <si>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</si>
  <si>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</si>
  <si>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</si>
  <si>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</si>
  <si>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</si>
  <si>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</si>
  <si>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</si>
  <si>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</si>
  <si>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</si>
  <si>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</si>
  <si>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</si>
  <si>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</si>
  <si>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</si>
  <si>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</si>
  <si>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</si>
  <si>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</si>
  <si>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</si>
  <si>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</si>
  <si>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</si>
  <si>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</si>
  <si>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</si>
  <si>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</si>
  <si>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</si>
  <si>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</si>
  <si>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</si>
  <si>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</si>
  <si>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</si>
  <si>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</si>
  <si>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</si>
  <si>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</si>
  <si>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</si>
  <si>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</si>
  <si>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</si>
  <si>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</si>
  <si>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</si>
  <si>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</si>
  <si>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</si>
  <si>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</si>
  <si>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</si>
  <si>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</si>
  <si>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</si>
  <si>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</si>
  <si>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</si>
  <si>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</si>
  <si>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</si>
  <si>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</si>
  <si>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</si>
  <si>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</si>
  <si>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</si>
  <si>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</si>
  <si>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</si>
  <si>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</si>
  <si>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</si>
  <si>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</si>
  <si>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</si>
  <si>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</si>
  <si>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</si>
  <si>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</si>
  <si>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</si>
  <si>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</si>
  <si>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</si>
  <si>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</si>
  <si>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</si>
  <si>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</si>
  <si>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</si>
  <si>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</si>
  <si>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</si>
  <si>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</si>
  <si>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</si>
  <si>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</si>
  <si>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</si>
  <si>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</si>
  <si>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</si>
  <si>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</si>
  <si>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</si>
  <si>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</si>
  <si>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</si>
  <si>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</si>
  <si>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</si>
  <si>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</si>
  <si>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</si>
  <si>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</si>
  <si>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</si>
  <si>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</si>
  <si>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</si>
  <si>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</si>
  <si>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</si>
  <si>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</si>
  <si>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</si>
  <si>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</si>
  <si>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</si>
  <si>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</si>
  <si>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</si>
  <si>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</si>
  <si>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</si>
  <si>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</si>
  <si>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</si>
  <si>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</si>
  <si>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</si>
  <si>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</si>
  <si>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</si>
  <si>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</si>
  <si>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</si>
  <si>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</si>
  <si>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</si>
  <si>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</si>
  <si>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</si>
  <si>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</si>
  <si>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</si>
  <si>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</si>
  <si>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</si>
  <si>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</si>
  <si>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</si>
  <si>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</si>
  <si>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</si>
  <si>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</si>
  <si>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</si>
  <si>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</si>
  <si>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</si>
  <si>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</si>
  <si>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</si>
  <si>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</si>
  <si>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</si>
  <si>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</si>
  <si>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</si>
  <si>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</si>
  <si>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</si>
  <si>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</si>
  <si>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</si>
  <si>
    <t>SP Manweb</t>
  </si>
  <si>
    <t>Version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</si>
</sst>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6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  <xf numFmtId="0" fontId="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6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 xr:uid="{00000000-0005-0000-0000-000018000000}"/>
    <cellStyle name="Bad" xfId="27" builtinId="27" hidden="1"/>
    <cellStyle name="Blank_CEPATNEI" xfId="4" xr:uid="{00000000-0005-0000-0000-00001A000000}"/>
    <cellStyle name="Calculation" xfId="31" builtinId="22" hidden="1"/>
    <cellStyle name="Calculation_CEPATNEI" xfId="15" xr:uid="{00000000-0005-0000-0000-00001C000000}"/>
    <cellStyle name="Check Cell" xfId="33" builtinId="23" hidden="1"/>
    <cellStyle name="ColumnHeading_CEPATNEI" xfId="5" xr:uid="{00000000-0005-0000-0000-00001E000000}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 xr:uid="{00000000-0005-0000-0000-000023000000}"/>
    <cellStyle name="Explanatory Text" xfId="36" builtinId="53" hidden="1"/>
    <cellStyle name="Fixed_CEPATNEI" xfId="14" xr:uid="{00000000-0005-0000-0000-000025000000}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Hyperlink 2" xfId="65" xr:uid="{00000000-0005-0000-0000-00002F000000}"/>
    <cellStyle name="Input" xfId="29" builtinId="20" hidden="1"/>
    <cellStyle name="Input_CEPATNEI" xfId="13" xr:uid="{00000000-0005-0000-0000-000031000000}"/>
    <cellStyle name="Linked Cell" xfId="32" builtinId="24" hidden="1"/>
    <cellStyle name="LinkedTo_CEPATNEI" xfId="7" xr:uid="{00000000-0005-0000-0000-000033000000}"/>
    <cellStyle name="LinksFrom_CEPATNEI" xfId="8" xr:uid="{00000000-0005-0000-0000-000034000000}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 xr:uid="{00000000-0005-0000-0000-000039000000}"/>
    <cellStyle name="Percent" xfId="3" builtinId="5" hidden="1" customBuiltin="1"/>
    <cellStyle name="RowHeading_CEPATNEI" xfId="9" xr:uid="{00000000-0005-0000-0000-00003B000000}"/>
    <cellStyle name="SectionHeading_CEPATNEI" xfId="10" xr:uid="{00000000-0005-0000-0000-00003C000000}"/>
    <cellStyle name="SubSection_CEPATNEI" xfId="12" xr:uid="{00000000-0005-0000-0000-00003D000000}"/>
    <cellStyle name="Text_CEPATNEI" xfId="16" xr:uid="{00000000-0005-0000-0000-00003E000000}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5" sqref="D25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768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44141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01 April 2022 Charging Methodologies Pre-Release – October 2020 (Schedules 16, 17, 18, 20 and 29) DCP 361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757</v>
      </c>
      <c r="E16" s="42"/>
    </row>
    <row r="17" spans="1:5" x14ac:dyDescent="0.25">
      <c r="A17" s="42"/>
      <c r="B17" s="43"/>
      <c r="C17" s="42"/>
      <c r="D17" s="48" t="s">
        <v>725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765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769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770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/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>
    <oddFooter>&amp;C&amp;1#&amp;"Calibri"&amp;12&amp;K008000Internal Use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717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170387758.68898472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30140148.482350647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243803106.88011923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190408014.19649187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206226837.13245016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646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0.13217735145126433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0.8678226485487357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569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0.13217735145126433</v>
      </c>
      <c r="K34" s="180">
        <f>H$31</f>
        <v>0.8678226485487357</v>
      </c>
      <c r="L34" s="181"/>
      <c r="M34" s="181"/>
      <c r="N34" s="181"/>
      <c r="O34" s="74"/>
      <c r="P34" s="115" t="s">
        <v>569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22521402.663227152</v>
      </c>
      <c r="K40" s="130">
        <f>SUMPRODUCT($H21:$H25, K34:K38)</f>
        <v>147866356.02575758</v>
      </c>
      <c r="L40" s="130">
        <f>SUMPRODUCT($H21:$H25, L34:L38)</f>
        <v>30140148.482350647</v>
      </c>
      <c r="M40" s="130">
        <f>SUMPRODUCT($H21:$H25, M34:M38)</f>
        <v>243803106.88011923</v>
      </c>
      <c r="N40" s="130">
        <f>SUMPRODUCT($H21:$H25, N34:N38)</f>
        <v>396634851.32894206</v>
      </c>
      <c r="O40" s="74"/>
      <c r="P40" s="115" t="s">
        <v>575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840965865.3803966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575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2.678040047801462E-2</v>
      </c>
      <c r="K44" s="154">
        <f>IF($H42, K40 / $H41, 0)</f>
        <v>0.17582920081883793</v>
      </c>
      <c r="L44" s="154">
        <f>IF($H42, L40 / $H41, 0)</f>
        <v>3.5839918982582326E-2</v>
      </c>
      <c r="M44" s="154">
        <f>IF($H42, M40 / $H41, 0)</f>
        <v>0.28990844565354512</v>
      </c>
      <c r="N44" s="154">
        <f>IF($H42, N40 / $H41, 0)</f>
        <v>0.4716420340670201</v>
      </c>
      <c r="O44" s="74"/>
      <c r="P44" s="115" t="s">
        <v>575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647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0.79329783828473477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0.13217735145126433</v>
      </c>
      <c r="K52" s="212">
        <f>K34</f>
        <v>0.8678226485487357</v>
      </c>
      <c r="L52" s="181"/>
      <c r="M52" s="181"/>
      <c r="N52" s="181"/>
      <c r="O52" s="74"/>
      <c r="P52" s="115" t="s">
        <v>569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0.79329783828473477</v>
      </c>
      <c r="O55" s="74"/>
      <c r="P55" s="115" t="s">
        <v>576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0.79329783828473477</v>
      </c>
      <c r="O56" s="74"/>
      <c r="P56" s="115" t="s">
        <v>576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22521402.663227152</v>
      </c>
      <c r="K58" s="130">
        <f>SUMPRODUCT($H21:$H25, K52:K56)</f>
        <v>147866356.02575758</v>
      </c>
      <c r="L58" s="130">
        <f>SUMPRODUCT($H21:$H25, L52:L56)</f>
        <v>30140148.482350647</v>
      </c>
      <c r="M58" s="130">
        <f>SUMPRODUCT($H21:$H25, M52:M56)</f>
        <v>243803106.88011923</v>
      </c>
      <c r="N58" s="130">
        <f>SUMPRODUCT($H21:$H25, N52:N56)</f>
        <v>314649570.14763689</v>
      </c>
      <c r="O58" s="74"/>
      <c r="P58" s="115" t="s">
        <v>575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758980584.19909143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575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2.967322634081963E-2</v>
      </c>
      <c r="K62" s="154">
        <f>IF($H60, K58 / $H59, 0)</f>
        <v>0.1948223170712495</v>
      </c>
      <c r="L62" s="154">
        <f>IF($H60, L58 / $H59, 0)</f>
        <v>3.9711356403347012E-2</v>
      </c>
      <c r="M62" s="154">
        <f>IF($H60, M58 / $H59, 0)</f>
        <v>0.3212244317651296</v>
      </c>
      <c r="N62" s="154">
        <f>IF($H60, N58 / $H59, 0)</f>
        <v>0.41456866841945433</v>
      </c>
      <c r="O62" s="74"/>
      <c r="P62" s="115" t="s">
        <v>575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 xr:uid="{00000000-0004-0000-0900-000000000000}"/>
    <hyperlink ref="B5:H5" location="'Model map'!A4" tooltip="Click to return to model map" display="'Model map'!A4" xr:uid="{00000000-0004-0000-0900-000001000000}"/>
    <hyperlink ref="B5:F5" location="'Model map'!A4" tooltip="Click to return to model map" display="'Model map'!A4" xr:uid="{00000000-0004-0000-0900-000002000000}"/>
    <hyperlink ref="A1" location="Index!A1" display="Index!A1" xr:uid="{00000000-0004-0000-09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759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648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284935826.02031982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314400000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278505500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877841326.02031982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577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0.3172617781195155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577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0.6827382218804845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577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649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0.21864804957593037</v>
      </c>
      <c r="K33" s="166">
        <f>Expensed!H69</f>
        <v>0.22139004149879221</v>
      </c>
      <c r="L33" s="166">
        <f>Expensed!H70</f>
        <v>8.6649858523769788E-2</v>
      </c>
      <c r="M33" s="166">
        <f>Expensed!H71</f>
        <v>0.26992835872999443</v>
      </c>
      <c r="N33" s="166">
        <f>Expensed!H72</f>
        <v>0.20338369167151318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2.678040047801462E-2</v>
      </c>
      <c r="K35" s="166">
        <f>Capitalised!K44</f>
        <v>0.17582920081883793</v>
      </c>
      <c r="L35" s="166">
        <f>Capitalised!L44</f>
        <v>3.5839918982582326E-2</v>
      </c>
      <c r="M35" s="166">
        <f>Capitalised!M44</f>
        <v>0.28990844565354512</v>
      </c>
      <c r="N35" s="166">
        <f>Capitalised!N44</f>
        <v>0.4716420340670201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8.7652671994430637E-2</v>
      </c>
      <c r="K37" s="135">
        <f>($H$27 * K33) + ($H$29 * K35)</f>
        <v>0.19028391414558016</v>
      </c>
      <c r="L37" s="135">
        <f>($H$27 * L33) + ($H$29 * L35)</f>
        <v>5.1959970747564539E-2</v>
      </c>
      <c r="M37" s="135">
        <f>($H$27 * M33) + ($H$29 * M35)</f>
        <v>0.28356952774919697</v>
      </c>
      <c r="N37" s="135">
        <f>($H$27 * N33) + ($H$29 * N35)</f>
        <v>0.38653391536322773</v>
      </c>
      <c r="O37" s="74"/>
      <c r="P37" s="115" t="s">
        <v>577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650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0.22514899977276615</v>
      </c>
      <c r="K43" s="166">
        <f>Expensed!H78</f>
        <v>0.228446224995414</v>
      </c>
      <c r="L43" s="166">
        <f>Expensed!H79</f>
        <v>8.8900206021894454E-2</v>
      </c>
      <c r="M43" s="166">
        <f>Expensed!H80</f>
        <v>0.2771109726720376</v>
      </c>
      <c r="N43" s="166">
        <f>Expensed!H81</f>
        <v>0.18039359653788772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2.967322634081963E-2</v>
      </c>
      <c r="K45" s="166">
        <f>Capitalised!K62</f>
        <v>0.1948223170712495</v>
      </c>
      <c r="L45" s="166">
        <f>Capitalised!L62</f>
        <v>3.9711356403347012E-2</v>
      </c>
      <c r="M45" s="166">
        <f>Capitalised!M62</f>
        <v>0.3212244317651296</v>
      </c>
      <c r="N45" s="166">
        <f>Capitalised!N62</f>
        <v>0.41456866841945433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9.1690217799126533E-2</v>
      </c>
      <c r="K47" s="135">
        <f>($H$27 * K43) + ($H$29 * K45)</f>
        <v>0.2054898978865968</v>
      </c>
      <c r="L47" s="135">
        <f>($H$27 * L43) + ($H$29 * L45)</f>
        <v>5.5317098296980824E-2</v>
      </c>
      <c r="M47" s="135">
        <f>($H$27 * M43) + ($H$29 * M45)</f>
        <v>0.30722891729425272</v>
      </c>
      <c r="N47" s="135">
        <f>($H$27 * N43) + ($H$29 * N45)</f>
        <v>0.34027386872304316</v>
      </c>
      <c r="O47" s="74"/>
      <c r="P47" s="115" t="s">
        <v>577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651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208102634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-12985951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12348421.35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-637529.65000000037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605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208740163.65000001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570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578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18296633.096477222</v>
      </c>
      <c r="K69" s="158">
        <f>$H66 * K37</f>
        <v>39719895.378710955</v>
      </c>
      <c r="L69" s="158">
        <f>$H66 * L37</f>
        <v>10846132.797095835</v>
      </c>
      <c r="M69" s="158">
        <f>$H66 * M37</f>
        <v>59192349.628520593</v>
      </c>
      <c r="N69" s="158">
        <f>$H66 * N37</f>
        <v>80685152.749195412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19139431.068493817</v>
      </c>
      <c r="K70" s="147">
        <f>$H66 * K47</f>
        <v>42893994.913270004</v>
      </c>
      <c r="L70" s="147">
        <f>$H66 * L47</f>
        <v>11546900.151154913</v>
      </c>
      <c r="M70" s="147">
        <f>$H66 * M47</f>
        <v>64131014.474014632</v>
      </c>
      <c r="N70" s="147">
        <f>$H66 * N47</f>
        <v>71028823.043066651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652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5861065.1153885145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579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1281510.4559172241</v>
      </c>
      <c r="K77" s="158">
        <f>$H74 * K33</f>
        <v>1297581.4491229865</v>
      </c>
      <c r="L77" s="158">
        <f>$H74 * L33</f>
        <v>507860.46304701723</v>
      </c>
      <c r="M77" s="158">
        <f>$H74 * M33</f>
        <v>1582067.6870064472</v>
      </c>
      <c r="N77" s="158">
        <f>$H74 * N33</f>
        <v>1192045.0602948396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1319612.9483327763</v>
      </c>
      <c r="K78" s="147">
        <f>$H74 * K43</f>
        <v>1338938.2000628167</v>
      </c>
      <c r="L78" s="147">
        <f>$H74 * L43</f>
        <v>521049.89626577753</v>
      </c>
      <c r="M78" s="147">
        <f>$H74 * M43</f>
        <v>1624165.4550194596</v>
      </c>
      <c r="N78" s="147">
        <f>$H74 * N43</f>
        <v>1057298.6157076841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579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19578143.552394446</v>
      </c>
      <c r="K83" s="145">
        <f t="shared" si="0"/>
        <v>41017476.827833943</v>
      </c>
      <c r="L83" s="145">
        <f t="shared" si="0"/>
        <v>11353993.260142852</v>
      </c>
      <c r="M83" s="145">
        <f t="shared" si="0"/>
        <v>60774417.315527037</v>
      </c>
      <c r="N83" s="145">
        <f t="shared" si="0"/>
        <v>81877197.809490249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20459044.016826592</v>
      </c>
      <c r="K84" s="147">
        <f t="shared" si="0"/>
        <v>44232933.113332823</v>
      </c>
      <c r="L84" s="147">
        <f t="shared" si="0"/>
        <v>12067950.04742069</v>
      </c>
      <c r="M84" s="147">
        <f t="shared" si="0"/>
        <v>65755179.929034092</v>
      </c>
      <c r="N84" s="147">
        <f t="shared" si="0"/>
        <v>72086121.658774331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718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654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1903.518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4292.6130000000003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10559.794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13181.98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566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1061.624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0.94409996234099181</v>
      </c>
      <c r="O114" s="74"/>
      <c r="P114" s="115" t="s">
        <v>566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0.96273330822732783</v>
      </c>
      <c r="N115" s="190">
        <f>IF($H$106, ($H$102 + $H110 * $H$104) / ($H$102 + $H$104), N$116)</f>
        <v>0.96273330822732783</v>
      </c>
      <c r="O115" s="74"/>
      <c r="P115" s="115" t="s">
        <v>566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566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10559.794</v>
      </c>
      <c r="K118" s="130">
        <f>SUMPRODUCT($H93:$H95, K114:K116)</f>
        <v>10559.794</v>
      </c>
      <c r="L118" s="130">
        <f>SUMPRODUCT($H93:$H95, L114:L116)</f>
        <v>10559.794</v>
      </c>
      <c r="M118" s="130">
        <f>SUMPRODUCT($H93:$H95, M114:M116)</f>
        <v>14692.435514429635</v>
      </c>
      <c r="N118" s="130">
        <f>SUMPRODUCT($H93:$H95, N114:N116)</f>
        <v>16489.546786545034</v>
      </c>
      <c r="O118" s="74"/>
      <c r="P118" s="115" t="s">
        <v>580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655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581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1854.0270342768472</v>
      </c>
      <c r="K129" s="145">
        <f t="shared" si="1"/>
        <v>3884.3065336155178</v>
      </c>
      <c r="L129" s="145">
        <f t="shared" si="1"/>
        <v>1075.2097304306174</v>
      </c>
      <c r="M129" s="145">
        <f t="shared" si="1"/>
        <v>4136.4426786722788</v>
      </c>
      <c r="N129" s="145">
        <f t="shared" si="1"/>
        <v>4965.4001331497811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1937.4472661897184</v>
      </c>
      <c r="K130" s="147">
        <f t="shared" si="1"/>
        <v>4188.8064401003303</v>
      </c>
      <c r="L130" s="147">
        <f t="shared" si="1"/>
        <v>1142.820593604448</v>
      </c>
      <c r="M130" s="147">
        <f t="shared" si="1"/>
        <v>4475.444514590863</v>
      </c>
      <c r="N130" s="147">
        <f t="shared" si="1"/>
        <v>4371.6254055929785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582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15915.386110145042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16116.144220078339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-38.662654483639606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581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656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582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0.11677642678947896</v>
      </c>
      <c r="K145" s="180">
        <f t="shared" si="2"/>
        <v>0.24465416585878946</v>
      </c>
      <c r="L145" s="180">
        <f t="shared" si="2"/>
        <v>6.772239457551385E-2</v>
      </c>
      <c r="M145" s="180">
        <f t="shared" si="2"/>
        <v>0.26053503358070301</v>
      </c>
      <c r="N145" s="180">
        <f t="shared" si="2"/>
        <v>0.31274715762459121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0.12050688774141058</v>
      </c>
      <c r="K146" s="192">
        <f t="shared" si="2"/>
        <v>0.26053871826942371</v>
      </c>
      <c r="L146" s="192">
        <f t="shared" si="2"/>
        <v>7.1082065243977505E-2</v>
      </c>
      <c r="M146" s="192">
        <f t="shared" si="2"/>
        <v>0.27836726146016377</v>
      </c>
      <c r="N146" s="193">
        <f t="shared" si="2"/>
        <v>0.27190983785346817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-2.4351784290765031E-3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565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-2.404770568443783E-3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657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-2.4351784290765031E-3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565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658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0.21436395726229313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0.25005335489910774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0.2062962000178129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0.32928648782078623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0.36143059264826843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6.772239457551385E-2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0.26053503358070301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6.7041718330941524E-2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571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7.8203475999189101E-2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571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6.4518550184325132E-2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571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0.10298341311013547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571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0.10298341311013547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6.4518550184325132E-2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7.8203475999189101E-2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6.7041718330941524E-2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0.26053503358070301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6.772239457551385E-2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0.36143059264826843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 xr:uid="{00000000-0004-0000-0A00-000000000000}"/>
    <hyperlink ref="B5:H5" location="'Model map'!A4" tooltip="Click to return to model map" display="'Model map'!A4" xr:uid="{00000000-0004-0000-0A00-000001000000}"/>
    <hyperlink ref="B5:F5" location="'Model map'!A4" tooltip="Click to return to model map" display="'Model map'!A4" xr:uid="{00000000-0004-0000-0A00-000002000000}"/>
    <hyperlink ref="A1" location="Index!A1" display="Index!A1" xr:uid="{00000000-0004-0000-0A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741</v>
      </c>
      <c r="AQ5" s="104" t="s">
        <v>740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659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9913770.2714418322</v>
      </c>
      <c r="K21" s="156">
        <f>Expenditure!K133</f>
        <v>20734003.227409601</v>
      </c>
      <c r="L21" s="156">
        <f>Expenditure!L133</f>
        <v>871855.52428628004</v>
      </c>
      <c r="M21" s="156">
        <f>Expenditure!M133</f>
        <v>-10981.105344965181</v>
      </c>
      <c r="N21" s="156">
        <f>Expenditure!N133</f>
        <v>2380712.8968873504</v>
      </c>
      <c r="O21" s="156">
        <f>Expenditure!O133</f>
        <v>495305.00300834177</v>
      </c>
      <c r="P21" s="156">
        <f>Expenditure!P133</f>
        <v>310317.80534023675</v>
      </c>
      <c r="Q21" s="156">
        <f>Expenditure!Q133</f>
        <v>1635037.2929354673</v>
      </c>
      <c r="R21" s="156">
        <f>Expenditure!R133</f>
        <v>1363235.109174537</v>
      </c>
      <c r="S21" s="156">
        <f>Expenditure!S133</f>
        <v>3303045.7815314266</v>
      </c>
      <c r="T21" s="156">
        <f>Expenditure!T133</f>
        <v>670817.07055935473</v>
      </c>
      <c r="U21" s="156">
        <f>Expenditure!U133</f>
        <v>221883.29416811533</v>
      </c>
      <c r="V21" s="156">
        <f>Expenditure!V133</f>
        <v>286608.11256123084</v>
      </c>
      <c r="W21" s="156">
        <f>Expenditure!W133</f>
        <v>341203.11890574178</v>
      </c>
      <c r="X21" s="156">
        <f>Expenditure!X133</f>
        <v>1592005.729016071</v>
      </c>
      <c r="Y21" s="156">
        <f>Expenditure!Y133</f>
        <v>0</v>
      </c>
      <c r="Z21" s="156">
        <f>Expenditure!Z133</f>
        <v>0</v>
      </c>
      <c r="AA21" s="156">
        <f>Expenditure!AA133</f>
        <v>558026.81564568856</v>
      </c>
      <c r="AB21" s="156">
        <f>Expenditure!AB133</f>
        <v>599195.1930396891</v>
      </c>
      <c r="AC21" s="156">
        <f>Expenditure!AC133</f>
        <v>1654426.88977217</v>
      </c>
      <c r="AD21" s="156">
        <f>Expenditure!AD133</f>
        <v>761406.88529973384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2331904.5930992942</v>
      </c>
      <c r="K22" s="201">
        <f>Expenditure!K139</f>
        <v>17807449.587687086</v>
      </c>
      <c r="L22" s="201">
        <f>Expenditure!L139</f>
        <v>707471.69544130319</v>
      </c>
      <c r="M22" s="201">
        <f>Expenditure!M139</f>
        <v>2863881.8700973317</v>
      </c>
      <c r="N22" s="201">
        <f>Expenditure!N139</f>
        <v>264922.1397669015</v>
      </c>
      <c r="O22" s="201">
        <f>Expenditure!O139</f>
        <v>5798242.8369562989</v>
      </c>
      <c r="P22" s="201">
        <f>Expenditure!P139</f>
        <v>251808.99558949596</v>
      </c>
      <c r="Q22" s="201">
        <f>Expenditure!Q139</f>
        <v>1326759.5071898508</v>
      </c>
      <c r="R22" s="201">
        <f>Expenditure!R139</f>
        <v>1106204.2128623775</v>
      </c>
      <c r="S22" s="201">
        <f>Expenditure!S139</f>
        <v>2680273.6624204423</v>
      </c>
      <c r="T22" s="201">
        <f>Expenditure!T139</f>
        <v>544337.9975462103</v>
      </c>
      <c r="U22" s="201">
        <f>Expenditure!U139</f>
        <v>180048.35198322806</v>
      </c>
      <c r="V22" s="201">
        <f>Expenditure!V139</f>
        <v>232569.6421857457</v>
      </c>
      <c r="W22" s="201">
        <f>Expenditure!W139</f>
        <v>276871.04376578232</v>
      </c>
      <c r="X22" s="201">
        <f>Expenditure!X139</f>
        <v>1291841.3210506185</v>
      </c>
      <c r="Y22" s="201">
        <f>Expenditure!Y139</f>
        <v>0</v>
      </c>
      <c r="Z22" s="201">
        <f>Expenditure!Z139</f>
        <v>0</v>
      </c>
      <c r="AA22" s="201">
        <f>Expenditure!AA139</f>
        <v>452813.7591256866</v>
      </c>
      <c r="AB22" s="201">
        <f>Expenditure!AB139</f>
        <v>486220.05287755997</v>
      </c>
      <c r="AC22" s="201">
        <f>Expenditure!AC139</f>
        <v>1342493.2962935155</v>
      </c>
      <c r="AD22" s="201">
        <f>Expenditure!AD139</f>
        <v>617847.57343214029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7005136.0452552084</v>
      </c>
      <c r="L23" s="152">
        <f>Expenditure!L136</f>
        <v>640329.31393032358</v>
      </c>
      <c r="M23" s="152">
        <f>Expenditure!M136</f>
        <v>4715781.5506835645</v>
      </c>
      <c r="N23" s="152">
        <f>Expenditure!N136</f>
        <v>315065.61682478292</v>
      </c>
      <c r="O23" s="152">
        <f>Expenditure!O136</f>
        <v>672498.77670697088</v>
      </c>
      <c r="P23" s="152">
        <f>Expenditure!P136</f>
        <v>227911.1410764326</v>
      </c>
      <c r="Q23" s="152">
        <f>Expenditure!Q136</f>
        <v>1200843.8082593186</v>
      </c>
      <c r="R23" s="152">
        <f>Expenditure!R136</f>
        <v>1001220.2456342201</v>
      </c>
      <c r="S23" s="152">
        <f>Expenditure!S136</f>
        <v>2425903.1229972229</v>
      </c>
      <c r="T23" s="152">
        <f>Expenditure!T136</f>
        <v>492677.76896367664</v>
      </c>
      <c r="U23" s="152">
        <f>Expenditure!U136</f>
        <v>162960.9190623388</v>
      </c>
      <c r="V23" s="152">
        <f>Expenditure!V136</f>
        <v>210497.69253160871</v>
      </c>
      <c r="W23" s="152">
        <f>Expenditure!W136</f>
        <v>250594.68335496832</v>
      </c>
      <c r="X23" s="152">
        <f>Expenditure!X136</f>
        <v>1169239.5217298358</v>
      </c>
      <c r="Y23" s="152">
        <f>Expenditure!Y136</f>
        <v>0</v>
      </c>
      <c r="Z23" s="152">
        <f>Expenditure!Z136</f>
        <v>0</v>
      </c>
      <c r="AA23" s="152">
        <f>Expenditure!AA136</f>
        <v>409839.60996248497</v>
      </c>
      <c r="AB23" s="152">
        <f>Expenditure!AB136</f>
        <v>440075.48978202848</v>
      </c>
      <c r="AC23" s="152">
        <f>Expenditure!AC136</f>
        <v>1215084.3869951074</v>
      </c>
      <c r="AD23" s="152">
        <f>Expenditure!AD136</f>
        <v>559210.94138265983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661500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3452468.8343892172</v>
      </c>
      <c r="K24" s="162">
        <f>Expenditure!K137</f>
        <v>7603430.8612575792</v>
      </c>
      <c r="L24" s="162">
        <f>Expenditure!L137</f>
        <v>695018.57429356175</v>
      </c>
      <c r="M24" s="162">
        <f>Expenditure!M137</f>
        <v>5118547.1268188972</v>
      </c>
      <c r="N24" s="162">
        <f>Expenditure!N137</f>
        <v>341974.74807206762</v>
      </c>
      <c r="O24" s="162">
        <f>Expenditure!O137</f>
        <v>729935.56726641208</v>
      </c>
      <c r="P24" s="162">
        <f>Expenditure!P137</f>
        <v>247376.58091004923</v>
      </c>
      <c r="Q24" s="162">
        <f>Expenditure!Q137</f>
        <v>1303405.5030884615</v>
      </c>
      <c r="R24" s="162">
        <f>Expenditure!R137</f>
        <v>1086732.4867626862</v>
      </c>
      <c r="S24" s="162">
        <f>Expenditure!S137</f>
        <v>2633094.7111743405</v>
      </c>
      <c r="T24" s="162">
        <f>Expenditure!T137</f>
        <v>534756.402872612</v>
      </c>
      <c r="U24" s="162">
        <f>Expenditure!U137</f>
        <v>176879.08888175551</v>
      </c>
      <c r="V24" s="162">
        <f>Expenditure!V137</f>
        <v>228475.88416250862</v>
      </c>
      <c r="W24" s="162">
        <f>Expenditure!W137</f>
        <v>271997.47967476066</v>
      </c>
      <c r="X24" s="162">
        <f>Expenditure!X137</f>
        <v>1269101.956948332</v>
      </c>
      <c r="Y24" s="162">
        <f>Expenditure!Y137</f>
        <v>0</v>
      </c>
      <c r="Z24" s="162">
        <f>Expenditure!Z137</f>
        <v>0</v>
      </c>
      <c r="AA24" s="162">
        <f>Expenditure!AA137</f>
        <v>444843.20053501544</v>
      </c>
      <c r="AB24" s="162">
        <f>Expenditure!AB137</f>
        <v>477661.46705432277</v>
      </c>
      <c r="AC24" s="162">
        <f>Expenditure!AC137</f>
        <v>1318862.3414913653</v>
      </c>
      <c r="AD24" s="162">
        <f>Expenditure!AD137</f>
        <v>606972.04196937394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583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9913770.2714418322</v>
      </c>
      <c r="K27" s="145">
        <f t="shared" si="0"/>
        <v>20734003.227409601</v>
      </c>
      <c r="L27" s="145">
        <f t="shared" si="0"/>
        <v>871855.52428628004</v>
      </c>
      <c r="M27" s="145">
        <f t="shared" si="0"/>
        <v>0</v>
      </c>
      <c r="N27" s="145">
        <f t="shared" si="0"/>
        <v>2380712.8968873504</v>
      </c>
      <c r="O27" s="145">
        <f t="shared" si="0"/>
        <v>495305.00300834177</v>
      </c>
      <c r="P27" s="145">
        <f t="shared" si="0"/>
        <v>310317.80534023675</v>
      </c>
      <c r="Q27" s="145">
        <f t="shared" si="0"/>
        <v>1635037.2929354673</v>
      </c>
      <c r="R27" s="145">
        <f t="shared" si="0"/>
        <v>1363235.109174537</v>
      </c>
      <c r="S27" s="145">
        <f t="shared" si="0"/>
        <v>3303045.7815314266</v>
      </c>
      <c r="T27" s="145">
        <f t="shared" si="0"/>
        <v>670817.07055935473</v>
      </c>
      <c r="U27" s="145">
        <f t="shared" si="0"/>
        <v>221883.29416811533</v>
      </c>
      <c r="V27" s="145">
        <f t="shared" si="0"/>
        <v>286608.11256123084</v>
      </c>
      <c r="W27" s="145">
        <f t="shared" si="0"/>
        <v>341203.11890574178</v>
      </c>
      <c r="X27" s="145">
        <f t="shared" si="0"/>
        <v>1592005.729016071</v>
      </c>
      <c r="Y27" s="145">
        <f t="shared" si="0"/>
        <v>0</v>
      </c>
      <c r="Z27" s="145">
        <f t="shared" si="0"/>
        <v>0</v>
      </c>
      <c r="AA27" s="145">
        <f t="shared" si="0"/>
        <v>558026.81564568856</v>
      </c>
      <c r="AB27" s="145">
        <f t="shared" si="0"/>
        <v>599195.1930396891</v>
      </c>
      <c r="AC27" s="145">
        <f t="shared" si="0"/>
        <v>1654426.88977217</v>
      </c>
      <c r="AD27" s="145">
        <f t="shared" si="0"/>
        <v>761406.88529973384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2331904.5930992942</v>
      </c>
      <c r="K28" s="130">
        <f t="shared" si="2"/>
        <v>17807449.587687086</v>
      </c>
      <c r="L28" s="130">
        <f t="shared" si="2"/>
        <v>707471.69544130319</v>
      </c>
      <c r="M28" s="130">
        <f t="shared" si="2"/>
        <v>2863881.8700973317</v>
      </c>
      <c r="N28" s="130">
        <f t="shared" si="2"/>
        <v>264922.1397669015</v>
      </c>
      <c r="O28" s="130">
        <f t="shared" si="2"/>
        <v>5798242.8369562989</v>
      </c>
      <c r="P28" s="130">
        <f t="shared" si="2"/>
        <v>251808.99558949596</v>
      </c>
      <c r="Q28" s="130">
        <f t="shared" si="2"/>
        <v>1326759.5071898508</v>
      </c>
      <c r="R28" s="130">
        <f t="shared" si="2"/>
        <v>1106204.2128623775</v>
      </c>
      <c r="S28" s="130">
        <f t="shared" si="2"/>
        <v>2680273.6624204423</v>
      </c>
      <c r="T28" s="130">
        <f t="shared" si="2"/>
        <v>544337.9975462103</v>
      </c>
      <c r="U28" s="130">
        <f t="shared" si="2"/>
        <v>180048.35198322806</v>
      </c>
      <c r="V28" s="130">
        <f t="shared" si="2"/>
        <v>232569.6421857457</v>
      </c>
      <c r="W28" s="130">
        <f t="shared" si="2"/>
        <v>276871.04376578232</v>
      </c>
      <c r="X28" s="130">
        <f t="shared" si="2"/>
        <v>1291841.3210506185</v>
      </c>
      <c r="Y28" s="130">
        <f t="shared" si="2"/>
        <v>0</v>
      </c>
      <c r="Z28" s="130">
        <f t="shared" si="2"/>
        <v>0</v>
      </c>
      <c r="AA28" s="130">
        <f t="shared" si="2"/>
        <v>452813.7591256866</v>
      </c>
      <c r="AB28" s="130">
        <f t="shared" si="2"/>
        <v>486220.05287755997</v>
      </c>
      <c r="AC28" s="130">
        <f t="shared" si="2"/>
        <v>1342493.2962935155</v>
      </c>
      <c r="AD28" s="130">
        <f t="shared" si="2"/>
        <v>617847.57343214029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7005136.0452552084</v>
      </c>
      <c r="L29" s="130">
        <f t="shared" si="4"/>
        <v>640329.31393032358</v>
      </c>
      <c r="M29" s="130">
        <f t="shared" si="4"/>
        <v>4715781.5506835645</v>
      </c>
      <c r="N29" s="130">
        <f t="shared" si="4"/>
        <v>315065.61682478292</v>
      </c>
      <c r="O29" s="130">
        <f t="shared" si="4"/>
        <v>672498.77670697088</v>
      </c>
      <c r="P29" s="130">
        <f t="shared" si="4"/>
        <v>227911.1410764326</v>
      </c>
      <c r="Q29" s="130">
        <f t="shared" si="4"/>
        <v>1200843.8082593186</v>
      </c>
      <c r="R29" s="130">
        <f t="shared" si="4"/>
        <v>1001220.2456342201</v>
      </c>
      <c r="S29" s="130">
        <f t="shared" si="4"/>
        <v>2425903.1229972229</v>
      </c>
      <c r="T29" s="130">
        <f t="shared" si="4"/>
        <v>492677.76896367664</v>
      </c>
      <c r="U29" s="130">
        <f t="shared" si="4"/>
        <v>162960.9190623388</v>
      </c>
      <c r="V29" s="130">
        <f t="shared" si="4"/>
        <v>210497.69253160871</v>
      </c>
      <c r="W29" s="130">
        <f t="shared" si="4"/>
        <v>250594.68335496832</v>
      </c>
      <c r="X29" s="130">
        <f t="shared" si="4"/>
        <v>1169239.5217298358</v>
      </c>
      <c r="Y29" s="130">
        <f t="shared" si="4"/>
        <v>0</v>
      </c>
      <c r="Z29" s="130">
        <f t="shared" si="4"/>
        <v>0</v>
      </c>
      <c r="AA29" s="130">
        <f t="shared" si="4"/>
        <v>409839.60996248497</v>
      </c>
      <c r="AB29" s="130">
        <f t="shared" si="4"/>
        <v>440075.48978202848</v>
      </c>
      <c r="AC29" s="130">
        <f t="shared" si="4"/>
        <v>1215084.3869951074</v>
      </c>
      <c r="AD29" s="130">
        <f t="shared" si="4"/>
        <v>559210.94138265983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661500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3452468.8343892172</v>
      </c>
      <c r="K30" s="147">
        <f t="shared" si="6"/>
        <v>7603430.8612575792</v>
      </c>
      <c r="L30" s="147">
        <f t="shared" si="6"/>
        <v>695018.57429356175</v>
      </c>
      <c r="M30" s="147">
        <f t="shared" si="6"/>
        <v>5118547.1268188972</v>
      </c>
      <c r="N30" s="147">
        <f t="shared" si="6"/>
        <v>341974.74807206762</v>
      </c>
      <c r="O30" s="147">
        <f t="shared" si="6"/>
        <v>729935.56726641208</v>
      </c>
      <c r="P30" s="147">
        <f t="shared" si="6"/>
        <v>247376.58091004923</v>
      </c>
      <c r="Q30" s="147">
        <f t="shared" si="6"/>
        <v>1303405.5030884615</v>
      </c>
      <c r="R30" s="147">
        <f t="shared" si="6"/>
        <v>1086732.4867626862</v>
      </c>
      <c r="S30" s="147">
        <f t="shared" si="6"/>
        <v>2633094.7111743405</v>
      </c>
      <c r="T30" s="147">
        <f t="shared" si="6"/>
        <v>534756.402872612</v>
      </c>
      <c r="U30" s="147">
        <f t="shared" si="6"/>
        <v>176879.08888175551</v>
      </c>
      <c r="V30" s="147">
        <f t="shared" si="6"/>
        <v>228475.88416250862</v>
      </c>
      <c r="W30" s="147">
        <f t="shared" si="6"/>
        <v>271997.47967476066</v>
      </c>
      <c r="X30" s="147">
        <f t="shared" si="6"/>
        <v>1269101.956948332</v>
      </c>
      <c r="Y30" s="147">
        <f t="shared" si="6"/>
        <v>0</v>
      </c>
      <c r="Z30" s="147">
        <f t="shared" si="6"/>
        <v>0</v>
      </c>
      <c r="AA30" s="147">
        <f t="shared" si="6"/>
        <v>444843.20053501544</v>
      </c>
      <c r="AB30" s="147">
        <f t="shared" si="6"/>
        <v>477661.46705432277</v>
      </c>
      <c r="AC30" s="147">
        <f t="shared" si="6"/>
        <v>1318862.3414913653</v>
      </c>
      <c r="AD30" s="147">
        <f t="shared" si="6"/>
        <v>606972.04196937394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47692856.020982869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584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40563962.139370866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585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23776370.635132756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586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28541534.85762332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586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34395646.923033409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584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29773872.723048214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585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13348811.303400852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586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17941375.712097738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586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0.72119075670160659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584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0.73399813905629474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585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0.59807797580564503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586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 xr:uid="{00000000-0004-0000-0B00-000000000000}"/>
    <hyperlink ref="B5:F5" location="'Model map'!A4" tooltip="Click to return to model map" display="'Model map'!A4" xr:uid="{00000000-0004-0000-0B00-000001000000}"/>
    <hyperlink ref="B5:H5" location="'Model map'!A4" tooltip="Click to return to model map" display="'Model map'!A4" xr:uid="{00000000-0004-0000-0B00-000002000000}"/>
    <hyperlink ref="A1" location="Index!A1" display="Index!A1" xr:uid="{00000000-0004-0000-0B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670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0.10298341311013547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6.4518550184325132E-2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7.8203475999189101E-2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6.7041718330941524E-2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0.26053503358070301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6.772239457551385E-2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0.36143059264826843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1.0024351784290766</v>
      </c>
      <c r="K46" s="177">
        <f>SUMPRODUCT($H19:$H25, K38:K44)</f>
        <v>0.6410045857808081</v>
      </c>
      <c r="L46" s="177">
        <f>SUMPRODUCT($H19:$H25, L38:L44)</f>
        <v>0.57328219120529422</v>
      </c>
      <c r="M46" s="177">
        <f>SUMPRODUCT($H19:$H25, M38:M44)</f>
        <v>0.31274715762459121</v>
      </c>
      <c r="N46" s="74"/>
      <c r="O46" s="115" t="s">
        <v>565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662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565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1.0024351784290766</v>
      </c>
      <c r="K56" s="180">
        <f>SUMPRODUCT($H19:$H$25, K38:K$44)</f>
        <v>0.6410045857808081</v>
      </c>
      <c r="L56" s="180">
        <f>SUMPRODUCT($H19:$H$25, L38:L$44)</f>
        <v>0.57328219120529422</v>
      </c>
      <c r="M56" s="180">
        <f>SUMPRODUCT($H19:$H$25, M38:M$44)</f>
        <v>0.31274715762459121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0.89945176531894111</v>
      </c>
      <c r="K57" s="177">
        <f>SUMPRODUCT($H20:$H$25, K39:K$44)</f>
        <v>0.53802117267067262</v>
      </c>
      <c r="L57" s="177">
        <f>SUMPRODUCT($H20:$H$25, L39:L$44)</f>
        <v>0.47029877809515874</v>
      </c>
      <c r="M57" s="177">
        <f>SUMPRODUCT($H20:$H$25, M39:M$44)</f>
        <v>0.20976374451445576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0.83493321513461582</v>
      </c>
      <c r="K58" s="177">
        <f>SUMPRODUCT($H21:$H$25, K40:K$44)</f>
        <v>0.47350262248634745</v>
      </c>
      <c r="L58" s="177">
        <f>SUMPRODUCT($H21:$H$25, L40:L$44)</f>
        <v>0.40578022791083362</v>
      </c>
      <c r="M58" s="177">
        <f>SUMPRODUCT($H21:$H$25, M40:M$44)</f>
        <v>0.14524519433013061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0.75672973913542685</v>
      </c>
      <c r="K59" s="177">
        <f>SUMPRODUCT($H22:$H$25, K41:K$44)</f>
        <v>0.39529914648715836</v>
      </c>
      <c r="L59" s="177">
        <f>SUMPRODUCT($H22:$H$25, L41:L$44)</f>
        <v>0.32757675191164454</v>
      </c>
      <c r="M59" s="177">
        <f>SUMPRODUCT($H22:$H$25, M41:M$44)</f>
        <v>6.7041718330941524E-2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0.68968802080448532</v>
      </c>
      <c r="K60" s="193">
        <f>SUMPRODUCT($H23:$H$25, K42:K$44)</f>
        <v>0.32825742815621684</v>
      </c>
      <c r="L60" s="193">
        <f>SUMPRODUCT($H23:$H$25, L42:L$44)</f>
        <v>0.26053503358070301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663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0.72119075670160659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2.8712727481522718E-2</v>
      </c>
      <c r="I74" s="131" t="s">
        <v>314</v>
      </c>
      <c r="J74" s="135"/>
      <c r="K74" s="135"/>
      <c r="L74" s="135"/>
      <c r="M74" s="135"/>
      <c r="N74" s="74"/>
      <c r="O74" s="115" t="s">
        <v>565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2.1803851966637984E-2</v>
      </c>
      <c r="I76" s="131" t="s">
        <v>314</v>
      </c>
      <c r="J76" s="135"/>
      <c r="K76" s="135"/>
      <c r="L76" s="135"/>
      <c r="M76" s="135"/>
      <c r="N76" s="74"/>
      <c r="O76" s="115" t="s">
        <v>565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664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-2.4351784290765031E-3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665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565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1.0024351784290766</v>
      </c>
      <c r="K94" s="180">
        <f t="shared" si="0"/>
        <v>1.0038134905948213</v>
      </c>
      <c r="L94" s="180">
        <f t="shared" si="0"/>
        <v>1.0042659037790762</v>
      </c>
      <c r="M94" s="180">
        <f t="shared" si="0"/>
        <v>1.0078475166681922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0.92816449280046387</v>
      </c>
      <c r="K95" s="177">
        <f t="shared" si="0"/>
        <v>0.88750556106743084</v>
      </c>
      <c r="L95" s="177">
        <f t="shared" si="0"/>
        <v>0.87415979134203314</v>
      </c>
      <c r="M95" s="177">
        <f t="shared" si="0"/>
        <v>0.76850552986781195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0.83493321513461582</v>
      </c>
      <c r="K96" s="177">
        <f t="shared" si="0"/>
        <v>0.74150533526191398</v>
      </c>
      <c r="L96" s="177">
        <f t="shared" si="0"/>
        <v>0.710838839179328</v>
      </c>
      <c r="M96" s="177">
        <f t="shared" si="0"/>
        <v>0.46806183475958441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0.77853359110206488</v>
      </c>
      <c r="K97" s="177">
        <f t="shared" si="0"/>
        <v>0.65318349681611199</v>
      </c>
      <c r="L97" s="177">
        <f t="shared" si="0"/>
        <v>0.61203894573982109</v>
      </c>
      <c r="M97" s="177">
        <f t="shared" si="0"/>
        <v>0.28631047543801585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0.68968802080448532</v>
      </c>
      <c r="K98" s="193">
        <f t="shared" si="0"/>
        <v>0.51405129086525236</v>
      </c>
      <c r="L98" s="193">
        <f t="shared" si="0"/>
        <v>0.45640080047653225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666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565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1</v>
      </c>
      <c r="K105" s="153">
        <f t="shared" si="1"/>
        <v>1</v>
      </c>
      <c r="L105" s="153">
        <f t="shared" si="1"/>
        <v>1</v>
      </c>
      <c r="M105" s="153">
        <f t="shared" si="1"/>
        <v>1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0.92816449280046387</v>
      </c>
      <c r="K106" s="154">
        <f t="shared" si="1"/>
        <v>0.88750556106743084</v>
      </c>
      <c r="L106" s="154">
        <f t="shared" si="1"/>
        <v>0.87415979134203314</v>
      </c>
      <c r="M106" s="154">
        <f t="shared" si="1"/>
        <v>0.76850552986781195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0.83493321513461582</v>
      </c>
      <c r="K107" s="154">
        <f t="shared" si="1"/>
        <v>0.74150533526191398</v>
      </c>
      <c r="L107" s="154">
        <f t="shared" si="1"/>
        <v>0.710838839179328</v>
      </c>
      <c r="M107" s="154">
        <f t="shared" si="1"/>
        <v>0.46806183475958441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0.77853359110206488</v>
      </c>
      <c r="K108" s="154">
        <f t="shared" si="1"/>
        <v>0.65318349681611199</v>
      </c>
      <c r="L108" s="154">
        <f t="shared" si="1"/>
        <v>0.61203894573982109</v>
      </c>
      <c r="M108" s="154">
        <f t="shared" si="1"/>
        <v>0.28631047543801585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0.68968802080448532</v>
      </c>
      <c r="K109" s="192">
        <f t="shared" si="1"/>
        <v>0.51405129086525236</v>
      </c>
      <c r="L109" s="192">
        <f t="shared" si="1"/>
        <v>0.45640080047653225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 xr:uid="{00000000-0004-0000-0C00-000000000000}"/>
    <hyperlink ref="B5:F5" location="'Model map'!A4" tooltip="Click to return to model map" display="'Model map'!A4" xr:uid="{00000000-0004-0000-0C00-000001000000}"/>
    <hyperlink ref="B5:H5" location="'Model map'!A4" tooltip="Click to return to model map" display="'Model map'!A4" xr:uid="{00000000-0004-0000-0C00-000002000000}"/>
    <hyperlink ref="A1" location="Index!A1" display="Index!A1" xr:uid="{00000000-0004-0000-0C00-000003000000}"/>
  </hyperlinks>
  <pageMargins left="0.7" right="0.7" top="0.75" bottom="0.75" header="0.3" footer="0.3"/>
  <pageSetup paperSize="8" scale="53" orientation="portrait" r:id="rId1"/>
  <headerFooter>
    <oddFooter>&amp;C&amp;1#&amp;"Calibri"&amp;12&amp;K008000Internal Use</oddFooter>
  </headerFooter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684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720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0.12050688774141058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0.26053871826942371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7.1082065243977505E-2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0.27836726146016377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721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0.88846415835843551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8.9288574795103725E-3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0.73399813905629474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0.59807797580564503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719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0.37965428939087087</v>
      </c>
      <c r="I36" s="132" t="s">
        <v>314</v>
      </c>
      <c r="J36" s="115" t="s">
        <v>587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0.54896300131620834</v>
      </c>
      <c r="I37" s="132" t="s">
        <v>314</v>
      </c>
      <c r="J37" s="115" t="s">
        <v>588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0.27129203207225844</v>
      </c>
      <c r="I38" s="132" t="s">
        <v>314</v>
      </c>
      <c r="J38" s="115" t="s">
        <v>589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0.17674798485110937</v>
      </c>
      <c r="I39" s="132" t="s">
        <v>314</v>
      </c>
      <c r="J39" s="115" t="s">
        <v>590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 xr:uid="{00000000-0004-0000-0D00-000000000000}"/>
    <hyperlink ref="B5:F5" location="'Model map'!A4" tooltip="Click to return to model map" display="'Model map'!A4" xr:uid="{00000000-0004-0000-0D00-000001000000}"/>
    <hyperlink ref="B5:H5" location="'Model map'!A4" tooltip="Click to return to model map" display="'Model map'!A4" xr:uid="{00000000-0004-0000-0D00-000002000000}"/>
    <hyperlink ref="A1" location="Index!A1" display="Index!A1" xr:uid="{00000000-0004-0000-0D00-000003000000}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&amp;C&amp;1#&amp;"Calibri"&amp;12&amp;K008000Internal Use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J43" sqref="J4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673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633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724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0.37965428939087087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0.54896300131620834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0.27129203207225844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0.17674798485110937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634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606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705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1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1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1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1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0.92816449280046387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0.88750556106743084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0.87415979134203314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0.76850552986781195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0.83493321513461582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0.74150533526191398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0.710838839179328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0.46806183475958441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0.77853359110206488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0.65318349681611199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0.61203894573982109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0.28631047543801585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0.68968802080448532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0.51405129086525236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0.45640080047653225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formatCells="0" formatColumns="0" formatRows="0" sort="0" autoFilter="0"/>
  <hyperlinks>
    <hyperlink ref="B5" location="'Model map'!A1" display="Click here to return to model map" xr:uid="{00000000-0004-0000-0E00-000000000000}"/>
    <hyperlink ref="B5:F5" location="'Model map'!A4" tooltip="Click to return to model map" display="'Model map'!A4" xr:uid="{00000000-0004-0000-0E00-000001000000}"/>
    <hyperlink ref="B5:H5" location="'Model map'!A4" tooltip="Click to return to model map" display="'Model map'!A4" xr:uid="{00000000-0004-0000-0E00-000002000000}"/>
    <hyperlink ref="A1" location="Index!A1" display="Index!A1" xr:uid="{00000000-0004-0000-0E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SP Manweb - Version 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44141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752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611</v>
      </c>
      <c r="G13" s="42"/>
      <c r="H13" s="81" t="str">
        <f>LOOKUP(2,1/(I20:I29&lt;&gt;""),I20:I29)</f>
        <v>01 April 2022 Charging Methodologies Pre-Release – October 2020 (Schedules 16, 17, 18, 20 and 29) DCP 361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612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754</v>
      </c>
      <c r="I19" s="85" t="s">
        <v>608</v>
      </c>
      <c r="J19" s="85" t="s">
        <v>609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726</v>
      </c>
      <c r="H20" s="22">
        <v>1</v>
      </c>
      <c r="I20" s="18" t="s">
        <v>430</v>
      </c>
      <c r="J20" s="18" t="s">
        <v>727</v>
      </c>
      <c r="K20" s="18" t="s">
        <v>564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726</v>
      </c>
      <c r="H21" s="22">
        <v>2</v>
      </c>
      <c r="I21" s="18" t="s">
        <v>736</v>
      </c>
      <c r="J21" s="18" t="s">
        <v>727</v>
      </c>
      <c r="K21" s="18" t="s">
        <v>564</v>
      </c>
      <c r="L21" s="18" t="s">
        <v>737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726</v>
      </c>
      <c r="H22" s="22">
        <v>3</v>
      </c>
      <c r="I22" s="222" t="s">
        <v>745</v>
      </c>
      <c r="J22" s="222" t="s">
        <v>727</v>
      </c>
      <c r="K22" s="222" t="s">
        <v>564</v>
      </c>
      <c r="L22" s="222" t="s">
        <v>756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751</v>
      </c>
      <c r="H23" s="22">
        <v>3</v>
      </c>
      <c r="I23" s="222" t="s">
        <v>753</v>
      </c>
      <c r="J23" s="222" t="s">
        <v>727</v>
      </c>
      <c r="K23" s="222" t="s">
        <v>564</v>
      </c>
      <c r="L23" s="222" t="s">
        <v>755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751</v>
      </c>
      <c r="H24" s="22">
        <v>4</v>
      </c>
      <c r="I24" s="18" t="s">
        <v>758</v>
      </c>
      <c r="J24" s="222" t="s">
        <v>727</v>
      </c>
      <c r="K24" s="222" t="s">
        <v>564</v>
      </c>
      <c r="L24" s="222" t="s">
        <v>755</v>
      </c>
      <c r="M24" s="42"/>
    </row>
    <row r="25" spans="1:13" ht="60" x14ac:dyDescent="0.25">
      <c r="A25" s="75"/>
      <c r="B25" s="75"/>
      <c r="C25" s="75"/>
      <c r="D25" s="75"/>
      <c r="E25" s="75"/>
      <c r="F25" s="18">
        <v>44141</v>
      </c>
      <c r="G25" s="18" t="s">
        <v>751</v>
      </c>
      <c r="H25" s="22">
        <v>4</v>
      </c>
      <c r="I25" s="18" t="s">
        <v>766</v>
      </c>
      <c r="J25" s="222" t="s">
        <v>727</v>
      </c>
      <c r="K25" s="222" t="s">
        <v>564</v>
      </c>
      <c r="L25" s="222" t="s">
        <v>767</v>
      </c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610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607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726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751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 xr:uid="{00000000-0002-0000-0100-000000000000}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 xr:uid="{00000000-0002-0000-0100-000001000000}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 xr:uid="{00000000-0002-0000-0100-000002000000}">
      <formula1>$F$47:$F$57</formula1>
    </dataValidation>
  </dataValidations>
  <hyperlinks>
    <hyperlink ref="A1" location="Index!A1" display="Index!A1" xr:uid="{00000000-0004-0000-0100-000000000000}"/>
    <hyperlink ref="F36" location="'Expensed'!A1" display="Expensed" xr:uid="{00000000-0004-0000-0100-000001000000}"/>
    <hyperlink ref="F39" location="'Direct'!A1" display="Direct" xr:uid="{00000000-0004-0000-0100-000002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SP Manweb - Version 1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v4 - 2022/23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 xr:uid="{00000000-0004-0000-0200-000000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SP Manweb - Version 1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674</v>
      </c>
    </row>
    <row r="8" spans="1:8" x14ac:dyDescent="0.25">
      <c r="C8" s="5" t="s">
        <v>675</v>
      </c>
    </row>
    <row r="10" spans="1:8" x14ac:dyDescent="0.25">
      <c r="B10" s="2" t="s">
        <v>667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668</v>
      </c>
      <c r="C45" s="2"/>
      <c r="D45" s="2"/>
      <c r="E45" s="2"/>
      <c r="F45" s="2"/>
      <c r="G45" s="2"/>
    </row>
    <row r="47" spans="2:7" x14ac:dyDescent="0.25">
      <c r="C47" s="5" t="s">
        <v>676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25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.75" thickBot="1" x14ac:dyDescent="0.3">
      <c r="F61" s="16"/>
      <c r="G61" s="7" t="str">
        <f>'Fixed inputs'!C405</f>
        <v>Input 401-L: Decimal places for error checks</v>
      </c>
    </row>
    <row r="62" spans="6:7" ht="15.75" thickTop="1" x14ac:dyDescent="0.25">
      <c r="F62" s="14" t="s">
        <v>310</v>
      </c>
      <c r="G62" s="7" t="str">
        <f>'DNO inputs'!$C$15</f>
        <v>Input 402-A: LV mains split</v>
      </c>
    </row>
    <row r="63" spans="6:7" x14ac:dyDescent="0.25">
      <c r="F63" s="16" t="s">
        <v>483</v>
      </c>
      <c r="G63" s="7" t="str">
        <f>'DNO inputs'!$C$21</f>
        <v>Input 402-B: HV split</v>
      </c>
    </row>
    <row r="64" spans="6:7" x14ac:dyDescent="0.25">
      <c r="F64" s="16" t="s">
        <v>483</v>
      </c>
      <c r="G64" s="7" t="str">
        <f>'DNO inputs'!$C$32</f>
        <v>Input 402-C: CDCM notional asset values</v>
      </c>
    </row>
    <row r="65" spans="6:7" x14ac:dyDescent="0.25">
      <c r="F65" s="16" t="s">
        <v>483</v>
      </c>
      <c r="G65" s="7" t="str">
        <f>'DNO inputs'!$C$44</f>
        <v>Input 402-D: EDCM notional asset value</v>
      </c>
    </row>
    <row r="66" spans="6:7" x14ac:dyDescent="0.25">
      <c r="F66" s="16" t="s">
        <v>483</v>
      </c>
      <c r="G66" s="7" t="str">
        <f>'DNO inputs'!$C$55</f>
        <v>Input 402-E: MEAV asset count</v>
      </c>
    </row>
    <row r="67" spans="6:7" x14ac:dyDescent="0.25">
      <c r="F67" s="16" t="s">
        <v>483</v>
      </c>
      <c r="G67" s="7" t="str">
        <f>'DNO inputs'!$C$147</f>
        <v>Input 402-F: MEAV per unit</v>
      </c>
    </row>
    <row r="68" spans="6:7" x14ac:dyDescent="0.25">
      <c r="F68" s="16" t="s">
        <v>483</v>
      </c>
      <c r="G68" s="7" t="str">
        <f>'DNO inputs'!$C$238</f>
        <v>Input 402-G: 2007/08 RRP expenditure, by cost category</v>
      </c>
    </row>
    <row r="69" spans="6:7" x14ac:dyDescent="0.25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25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25">
      <c r="F71" s="16" t="s">
        <v>483</v>
      </c>
      <c r="G71" s="7" t="str">
        <f>'DNO inputs'!$C$331</f>
        <v>Input 402-J: Net capex (2005/06 to 2014/15)</v>
      </c>
    </row>
    <row r="72" spans="6:7" x14ac:dyDescent="0.25">
      <c r="F72" s="16" t="s">
        <v>483</v>
      </c>
      <c r="G72" s="7" t="str">
        <f>'DNO inputs'!$C$343</f>
        <v>Input 402-K: LV services share of LV net capex</v>
      </c>
    </row>
    <row r="73" spans="6:7" x14ac:dyDescent="0.25">
      <c r="F73" s="16" t="s">
        <v>483</v>
      </c>
      <c r="G73" s="7" t="str">
        <f>'DNO inputs'!$C$350</f>
        <v>Input 402-L: Price control allowed revenue</v>
      </c>
    </row>
    <row r="74" spans="6:7" x14ac:dyDescent="0.25">
      <c r="F74" s="16" t="s">
        <v>483</v>
      </c>
      <c r="G74" s="7" t="str">
        <f>'DNO inputs'!$C$359</f>
        <v>Input 402-M: 2007/08 total allowed revenue</v>
      </c>
    </row>
    <row r="75" spans="6:7" x14ac:dyDescent="0.25">
      <c r="F75" s="16" t="s">
        <v>483</v>
      </c>
      <c r="G75" s="7" t="str">
        <f>'DNO inputs'!$C$365</f>
        <v>Input 402-N: 2007/08 net incentive revenue</v>
      </c>
    </row>
    <row r="76" spans="6:7" x14ac:dyDescent="0.25">
      <c r="F76" s="16" t="s">
        <v>483</v>
      </c>
      <c r="G76" s="7" t="str">
        <f>'DNO inputs'!$C$371</f>
        <v>Input 402-O: Additional DNO revenue</v>
      </c>
    </row>
    <row r="77" spans="6:7" x14ac:dyDescent="0.25">
      <c r="F77" s="16" t="s">
        <v>483</v>
      </c>
      <c r="G77" s="7" t="str">
        <f>'DNO inputs'!$C$378</f>
        <v>Input 402-P: 2007/08 units distributed, by network level</v>
      </c>
    </row>
    <row r="78" spans="6:7" ht="15.75" thickBot="1" x14ac:dyDescent="0.3">
      <c r="F78" s="16" t="s">
        <v>483</v>
      </c>
      <c r="G78" s="7" t="str">
        <f>'DNO inputs'!$C$387</f>
        <v>Input 402-Q: 2007/08 network losses</v>
      </c>
    </row>
    <row r="79" spans="6:7" ht="15.75" thickTop="1" x14ac:dyDescent="0.25">
      <c r="F79" s="12" t="s">
        <v>22</v>
      </c>
      <c r="G79" s="7" t="str">
        <f>MEAV!$C$18</f>
        <v>Section 401-A: MEAV by asset type</v>
      </c>
    </row>
    <row r="80" spans="6:7" x14ac:dyDescent="0.25">
      <c r="F80" s="13" t="s">
        <v>483</v>
      </c>
      <c r="G80" s="7" t="str">
        <f>MEAV!$C$27</f>
        <v>Section 401-B: Mapping of asset types to network levels</v>
      </c>
    </row>
    <row r="81" spans="6:7" x14ac:dyDescent="0.25">
      <c r="F81" s="13" t="s">
        <v>483</v>
      </c>
      <c r="G81" s="7" t="str">
        <f>MEAV!$C$49</f>
        <v>Section 401-C: MEAV shares, by asset type and network level</v>
      </c>
    </row>
    <row r="82" spans="6:7" x14ac:dyDescent="0.25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25">
      <c r="F83" s="13" t="s">
        <v>483</v>
      </c>
      <c r="G83" s="7" t="str">
        <f>MEAV!$C$103</f>
        <v>Section 401-E: EHV reduction ratio</v>
      </c>
    </row>
    <row r="84" spans="6:7" ht="15.75" thickBot="1" x14ac:dyDescent="0.3">
      <c r="F84" s="13" t="s">
        <v>483</v>
      </c>
      <c r="G84" s="7" t="str">
        <f>MEAV!$C$122</f>
        <v>Section 401-F: Adjusted MEAV</v>
      </c>
    </row>
    <row r="85" spans="6:7" ht="15.75" thickTop="1" x14ac:dyDescent="0.25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25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25">
      <c r="F87" s="13" t="s">
        <v>483</v>
      </c>
      <c r="G87" s="7" t="str">
        <f>Expenditure!$C$58</f>
        <v>Section 402-C: Expenditure for allocation based on MEAV</v>
      </c>
    </row>
    <row r="88" spans="6:7" x14ac:dyDescent="0.25">
      <c r="F88" s="13" t="s">
        <v>483</v>
      </c>
      <c r="G88" s="7" t="str">
        <f>Expenditure!$C$71</f>
        <v>Section 402-D: MEAV allocation shares</v>
      </c>
    </row>
    <row r="89" spans="6:7" x14ac:dyDescent="0.25">
      <c r="F89" s="13" t="s">
        <v>483</v>
      </c>
      <c r="G89" s="7" t="str">
        <f>Expenditure!$C$87</f>
        <v>Section 402-E: Expenditure allocated based on MEAV</v>
      </c>
    </row>
    <row r="90" spans="6:7" x14ac:dyDescent="0.25">
      <c r="F90" s="13" t="s">
        <v>483</v>
      </c>
      <c r="G90" s="7" t="str">
        <f>Expenditure!$C$107</f>
        <v>Section 402-F: Expenditure allocated to LV Services</v>
      </c>
    </row>
    <row r="91" spans="6:7" ht="15.75" thickBot="1" x14ac:dyDescent="0.3">
      <c r="F91" s="13" t="s">
        <v>483</v>
      </c>
      <c r="G91" s="7" t="str">
        <f>Expenditure!$C$126</f>
        <v>Section 402-G: Total expenditure allocated for discounts</v>
      </c>
    </row>
    <row r="92" spans="6:7" ht="15.75" thickTop="1" x14ac:dyDescent="0.25">
      <c r="F92" s="12" t="s">
        <v>311</v>
      </c>
      <c r="G92" s="7" t="str">
        <f>Expensed!$C$18</f>
        <v>Section 403-A: Total expenditure allocated</v>
      </c>
    </row>
    <row r="93" spans="6:7" x14ac:dyDescent="0.25">
      <c r="F93" s="13" t="s">
        <v>483</v>
      </c>
      <c r="G93" s="7" t="str">
        <f>Expensed!$C$34</f>
        <v>Section 403-B: Share expensed</v>
      </c>
    </row>
    <row r="94" spans="6:7" x14ac:dyDescent="0.25">
      <c r="F94" s="13" t="s">
        <v>483</v>
      </c>
      <c r="G94" s="7" t="str">
        <f>Expensed!$C$40</f>
        <v>Section 403-C: Value expensed</v>
      </c>
    </row>
    <row r="95" spans="6:7" ht="15.75" thickBot="1" x14ac:dyDescent="0.3">
      <c r="F95" s="13" t="s">
        <v>483</v>
      </c>
      <c r="G95" s="7" t="str">
        <f>Expensed!$C$65</f>
        <v>Section 403-D: Expensed proportions</v>
      </c>
    </row>
    <row r="96" spans="6:7" ht="15.75" thickTop="1" x14ac:dyDescent="0.25">
      <c r="F96" s="12" t="s">
        <v>24</v>
      </c>
      <c r="G96" s="7" t="str">
        <f>Capitalised!$C$18</f>
        <v>Section 404-A: Net capex (2005/06 to 2014/15)</v>
      </c>
    </row>
    <row r="97" spans="6:7" x14ac:dyDescent="0.25">
      <c r="F97" s="13" t="s">
        <v>483</v>
      </c>
      <c r="G97" s="7" t="str">
        <f>Capitalised!$C$27</f>
        <v>Section 404-B: Capitalised proportions (EDCM)</v>
      </c>
    </row>
    <row r="98" spans="6:7" ht="15.75" thickBot="1" x14ac:dyDescent="0.3">
      <c r="F98" s="13" t="s">
        <v>483</v>
      </c>
      <c r="G98" s="7" t="str">
        <f>Capitalised!$C$47</f>
        <v>Section 404-C: Capitalised proportions (CDCM)</v>
      </c>
    </row>
    <row r="99" spans="6:7" ht="15.75" thickTop="1" x14ac:dyDescent="0.25">
      <c r="F99" s="12" t="s">
        <v>25</v>
      </c>
      <c r="G99" s="7" t="str">
        <f>'Rev allocation'!$C$16</f>
        <v>Section 405-A: Breakdown of allowed revenue</v>
      </c>
    </row>
    <row r="100" spans="6:7" x14ac:dyDescent="0.25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25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25">
      <c r="F102" s="13" t="s">
        <v>483</v>
      </c>
      <c r="G102" s="7" t="str">
        <f>'Rev allocation'!$C$56</f>
        <v>Section 405-D: Revenue to share</v>
      </c>
    </row>
    <row r="103" spans="6:7" x14ac:dyDescent="0.25">
      <c r="F103" s="13" t="s">
        <v>483</v>
      </c>
      <c r="G103" s="7" t="str">
        <f>'Rev allocation'!$C$72</f>
        <v>Section 405-E: Additional DNO revenue shares</v>
      </c>
    </row>
    <row r="104" spans="6:7" x14ac:dyDescent="0.25">
      <c r="F104" s="13" t="s">
        <v>483</v>
      </c>
      <c r="G104" s="7" t="str">
        <f>'Rev allocation'!$C$80</f>
        <v>Section 405-F: Revenue allocation</v>
      </c>
    </row>
    <row r="105" spans="6:7" x14ac:dyDescent="0.25">
      <c r="F105" s="13" t="s">
        <v>483</v>
      </c>
      <c r="G105" s="7" t="str">
        <f>'Rev allocation'!$C$90</f>
        <v>Section 405-G: Revenue allocation</v>
      </c>
    </row>
    <row r="106" spans="6:7" x14ac:dyDescent="0.25">
      <c r="F106" s="13" t="s">
        <v>483</v>
      </c>
      <c r="G106" s="7" t="str">
        <f>'Rev allocation'!$C$126</f>
        <v>Section 405-H: Revenue per unit</v>
      </c>
    </row>
    <row r="107" spans="6:7" x14ac:dyDescent="0.25">
      <c r="F107" s="13" t="s">
        <v>483</v>
      </c>
      <c r="G107" s="7" t="str">
        <f>'Rev allocation'!$C$142</f>
        <v>Section 405-I: Shares of revenue per unit</v>
      </c>
    </row>
    <row r="108" spans="6:7" x14ac:dyDescent="0.25">
      <c r="F108" s="13" t="s">
        <v>483</v>
      </c>
      <c r="G108" s="7" t="str">
        <f>'Rev allocation'!$C$156</f>
        <v>Section 405-J: U</v>
      </c>
    </row>
    <row r="109" spans="6:7" ht="15.75" thickBot="1" x14ac:dyDescent="0.3">
      <c r="F109" s="13" t="s">
        <v>483</v>
      </c>
      <c r="G109" s="7" t="str">
        <f>'Rev allocation'!$C$160</f>
        <v>Section 405-K: Extended network level allocation (EDCM only)</v>
      </c>
    </row>
    <row r="110" spans="6:7" ht="15.75" thickTop="1" x14ac:dyDescent="0.25">
      <c r="F110" s="12" t="s">
        <v>312</v>
      </c>
      <c r="G110" s="7" t="str">
        <f>Direct!$C$18</f>
        <v>Section 406-A: Removal of negative expenditure</v>
      </c>
    </row>
    <row r="111" spans="6:7" ht="15.75" thickBot="1" x14ac:dyDescent="0.3">
      <c r="F111" s="13" t="s">
        <v>483</v>
      </c>
      <c r="G111" s="7" t="str">
        <f>Direct!$C$32</f>
        <v>Section 406-B: Direct share of positive expenditure</v>
      </c>
    </row>
    <row r="112" spans="6:7" ht="15.75" thickTop="1" x14ac:dyDescent="0.25">
      <c r="F112" s="12" t="s">
        <v>313</v>
      </c>
      <c r="G112" s="7" t="str">
        <f>'EDCM discounts'!$C$16</f>
        <v>Section 407-A: Allocation percentages</v>
      </c>
    </row>
    <row r="113" spans="2:7" x14ac:dyDescent="0.25">
      <c r="F113" s="13" t="s">
        <v>483</v>
      </c>
      <c r="G113" s="7" t="str">
        <f>'EDCM discounts'!$C$32</f>
        <v>Section 407-B: S</v>
      </c>
    </row>
    <row r="114" spans="2:7" x14ac:dyDescent="0.25">
      <c r="F114" s="13" t="s">
        <v>483</v>
      </c>
      <c r="G114" s="7" t="str">
        <f>'EDCM discounts'!$C$50</f>
        <v>Section 407-C: P</v>
      </c>
    </row>
    <row r="115" spans="2:7" x14ac:dyDescent="0.25">
      <c r="F115" s="13" t="s">
        <v>483</v>
      </c>
      <c r="G115" s="7" t="str">
        <f>'EDCM discounts'!$C$62</f>
        <v>Section 407-D: P adder</v>
      </c>
    </row>
    <row r="116" spans="2:7" x14ac:dyDescent="0.25">
      <c r="F116" s="13" t="s">
        <v>483</v>
      </c>
      <c r="G116" s="7" t="str">
        <f>'EDCM discounts'!$C$79</f>
        <v>Section 407-E: U</v>
      </c>
    </row>
    <row r="117" spans="2:7" x14ac:dyDescent="0.25">
      <c r="F117" s="13" t="s">
        <v>483</v>
      </c>
      <c r="G117" s="7" t="str">
        <f>'EDCM discounts'!$C$91</f>
        <v>Section 407-F: EDCM user discounts (before cap)</v>
      </c>
    </row>
    <row r="118" spans="2:7" ht="15.75" thickBot="1" x14ac:dyDescent="0.3">
      <c r="F118" s="13" t="s">
        <v>483</v>
      </c>
      <c r="G118" s="7" t="str">
        <f>'EDCM discounts'!$C$100</f>
        <v>Section 407-G: EDCM user discounts</v>
      </c>
    </row>
    <row r="119" spans="2:7" ht="15.75" thickTop="1" x14ac:dyDescent="0.25">
      <c r="F119" s="12" t="s">
        <v>26</v>
      </c>
      <c r="G119" s="7" t="str">
        <f>'CDCM discounts'!$C$15</f>
        <v>Section 408-A: Allocation percentages</v>
      </c>
    </row>
    <row r="120" spans="2:7" x14ac:dyDescent="0.25">
      <c r="F120" s="13" t="s">
        <v>483</v>
      </c>
      <c r="G120" s="7" t="str">
        <f>'CDCM discounts'!$C$25</f>
        <v>Section 408-B: Parameters for splitting allocations at circuits levels</v>
      </c>
    </row>
    <row r="121" spans="2:7" ht="15.75" thickBot="1" x14ac:dyDescent="0.3">
      <c r="F121" s="13" t="s">
        <v>483</v>
      </c>
      <c r="G121" s="7" t="str">
        <f>'CDCM discounts'!$C$33</f>
        <v>Section 408-C: PCDM user discounts for CDCM</v>
      </c>
    </row>
    <row r="122" spans="2:7" ht="15.75" thickTop="1" x14ac:dyDescent="0.25">
      <c r="F122" s="10" t="s">
        <v>512</v>
      </c>
      <c r="G122" s="7" t="str">
        <f>'Output to other models'!$C$15</f>
        <v>Output 401-A: PCDM user discount for CDCM</v>
      </c>
    </row>
    <row r="123" spans="2:7" x14ac:dyDescent="0.25">
      <c r="F123" s="11" t="s">
        <v>483</v>
      </c>
      <c r="G123" s="7" t="str">
        <f>'Output to other models'!$C$25</f>
        <v>Output 401-B: PCDM user discount for EDCM</v>
      </c>
    </row>
    <row r="125" spans="2:7" x14ac:dyDescent="0.25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 xr:uid="{00000000-0004-0000-0300-000000000000}"/>
    <hyperlink ref="F16" location="'Version control'!A4" display="'" xr:uid="{00000000-0004-0000-0300-000001000000}"/>
    <hyperlink ref="G16" location="'Version control'!$B$5" display="'Version control'!$B$5" xr:uid="{00000000-0004-0000-0300-000002000000}"/>
    <hyperlink ref="F17" location="'Version control'!A4" display="'" xr:uid="{00000000-0004-0000-0300-000003000000}"/>
    <hyperlink ref="G17" location="'Version control'!$B$17" display="'Version control'!$B$17" xr:uid="{00000000-0004-0000-0300-000004000000}"/>
    <hyperlink ref="F18" location="'Version control'!A4" display="'" xr:uid="{00000000-0004-0000-0300-000005000000}"/>
    <hyperlink ref="G18" location="'Version control'!$B$31" display="'Version control'!$B$31" xr:uid="{00000000-0004-0000-0300-000006000000}"/>
    <hyperlink ref="F19" location="'Version control'!A4" display="'" xr:uid="{00000000-0004-0000-0300-000007000000}"/>
    <hyperlink ref="G19" location="'Version control'!$B$44" display="'Version control'!$B$44" xr:uid="{00000000-0004-0000-0300-000008000000}"/>
    <hyperlink ref="F20" location="'Model map'!A4" display="'" xr:uid="{00000000-0004-0000-0300-000009000000}"/>
    <hyperlink ref="G20" location="'Model map'!$B$5" display="'Model map'!$B$5" xr:uid="{00000000-0004-0000-0300-00000A000000}"/>
    <hyperlink ref="F21" location="'Fixed inputs'!A4" display="'" xr:uid="{00000000-0004-0000-0300-00000B000000}"/>
    <hyperlink ref="G21" location="'Fixed inputs'!$B$11" display="'Fixed inputs'!$B$11" xr:uid="{00000000-0004-0000-0300-00000C000000}"/>
    <hyperlink ref="F22" location="'Fixed inputs'!A4" display="'" xr:uid="{00000000-0004-0000-0300-00000D000000}"/>
    <hyperlink ref="G22" location="'Fixed inputs'!$B$19" display="'Fixed inputs'!$B$19" xr:uid="{00000000-0004-0000-0300-00000E000000}"/>
    <hyperlink ref="F23" location="'DNO inputs'!A4" display="'" xr:uid="{00000000-0004-0000-0300-00000F000000}"/>
    <hyperlink ref="G23" location="'DNO inputs'!$B$11" display="'DNO inputs'!$B$11" xr:uid="{00000000-0004-0000-0300-000010000000}"/>
    <hyperlink ref="F24" location="'DNO inputs'!A4" display="'" xr:uid="{00000000-0004-0000-0300-000011000000}"/>
    <hyperlink ref="G24" location="'DNO inputs'!$B$28" display="'DNO inputs'!$B$28" xr:uid="{00000000-0004-0000-0300-000012000000}"/>
    <hyperlink ref="F25" location="'DNO inputs'!A4" display="'" xr:uid="{00000000-0004-0000-0300-000013000000}"/>
    <hyperlink ref="G25" location="'DNO inputs'!$B$51" display="'DNO inputs'!$B$51" xr:uid="{00000000-0004-0000-0300-000014000000}"/>
    <hyperlink ref="F26" location="'MEAV'!A4" display="'" xr:uid="{00000000-0004-0000-0300-000015000000}"/>
    <hyperlink ref="G26" location="'MEAV'!$B$13" display="'MEAV'!$B$13" xr:uid="{00000000-0004-0000-0300-000016000000}"/>
    <hyperlink ref="F27" location="'MEAV'!A4" display="'" xr:uid="{00000000-0004-0000-0300-000017000000}"/>
    <hyperlink ref="G27" location="'MEAV'!$B$99" display="'MEAV'!$B$99" xr:uid="{00000000-0004-0000-0300-000018000000}"/>
    <hyperlink ref="F28" location="'Expenditure'!A4" display="'" xr:uid="{00000000-0004-0000-0300-000019000000}"/>
    <hyperlink ref="G28" location="'Expenditure'!$B$12" display="'Expenditure'!$B$12" xr:uid="{00000000-0004-0000-0300-00001A000000}"/>
    <hyperlink ref="F29" location="'Expenditure'!A4" display="'" xr:uid="{00000000-0004-0000-0300-00001B000000}"/>
    <hyperlink ref="G29" location="'Expenditure'!$B$53" display="'Expenditure'!$B$53" xr:uid="{00000000-0004-0000-0300-00001C000000}"/>
    <hyperlink ref="F30" location="'Expenditure'!A4" display="'" xr:uid="{00000000-0004-0000-0300-00001D000000}"/>
    <hyperlink ref="G30" location="'Expenditure'!$B$103" display="'Expenditure'!$B$103" xr:uid="{00000000-0004-0000-0300-00001E000000}"/>
    <hyperlink ref="F31" location="'Expenditure'!A4" display="'" xr:uid="{00000000-0004-0000-0300-00001F000000}"/>
    <hyperlink ref="G31" location="'Expenditure'!$B$121" display="'Expenditure'!$B$121" xr:uid="{00000000-0004-0000-0300-000020000000}"/>
    <hyperlink ref="F32" location="'Expensed'!A4" display="'" xr:uid="{00000000-0004-0000-0300-000021000000}"/>
    <hyperlink ref="G32" location="'Expensed'!$B$13" display="'Expensed'!$B$13" xr:uid="{00000000-0004-0000-0300-000022000000}"/>
    <hyperlink ref="F33" location="'Capitalised'!A4" display="'" xr:uid="{00000000-0004-0000-0300-000023000000}"/>
    <hyperlink ref="G33" location="'Capitalised'!$B$13" display="'Capitalised'!$B$13" xr:uid="{00000000-0004-0000-0300-000024000000}"/>
    <hyperlink ref="F34" location="'Rev allocation'!A4" display="'" xr:uid="{00000000-0004-0000-0300-000025000000}"/>
    <hyperlink ref="G34" location="'Rev allocation'!$B$12" display="'Rev allocation'!$B$12" xr:uid="{00000000-0004-0000-0300-000026000000}"/>
    <hyperlink ref="F35" location="'Rev allocation'!A4" display="'" xr:uid="{00000000-0004-0000-0300-000027000000}"/>
    <hyperlink ref="G35" location="'Rev allocation'!$B$51" display="'Rev allocation'!$B$51" xr:uid="{00000000-0004-0000-0300-000028000000}"/>
    <hyperlink ref="F36" location="'Rev allocation'!A4" display="'" xr:uid="{00000000-0004-0000-0300-000029000000}"/>
    <hyperlink ref="G36" location="'Rev allocation'!$B$86" display="'Rev allocation'!$B$86" xr:uid="{00000000-0004-0000-0300-00002A000000}"/>
    <hyperlink ref="F37" location="'Rev allocation'!A4" display="'" xr:uid="{00000000-0004-0000-0300-00002B000000}"/>
    <hyperlink ref="G37" location="'Rev allocation'!$B$122" display="'Rev allocation'!$B$122" xr:uid="{00000000-0004-0000-0300-00002C000000}"/>
    <hyperlink ref="F38" location="'Direct'!A4" display="'" xr:uid="{00000000-0004-0000-0300-00002D000000}"/>
    <hyperlink ref="G38" location="'Direct'!$B$13" display="'Direct'!$B$13" xr:uid="{00000000-0004-0000-0300-00002E000000}"/>
    <hyperlink ref="F39" location="'EDCM discounts'!A4" display="'" xr:uid="{00000000-0004-0000-0300-00002F000000}"/>
    <hyperlink ref="G39" location="'EDCM discounts'!$B$11" display="'EDCM discounts'!$B$11" xr:uid="{00000000-0004-0000-0300-000030000000}"/>
    <hyperlink ref="F40" location="'EDCM discounts'!A4" display="'" xr:uid="{00000000-0004-0000-0300-000031000000}"/>
    <hyperlink ref="G40" location="'EDCM discounts'!$B$27" display="'EDCM discounts'!$B$27" xr:uid="{00000000-0004-0000-0300-000032000000}"/>
    <hyperlink ref="F41" location="'EDCM discounts'!A4" display="'" xr:uid="{00000000-0004-0000-0300-000033000000}"/>
    <hyperlink ref="G41" location="'EDCM discounts'!$B$87" display="'EDCM discounts'!$B$87" xr:uid="{00000000-0004-0000-0300-000034000000}"/>
    <hyperlink ref="F42" location="'CDCM discounts'!A4" display="'" xr:uid="{00000000-0004-0000-0300-000035000000}"/>
    <hyperlink ref="G42" location="'CDCM discounts'!$B$11" display="'CDCM discounts'!$B$11" xr:uid="{00000000-0004-0000-0300-000036000000}"/>
    <hyperlink ref="F43" location="'Output to other models'!A4" display="'" xr:uid="{00000000-0004-0000-0300-000037000000}"/>
    <hyperlink ref="G43" location="'Output to other models'!$B$11" display="'Output to other models'!$B$11" xr:uid="{00000000-0004-0000-0300-000038000000}"/>
    <hyperlink ref="F50" location="'Fixed inputs'!A4" display="'" xr:uid="{00000000-0004-0000-0300-000039000000}"/>
    <hyperlink ref="G50" location="'Fixed inputs'!$C$15" display="'Fixed inputs'!$C$15" xr:uid="{00000000-0004-0000-0300-00003A000000}"/>
    <hyperlink ref="F51" location="'Fixed inputs'!A4" display="'" xr:uid="{00000000-0004-0000-0300-00003B000000}"/>
    <hyperlink ref="G51" location="'Fixed inputs'!$C$23" display="'Fixed inputs'!$C$23" xr:uid="{00000000-0004-0000-0300-00003C000000}"/>
    <hyperlink ref="F52" location="'Fixed inputs'!A4" display="'" xr:uid="{00000000-0004-0000-0300-00003D000000}"/>
    <hyperlink ref="G52" location="'Fixed inputs'!$C$29" display="'Fixed inputs'!$C$29" xr:uid="{00000000-0004-0000-0300-00003E000000}"/>
    <hyperlink ref="F53" location="'Fixed inputs'!A4" display="'" xr:uid="{00000000-0004-0000-0300-00003F000000}"/>
    <hyperlink ref="G53" location="'Fixed inputs'!$C$37" display="'Fixed inputs'!$C$37" xr:uid="{00000000-0004-0000-0300-000040000000}"/>
    <hyperlink ref="F54" location="'Fixed inputs'!A4" display="'" xr:uid="{00000000-0004-0000-0300-000041000000}"/>
    <hyperlink ref="G54" location="'Fixed inputs'!$C$89" display="'Fixed inputs'!$C$89" xr:uid="{00000000-0004-0000-0300-000042000000}"/>
    <hyperlink ref="F55" location="'Fixed inputs'!A4" display="'" xr:uid="{00000000-0004-0000-0300-000043000000}"/>
    <hyperlink ref="G55" location="'Fixed inputs'!$C$130" display="'Fixed inputs'!$C$130" xr:uid="{00000000-0004-0000-0300-000044000000}"/>
    <hyperlink ref="F56" location="'Fixed inputs'!A4" display="'" xr:uid="{00000000-0004-0000-0300-000045000000}"/>
    <hyperlink ref="G56" location="'Fixed inputs'!$C$175" display="'Fixed inputs'!$C$175" xr:uid="{00000000-0004-0000-0300-000046000000}"/>
    <hyperlink ref="F57" location="'Fixed inputs'!A4" display="'" xr:uid="{00000000-0004-0000-0300-000047000000}"/>
    <hyperlink ref="G57" location="'Fixed inputs'!$C$273" display="'Fixed inputs'!$C$273" xr:uid="{00000000-0004-0000-0300-000048000000}"/>
    <hyperlink ref="F58" location="'Fixed inputs'!A4" display="'" xr:uid="{00000000-0004-0000-0300-000049000000}"/>
    <hyperlink ref="G58" location="'Fixed inputs'!$C$372" display="'Fixed inputs'!$C$372" xr:uid="{00000000-0004-0000-0300-00004A000000}"/>
    <hyperlink ref="F59" location="'Fixed inputs'!A4" display="'" xr:uid="{00000000-0004-0000-0300-00004B000000}"/>
    <hyperlink ref="G59" location="'Fixed inputs'!$C$381" display="'Fixed inputs'!$C$381" xr:uid="{00000000-0004-0000-0300-00004C000000}"/>
    <hyperlink ref="F60" location="'Fixed inputs'!A4" display="'" xr:uid="{00000000-0004-0000-0300-00004D000000}"/>
    <hyperlink ref="G60" location="'Fixed inputs'!$C$390" display="'Fixed inputs'!$C$390" xr:uid="{00000000-0004-0000-0300-00004E000000}"/>
    <hyperlink ref="F62" location="'DNO inputs'!A4" display="'" xr:uid="{00000000-0004-0000-0300-00004F000000}"/>
    <hyperlink ref="G62" location="'DNO inputs'!$C$15" display="'DNO inputs'!$C$15" xr:uid="{00000000-0004-0000-0300-000050000000}"/>
    <hyperlink ref="F63" location="'DNO inputs'!A4" display="'" xr:uid="{00000000-0004-0000-0300-000051000000}"/>
    <hyperlink ref="G63" location="'DNO inputs'!$C$21" display="'DNO inputs'!$C$21" xr:uid="{00000000-0004-0000-0300-000052000000}"/>
    <hyperlink ref="F64" location="'DNO inputs'!A4" display="'" xr:uid="{00000000-0004-0000-0300-000053000000}"/>
    <hyperlink ref="G64" location="'DNO inputs'!$C$32" display="'DNO inputs'!$C$32" xr:uid="{00000000-0004-0000-0300-000054000000}"/>
    <hyperlink ref="F65" location="'DNO inputs'!A4" display="'" xr:uid="{00000000-0004-0000-0300-000055000000}"/>
    <hyperlink ref="G65" location="'DNO inputs'!$C$44" display="'DNO inputs'!$C$44" xr:uid="{00000000-0004-0000-0300-000056000000}"/>
    <hyperlink ref="F66" location="'DNO inputs'!A4" display="'" xr:uid="{00000000-0004-0000-0300-000057000000}"/>
    <hyperlink ref="G66" location="'DNO inputs'!$C$55" display="'DNO inputs'!$C$55" xr:uid="{00000000-0004-0000-0300-000058000000}"/>
    <hyperlink ref="F67" location="'DNO inputs'!A4" display="'" xr:uid="{00000000-0004-0000-0300-000059000000}"/>
    <hyperlink ref="G67" location="'DNO inputs'!$C$147" display="'DNO inputs'!$C$147" xr:uid="{00000000-0004-0000-0300-00005A000000}"/>
    <hyperlink ref="F68" location="'DNO inputs'!A4" display="'" xr:uid="{00000000-0004-0000-0300-00005B000000}"/>
    <hyperlink ref="G68" location="'DNO inputs'!$C$238" display="'DNO inputs'!$C$238" xr:uid="{00000000-0004-0000-0300-00005C000000}"/>
    <hyperlink ref="F69" location="'DNO inputs'!A4" display="'" xr:uid="{00000000-0004-0000-0300-00005D000000}"/>
    <hyperlink ref="G69" location="'DNO inputs'!$C$279" display="'DNO inputs'!$C$279" xr:uid="{00000000-0004-0000-0300-00005E000000}"/>
    <hyperlink ref="F70" location="'DNO inputs'!A4" display="'" xr:uid="{00000000-0004-0000-0300-00005F000000}"/>
    <hyperlink ref="G70" location="'DNO inputs'!$C$320" display="'DNO inputs'!$C$320" xr:uid="{00000000-0004-0000-0300-000060000000}"/>
    <hyperlink ref="F71" location="'DNO inputs'!A4" display="'" xr:uid="{00000000-0004-0000-0300-000061000000}"/>
    <hyperlink ref="G71" location="'DNO inputs'!$C$331" display="'DNO inputs'!$C$331" xr:uid="{00000000-0004-0000-0300-000062000000}"/>
    <hyperlink ref="F72" location="'DNO inputs'!A4" display="'" xr:uid="{00000000-0004-0000-0300-000063000000}"/>
    <hyperlink ref="G72" location="'DNO inputs'!$C$343" display="'DNO inputs'!$C$343" xr:uid="{00000000-0004-0000-0300-000064000000}"/>
    <hyperlink ref="F73" location="'DNO inputs'!A4" display="'" xr:uid="{00000000-0004-0000-0300-000065000000}"/>
    <hyperlink ref="G73" location="'DNO inputs'!$C$350" display="'DNO inputs'!$C$350" xr:uid="{00000000-0004-0000-0300-000066000000}"/>
    <hyperlink ref="F74" location="'DNO inputs'!A4" display="'" xr:uid="{00000000-0004-0000-0300-000067000000}"/>
    <hyperlink ref="G74" location="'DNO inputs'!$C$359" display="'DNO inputs'!$C$359" xr:uid="{00000000-0004-0000-0300-000068000000}"/>
    <hyperlink ref="F75" location="'DNO inputs'!A4" display="'" xr:uid="{00000000-0004-0000-0300-000069000000}"/>
    <hyperlink ref="G75" location="'DNO inputs'!$C$365" display="'DNO inputs'!$C$365" xr:uid="{00000000-0004-0000-0300-00006A000000}"/>
    <hyperlink ref="F76" location="'DNO inputs'!A4" display="'" xr:uid="{00000000-0004-0000-0300-00006B000000}"/>
    <hyperlink ref="G76" location="'DNO inputs'!$C$371" display="'DNO inputs'!$C$371" xr:uid="{00000000-0004-0000-0300-00006C000000}"/>
    <hyperlink ref="F77" location="'DNO inputs'!A4" display="'" xr:uid="{00000000-0004-0000-0300-00006D000000}"/>
    <hyperlink ref="G77" location="'DNO inputs'!$C$378" display="'DNO inputs'!$C$378" xr:uid="{00000000-0004-0000-0300-00006E000000}"/>
    <hyperlink ref="F78" location="'DNO inputs'!A4" display="'" xr:uid="{00000000-0004-0000-0300-00006F000000}"/>
    <hyperlink ref="G78" location="'DNO inputs'!$C$387" display="'DNO inputs'!$C$387" xr:uid="{00000000-0004-0000-0300-000070000000}"/>
    <hyperlink ref="F79" location="'MEAV'!A4" display="'" xr:uid="{00000000-0004-0000-0300-000071000000}"/>
    <hyperlink ref="G79" location="'MEAV'!$C$18" display="'MEAV'!$C$18" xr:uid="{00000000-0004-0000-0300-000072000000}"/>
    <hyperlink ref="F80" location="'MEAV'!A4" display="'" xr:uid="{00000000-0004-0000-0300-000073000000}"/>
    <hyperlink ref="G80" location="'MEAV'!$C$27" display="'MEAV'!$C$27" xr:uid="{00000000-0004-0000-0300-000074000000}"/>
    <hyperlink ref="F81" location="'MEAV'!A4" display="'" xr:uid="{00000000-0004-0000-0300-000075000000}"/>
    <hyperlink ref="G81" location="'MEAV'!$C$49" display="'MEAV'!$C$49" xr:uid="{00000000-0004-0000-0300-000076000000}"/>
    <hyperlink ref="F82" location="'MEAV'!A4" display="'" xr:uid="{00000000-0004-0000-0300-000077000000}"/>
    <hyperlink ref="G82" location="'MEAV'!$C$80" display="'MEAV'!$C$80" xr:uid="{00000000-0004-0000-0300-000078000000}"/>
    <hyperlink ref="F83" location="'MEAV'!A4" display="'" xr:uid="{00000000-0004-0000-0300-000079000000}"/>
    <hyperlink ref="G83" location="'MEAV'!$C$103" display="'MEAV'!$C$103" xr:uid="{00000000-0004-0000-0300-00007A000000}"/>
    <hyperlink ref="F84" location="'MEAV'!A4" display="'" xr:uid="{00000000-0004-0000-0300-00007B000000}"/>
    <hyperlink ref="G84" location="'MEAV'!$C$122" display="'MEAV'!$C$122" xr:uid="{00000000-0004-0000-0300-00007C000000}"/>
    <hyperlink ref="F85" location="'Expenditure'!A4" display="'" xr:uid="{00000000-0004-0000-0300-00007D000000}"/>
    <hyperlink ref="G85" location="'Expenditure'!$C$16" display="'Expenditure'!$C$16" xr:uid="{00000000-0004-0000-0300-00007E000000}"/>
    <hyperlink ref="F86" location="'Expenditure'!A4" display="'" xr:uid="{00000000-0004-0000-0300-00007F000000}"/>
    <hyperlink ref="G86" location="'Expenditure'!$C$36" display="'Expenditure'!$C$36" xr:uid="{00000000-0004-0000-0300-000080000000}"/>
    <hyperlink ref="F87" location="'Expenditure'!A4" display="'" xr:uid="{00000000-0004-0000-0300-000081000000}"/>
    <hyperlink ref="G87" location="'Expenditure'!$C$58" display="'Expenditure'!$C$58" xr:uid="{00000000-0004-0000-0300-000082000000}"/>
    <hyperlink ref="F88" location="'Expenditure'!A4" display="'" xr:uid="{00000000-0004-0000-0300-000083000000}"/>
    <hyperlink ref="G88" location="'Expenditure'!$C$71" display="'Expenditure'!$C$71" xr:uid="{00000000-0004-0000-0300-000084000000}"/>
    <hyperlink ref="F89" location="'Expenditure'!A4" display="'" xr:uid="{00000000-0004-0000-0300-000085000000}"/>
    <hyperlink ref="G89" location="'Expenditure'!$C$87" display="'Expenditure'!$C$87" xr:uid="{00000000-0004-0000-0300-000086000000}"/>
    <hyperlink ref="F90" location="'Expenditure'!A4" display="'" xr:uid="{00000000-0004-0000-0300-000087000000}"/>
    <hyperlink ref="G90" location="'Expenditure'!$C$107" display="'Expenditure'!$C$107" xr:uid="{00000000-0004-0000-0300-000088000000}"/>
    <hyperlink ref="F91" location="'Expenditure'!A4" display="'" xr:uid="{00000000-0004-0000-0300-000089000000}"/>
    <hyperlink ref="G91" location="'Expenditure'!$C$126" display="'Expenditure'!$C$126" xr:uid="{00000000-0004-0000-0300-00008A000000}"/>
    <hyperlink ref="F92" location="'Expensed'!A4" display="'" xr:uid="{00000000-0004-0000-0300-00008B000000}"/>
    <hyperlink ref="G92" location="'Expensed'!$C$18" display="'Expensed'!$C$18" xr:uid="{00000000-0004-0000-0300-00008C000000}"/>
    <hyperlink ref="F93" location="'Expensed'!A4" display="'" xr:uid="{00000000-0004-0000-0300-00008D000000}"/>
    <hyperlink ref="G93" location="'Expensed'!$C$34" display="'Expensed'!$C$34" xr:uid="{00000000-0004-0000-0300-00008E000000}"/>
    <hyperlink ref="F94" location="'Expensed'!A4" display="'" xr:uid="{00000000-0004-0000-0300-00008F000000}"/>
    <hyperlink ref="G94" location="'Expensed'!$C$40" display="'Expensed'!$C$40" xr:uid="{00000000-0004-0000-0300-000090000000}"/>
    <hyperlink ref="F95" location="'Expensed'!A4" display="'" xr:uid="{00000000-0004-0000-0300-000091000000}"/>
    <hyperlink ref="G95" location="'Expensed'!$C$65" display="'Expensed'!$C$65" xr:uid="{00000000-0004-0000-0300-000092000000}"/>
    <hyperlink ref="F96" location="'Capitalised'!A4" display="'" xr:uid="{00000000-0004-0000-0300-000093000000}"/>
    <hyperlink ref="G96" location="'Capitalised'!$C$18" display="'Capitalised'!$C$18" xr:uid="{00000000-0004-0000-0300-000094000000}"/>
    <hyperlink ref="F97" location="'Capitalised'!A4" display="'" xr:uid="{00000000-0004-0000-0300-000095000000}"/>
    <hyperlink ref="G97" location="'Capitalised'!$C$27" display="'Capitalised'!$C$27" xr:uid="{00000000-0004-0000-0300-000096000000}"/>
    <hyperlink ref="F98" location="'Capitalised'!A4" display="'" xr:uid="{00000000-0004-0000-0300-000097000000}"/>
    <hyperlink ref="G98" location="'Capitalised'!$C$47" display="'Capitalised'!$C$47" xr:uid="{00000000-0004-0000-0300-000098000000}"/>
    <hyperlink ref="F99" location="'Rev allocation'!A4" display="'" xr:uid="{00000000-0004-0000-0300-000099000000}"/>
    <hyperlink ref="G99" location="'Rev allocation'!$C$16" display="'Rev allocation'!$C$16" xr:uid="{00000000-0004-0000-0300-00009A000000}"/>
    <hyperlink ref="F100" location="'Rev allocation'!A4" display="'" xr:uid="{00000000-0004-0000-0300-00009B000000}"/>
    <hyperlink ref="G100" location="'Rev allocation'!$C$31" display="'Rev allocation'!$C$31" xr:uid="{00000000-0004-0000-0300-00009C000000}"/>
    <hyperlink ref="F101" location="'Rev allocation'!A4" display="'" xr:uid="{00000000-0004-0000-0300-00009D000000}"/>
    <hyperlink ref="G101" location="'Rev allocation'!$C$41" display="'Rev allocation'!$C$41" xr:uid="{00000000-0004-0000-0300-00009E000000}"/>
    <hyperlink ref="F102" location="'Rev allocation'!A4" display="'" xr:uid="{00000000-0004-0000-0300-00009F000000}"/>
    <hyperlink ref="G102" location="'Rev allocation'!$C$56" display="'Rev allocation'!$C$56" xr:uid="{00000000-0004-0000-0300-0000A0000000}"/>
    <hyperlink ref="F103" location="'Rev allocation'!A4" display="'" xr:uid="{00000000-0004-0000-0300-0000A1000000}"/>
    <hyperlink ref="G103" location="'Rev allocation'!$C$72" display="'Rev allocation'!$C$72" xr:uid="{00000000-0004-0000-0300-0000A2000000}"/>
    <hyperlink ref="F104" location="'Rev allocation'!A4" display="'" xr:uid="{00000000-0004-0000-0300-0000A3000000}"/>
    <hyperlink ref="G104" location="'Rev allocation'!$C$80" display="'Rev allocation'!$C$80" xr:uid="{00000000-0004-0000-0300-0000A4000000}"/>
    <hyperlink ref="F105" location="'Rev allocation'!A4" display="'" xr:uid="{00000000-0004-0000-0300-0000A5000000}"/>
    <hyperlink ref="G105" location="'Rev allocation'!$C$90" display="'Rev allocation'!$C$90" xr:uid="{00000000-0004-0000-0300-0000A6000000}"/>
    <hyperlink ref="F106" location="'Rev allocation'!A4" display="'" xr:uid="{00000000-0004-0000-0300-0000A7000000}"/>
    <hyperlink ref="G106" location="'Rev allocation'!$C$126" display="'Rev allocation'!$C$126" xr:uid="{00000000-0004-0000-0300-0000A8000000}"/>
    <hyperlink ref="F107" location="'Rev allocation'!A4" display="'" xr:uid="{00000000-0004-0000-0300-0000A9000000}"/>
    <hyperlink ref="G107" location="'Rev allocation'!$C$142" display="'Rev allocation'!$C$142" xr:uid="{00000000-0004-0000-0300-0000AA000000}"/>
    <hyperlink ref="F108" location="'Rev allocation'!A4" display="'" xr:uid="{00000000-0004-0000-0300-0000AB000000}"/>
    <hyperlink ref="G108" location="'Rev allocation'!$C$156" display="'Rev allocation'!$C$156" xr:uid="{00000000-0004-0000-0300-0000AC000000}"/>
    <hyperlink ref="F109" location="'Rev allocation'!A4" display="'" xr:uid="{00000000-0004-0000-0300-0000AD000000}"/>
    <hyperlink ref="G109" location="'Rev allocation'!$C$160" display="'Rev allocation'!$C$160" xr:uid="{00000000-0004-0000-0300-0000AE000000}"/>
    <hyperlink ref="F110" location="'Direct'!A4" display="'" xr:uid="{00000000-0004-0000-0300-0000AF000000}"/>
    <hyperlink ref="G110" location="'Direct'!$C$18" display="'Direct'!$C$18" xr:uid="{00000000-0004-0000-0300-0000B0000000}"/>
    <hyperlink ref="F111" location="'Direct'!A4" display="'" xr:uid="{00000000-0004-0000-0300-0000B1000000}"/>
    <hyperlink ref="G111" location="'Direct'!$C$32" display="'Direct'!$C$32" xr:uid="{00000000-0004-0000-0300-0000B2000000}"/>
    <hyperlink ref="F112" location="'EDCM discounts'!A4" display="'" xr:uid="{00000000-0004-0000-0300-0000B3000000}"/>
    <hyperlink ref="G112" location="'EDCM discounts'!$C$16" display="'EDCM discounts'!$C$16" xr:uid="{00000000-0004-0000-0300-0000B4000000}"/>
    <hyperlink ref="F113" location="'EDCM discounts'!A4" display="'" xr:uid="{00000000-0004-0000-0300-0000B5000000}"/>
    <hyperlink ref="G113" location="'EDCM discounts'!$C$32" display="'EDCM discounts'!$C$32" xr:uid="{00000000-0004-0000-0300-0000B6000000}"/>
    <hyperlink ref="F114" location="'EDCM discounts'!A4" display="'" xr:uid="{00000000-0004-0000-0300-0000B7000000}"/>
    <hyperlink ref="G114" location="'EDCM discounts'!$C$50" display="'EDCM discounts'!$C$50" xr:uid="{00000000-0004-0000-0300-0000B8000000}"/>
    <hyperlink ref="F115" location="'EDCM discounts'!A4" display="'" xr:uid="{00000000-0004-0000-0300-0000B9000000}"/>
    <hyperlink ref="G115" location="'EDCM discounts'!$C$62" display="'EDCM discounts'!$C$62" xr:uid="{00000000-0004-0000-0300-0000BA000000}"/>
    <hyperlink ref="F116" location="'EDCM discounts'!A4" display="'" xr:uid="{00000000-0004-0000-0300-0000BB000000}"/>
    <hyperlink ref="G116" location="'EDCM discounts'!$C$79" display="'EDCM discounts'!$C$79" xr:uid="{00000000-0004-0000-0300-0000BC000000}"/>
    <hyperlink ref="F117" location="'EDCM discounts'!A4" display="'" xr:uid="{00000000-0004-0000-0300-0000BD000000}"/>
    <hyperlink ref="G117" location="'EDCM discounts'!$C$91" display="'EDCM discounts'!$C$91" xr:uid="{00000000-0004-0000-0300-0000BE000000}"/>
    <hyperlink ref="F118" location="'EDCM discounts'!A4" display="'" xr:uid="{00000000-0004-0000-0300-0000BF000000}"/>
    <hyperlink ref="G118" location="'EDCM discounts'!$C$100" display="'EDCM discounts'!$C$100" xr:uid="{00000000-0004-0000-0300-0000C0000000}"/>
    <hyperlink ref="F119" location="'CDCM discounts'!A4" display="'" xr:uid="{00000000-0004-0000-0300-0000C1000000}"/>
    <hyperlink ref="G119" location="'CDCM discounts'!$C$15" display="'CDCM discounts'!$C$15" xr:uid="{00000000-0004-0000-0300-0000C2000000}"/>
    <hyperlink ref="F120" location="'CDCM discounts'!A4" display="'" xr:uid="{00000000-0004-0000-0300-0000C3000000}"/>
    <hyperlink ref="G120" location="'CDCM discounts'!$C$25" display="'CDCM discounts'!$C$25" xr:uid="{00000000-0004-0000-0300-0000C4000000}"/>
    <hyperlink ref="F121" location="'CDCM discounts'!A4" display="'" xr:uid="{00000000-0004-0000-0300-0000C5000000}"/>
    <hyperlink ref="G121" location="'CDCM discounts'!$C$33" display="'CDCM discounts'!$C$33" xr:uid="{00000000-0004-0000-0300-0000C6000000}"/>
    <hyperlink ref="F122" location="'Output to other models'!A4" display="'" xr:uid="{00000000-0004-0000-0300-0000C7000000}"/>
    <hyperlink ref="G122" location="'Output to other models'!$C$15" display="'Output to other models'!$C$15" xr:uid="{00000000-0004-0000-0300-0000C8000000}"/>
    <hyperlink ref="F123" location="'Output to other models'!A4" display="'" xr:uid="{00000000-0004-0000-0300-0000C9000000}"/>
    <hyperlink ref="G123" location="'Output to other models'!$C$25" display="'Output to other models'!$C$25" xr:uid="{00000000-0004-0000-0300-0000CA000000}"/>
    <hyperlink ref="G61" location="'Fixed inputs'!C405" display="'Fixed inputs'!C405" xr:uid="{00000000-0004-0000-0300-0000CB000000}"/>
  </hyperlinks>
  <pageMargins left="0.7" right="0.7" top="0.75" bottom="0.75" header="0.3" footer="0.3"/>
  <pageSetup paperSize="8" scale="58" orientation="portrait" r:id="rId1"/>
  <headerFooter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363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613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671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681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643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565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644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565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565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645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686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738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739</v>
      </c>
      <c r="F51" s="73"/>
      <c r="G51" s="115" t="s">
        <v>181</v>
      </c>
      <c r="H51" s="23" t="s">
        <v>738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741</v>
      </c>
      <c r="G86" s="216" t="s">
        <v>354</v>
      </c>
      <c r="H86" s="26" t="s">
        <v>738</v>
      </c>
      <c r="I86" s="136" t="s">
        <v>314</v>
      </c>
      <c r="J86" s="134"/>
      <c r="K86" s="134"/>
      <c r="L86" s="134"/>
      <c r="M86" s="134"/>
      <c r="N86" s="74"/>
      <c r="O86" s="73" t="s">
        <v>750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740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614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741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740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615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687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690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741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740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677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688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689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694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691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692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693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695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696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697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566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698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699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566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616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678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679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565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25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25">
      <c r="A405" s="73"/>
      <c r="B405" s="73"/>
      <c r="C405" s="231" t="s">
        <v>764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25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25">
      <c r="A407" s="73"/>
      <c r="B407" s="73"/>
      <c r="E407" s="17" t="s">
        <v>762</v>
      </c>
      <c r="G407" s="17" t="s">
        <v>763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25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25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 xr:uid="{00000000-0002-0000-0400-000000000000}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 xr:uid="{00000000-0002-0000-0400-000001000000}">
      <formula1>$H$180:$H$184</formula1>
    </dataValidation>
    <dataValidation type="decimal" operator="greaterThan" allowBlank="1" showInputMessage="1" showErrorMessage="1" sqref="H17" xr:uid="{00000000-0002-0000-0400-000002000000}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 xr:uid="{00000000-0002-0000-0400-000003000000}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 xr:uid="{00000000-0002-0000-0400-000004000000}">
      <formula1>$H$279:$H$283</formula1>
    </dataValidation>
  </dataValidations>
  <hyperlinks>
    <hyperlink ref="B5" location="'Model map'!A1" display="Click here to return to model map" xr:uid="{00000000-0004-0000-0400-000000000000}"/>
    <hyperlink ref="B5:H5" location="'Model map'!A4" tooltip="Click to return to model map" display="'Model map'!A4" xr:uid="{00000000-0004-0000-0400-000001000000}"/>
    <hyperlink ref="B5:F5" location="'Model map'!A4" tooltip="Click to return to model map" display="'Model map'!A4" xr:uid="{00000000-0004-0000-0400-000002000000}"/>
    <hyperlink ref="A1" location="Index!A1" display="Index!A1" xr:uid="{00000000-0004-0000-04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6" activePane="bottomRight" state="frozenSplit"/>
      <selection pane="topRight" activeCell="J1" sqref="J1"/>
      <selection pane="bottomLeft" activeCell="A261" sqref="A261"/>
      <selection pane="bottomRight" activeCell="L21" sqref="L21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672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617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8.9288574795103725E-3</v>
      </c>
      <c r="I19" s="131" t="s">
        <v>314</v>
      </c>
      <c r="J19" s="135"/>
      <c r="K19" s="135"/>
      <c r="L19" s="135"/>
      <c r="M19" s="135"/>
      <c r="N19" s="74"/>
      <c r="O19" s="115" t="s">
        <v>596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618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0.88846415835843551</v>
      </c>
      <c r="I26" s="131" t="s">
        <v>314</v>
      </c>
      <c r="J26" s="135"/>
      <c r="K26" s="135"/>
      <c r="L26" s="135"/>
      <c r="M26" s="135"/>
      <c r="N26" s="74"/>
      <c r="O26" s="115" t="s">
        <v>597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619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723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598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744503594.8128885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60520697.152534485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633408633.91656899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115714060.80565515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620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706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404949473.2850877</v>
      </c>
      <c r="I49" s="143" t="s">
        <v>314</v>
      </c>
      <c r="J49" s="130"/>
      <c r="K49" s="130"/>
      <c r="L49" s="130"/>
      <c r="M49" s="130"/>
      <c r="N49" s="74"/>
      <c r="O49" s="144" t="s">
        <v>567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700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621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708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701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568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5522.2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49503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124358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5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18364.8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/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1482315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10678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385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/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/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/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/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12578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9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/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/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165881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/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6978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/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5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438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7454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3797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1723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10930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/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/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/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/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/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/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/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/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/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32330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10802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/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/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1907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69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/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/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21391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707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/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/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1671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/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1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/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/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/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4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1479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147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1247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/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375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/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/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/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/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739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/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/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/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1223.2860000000005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/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3752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2176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/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156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33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/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215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/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131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/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/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/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/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/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622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707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599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28200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400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1100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66900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66900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66900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1000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9943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7216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9943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7372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/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/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37500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/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/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/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1400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/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90100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/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/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8169.0000000000009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41300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4100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7470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21500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/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/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/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/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/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/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/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/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/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3419.0000000000005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14957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/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/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44800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44800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/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/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1400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35800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/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/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286000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286000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286000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/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/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/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/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172000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135000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/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/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300000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/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/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/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/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300100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/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/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/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179769.34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465000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2600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108900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/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795400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795400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795400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/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780898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/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964898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/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/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/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/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/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623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600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4840476.5596276838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68189240.954531357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3000313.3157462059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12658647.75679235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6335692.1828552876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7678822.7280002758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1067895.5601475711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5626648.0226202197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4691296.1340669002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11366759.703634104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2308480.3997505237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763566.19128977973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986303.47868965194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1174181.0799043449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5478563.6547079561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7583217.6456917869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3820004.5895262705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1920335.6965545346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2062008.2873017224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5693373.3732724767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2620226.8071143366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1000000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/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11641003.949999997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8863336.5087434743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540441.47954835568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/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9762219.8072699681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36133434.098771289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16153303.699999999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12348421.35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/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741</v>
      </c>
      <c r="G276" s="115" t="s">
        <v>438</v>
      </c>
      <c r="H276" s="37">
        <v>661500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740</v>
      </c>
      <c r="G277" s="117" t="s">
        <v>438</v>
      </c>
      <c r="H277" s="38">
        <v>5330284.9838416297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624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702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703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601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16180000</v>
      </c>
      <c r="K286" s="37">
        <v>15140000</v>
      </c>
      <c r="L286" s="37">
        <v>18639999.999999996</v>
      </c>
      <c r="M286" s="37">
        <v>21759999.999999996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/>
      <c r="K287" s="37"/>
      <c r="L287" s="37"/>
      <c r="M287" s="37"/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10280000</v>
      </c>
      <c r="K288" s="37"/>
      <c r="L288" s="37">
        <v>3100000</v>
      </c>
      <c r="M288" s="37">
        <v>280000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610000</v>
      </c>
      <c r="K289" s="37">
        <v>3030000.0000000005</v>
      </c>
      <c r="L289" s="37">
        <v>240000</v>
      </c>
      <c r="M289" s="37">
        <v>2350000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1670000</v>
      </c>
      <c r="K290" s="37"/>
      <c r="L290" s="37">
        <v>5940000</v>
      </c>
      <c r="M290" s="37">
        <v>669999.99999999988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/>
      <c r="K291" s="37"/>
      <c r="L291" s="37"/>
      <c r="M291" s="37"/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/>
      <c r="K292" s="37"/>
      <c r="L292" s="37"/>
      <c r="M292" s="37"/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/>
      <c r="K293" s="37"/>
      <c r="L293" s="37"/>
      <c r="M293" s="37"/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/>
      <c r="K294" s="37"/>
      <c r="L294" s="37"/>
      <c r="M294" s="37"/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/>
      <c r="K295" s="37"/>
      <c r="L295" s="37"/>
      <c r="M295" s="37"/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/>
      <c r="K296" s="37"/>
      <c r="L296" s="37"/>
      <c r="M296" s="37"/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/>
      <c r="K297" s="37"/>
      <c r="L297" s="37"/>
      <c r="M297" s="37"/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/>
      <c r="K298" s="37"/>
      <c r="L298" s="37"/>
      <c r="M298" s="37"/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/>
      <c r="K299" s="37"/>
      <c r="L299" s="37"/>
      <c r="M299" s="37"/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/>
      <c r="K300" s="37"/>
      <c r="L300" s="37"/>
      <c r="M300" s="37"/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/>
      <c r="K301" s="37"/>
      <c r="L301" s="37"/>
      <c r="M301" s="37"/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/>
      <c r="K302" s="37"/>
      <c r="L302" s="37"/>
      <c r="M302" s="37"/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/>
      <c r="K303" s="37"/>
      <c r="L303" s="37"/>
      <c r="M303" s="37"/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/>
      <c r="K304" s="37"/>
      <c r="L304" s="37"/>
      <c r="M304" s="37"/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/>
      <c r="K305" s="37"/>
      <c r="L305" s="37"/>
      <c r="M305" s="37"/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/>
      <c r="K306" s="37"/>
      <c r="L306" s="37"/>
      <c r="M306" s="37"/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/>
      <c r="K307" s="37"/>
      <c r="L307" s="37"/>
      <c r="M307" s="37"/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/>
      <c r="K308" s="37"/>
      <c r="L308" s="37"/>
      <c r="M308" s="37"/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/>
      <c r="K309" s="37"/>
      <c r="L309" s="37"/>
      <c r="M309" s="37"/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/>
      <c r="K310" s="37"/>
      <c r="L310" s="37"/>
      <c r="M310" s="37"/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/>
      <c r="K311" s="37"/>
      <c r="L311" s="37"/>
      <c r="M311" s="37"/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/>
      <c r="K312" s="37"/>
      <c r="L312" s="37"/>
      <c r="M312" s="37"/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/>
      <c r="K313" s="37"/>
      <c r="L313" s="37"/>
      <c r="M313" s="37"/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/>
      <c r="K314" s="37"/>
      <c r="L314" s="37"/>
      <c r="M314" s="37"/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/>
      <c r="K315" s="37"/>
      <c r="L315" s="37"/>
      <c r="M315" s="37"/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/>
      <c r="K316" s="37"/>
      <c r="L316" s="37"/>
      <c r="M316" s="37"/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741</v>
      </c>
      <c r="G317" s="115" t="s">
        <v>438</v>
      </c>
      <c r="H317" s="130"/>
      <c r="I317" s="130"/>
      <c r="J317" s="37"/>
      <c r="K317" s="37"/>
      <c r="L317" s="37"/>
      <c r="M317" s="37"/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740</v>
      </c>
      <c r="G318" s="117" t="s">
        <v>438</v>
      </c>
      <c r="H318" s="146"/>
      <c r="I318" s="147"/>
      <c r="J318" s="39"/>
      <c r="K318" s="39"/>
      <c r="L318" s="39"/>
      <c r="M318" s="39"/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625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602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3452468.8343892172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/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2331904.5930992942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9913770.2714418322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626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682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592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170387758.68898472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30140148.482350647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243803106.88011923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190408014.19649187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206226837.13245016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627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0.13217735145126433</v>
      </c>
      <c r="I348" s="131" t="s">
        <v>314</v>
      </c>
      <c r="J348" s="135"/>
      <c r="K348" s="135"/>
      <c r="L348" s="135"/>
      <c r="M348" s="135"/>
      <c r="N348" s="74"/>
      <c r="O348" s="115" t="s">
        <v>569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704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593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284935826.02031982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314400000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278505500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628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208102634</v>
      </c>
      <c r="I363" s="143" t="s">
        <v>314</v>
      </c>
      <c r="J363" s="130"/>
      <c r="K363" s="130"/>
      <c r="L363" s="130"/>
      <c r="M363" s="130"/>
      <c r="N363" s="74"/>
      <c r="O363" s="115" t="s">
        <v>570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629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722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-12985951</v>
      </c>
      <c r="I369" s="143" t="s">
        <v>314</v>
      </c>
      <c r="J369" s="130"/>
      <c r="K369" s="130"/>
      <c r="L369" s="130"/>
      <c r="M369" s="130"/>
      <c r="N369" s="74"/>
      <c r="O369" s="115" t="s">
        <v>570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630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5861065.1153885145</v>
      </c>
      <c r="I376" s="143" t="s">
        <v>314</v>
      </c>
      <c r="J376" s="130"/>
      <c r="K376" s="130"/>
      <c r="L376" s="130"/>
      <c r="M376" s="130"/>
      <c r="N376" s="74"/>
      <c r="O376" s="115" t="s">
        <v>594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631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595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1903.518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4292.6130000000003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10559.794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632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1061.624</v>
      </c>
      <c r="I391" s="143" t="s">
        <v>314</v>
      </c>
      <c r="J391" s="130"/>
      <c r="K391" s="130"/>
      <c r="L391" s="130"/>
      <c r="M391" s="130"/>
      <c r="N391" s="74"/>
      <c r="O391" s="148" t="s">
        <v>566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 xr:uid="{00000000-0002-0000-0500-000000000000}"/>
    <dataValidation type="decimal" operator="lessThanOrEqual" allowBlank="1" showInputMessage="1" showErrorMessage="1" errorTitle="HV split" error="Input value less than or equal to 100%" promptTitle="HV split" prompt="Maximum value 100%" sqref="H26" xr:uid="{00000000-0002-0000-0500-000001000000}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 xr:uid="{00000000-0002-0000-0500-000002000000}">
      <formula1>0</formula1>
    </dataValidation>
  </dataValidations>
  <hyperlinks>
    <hyperlink ref="B5" location="'Model map'!A1" display="Click here to return to model map" xr:uid="{00000000-0004-0000-0500-000000000000}"/>
    <hyperlink ref="B5:H5" location="'Model map'!A4" tooltip="Click to return to model map" display="'Model map'!A4" xr:uid="{00000000-0004-0000-0500-000001000000}"/>
    <hyperlink ref="B5:F5" location="'Model map'!A4" tooltip="Click to return to model map" display="'Model map'!A4" xr:uid="{00000000-0004-0000-0500-000002000000}"/>
    <hyperlink ref="A1" location="Index!A1" display="Index!A1" xr:uid="{00000000-0004-0000-05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728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683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635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5522.2</v>
      </c>
      <c r="K20" s="152">
        <f>'DNO inputs'!H62</f>
        <v>49503</v>
      </c>
      <c r="L20" s="152">
        <f>'DNO inputs'!H63</f>
        <v>124358</v>
      </c>
      <c r="M20" s="152">
        <f>'DNO inputs'!H64</f>
        <v>5</v>
      </c>
      <c r="N20" s="152">
        <f>'DNO inputs'!H65</f>
        <v>18364.8</v>
      </c>
      <c r="O20" s="152">
        <f>'DNO inputs'!H66</f>
        <v>0</v>
      </c>
      <c r="P20" s="152">
        <f>'DNO inputs'!H67</f>
        <v>1482315</v>
      </c>
      <c r="Q20" s="152">
        <f>'DNO inputs'!H68</f>
        <v>10678</v>
      </c>
      <c r="R20" s="152">
        <f>'DNO inputs'!H69</f>
        <v>385</v>
      </c>
      <c r="S20" s="152">
        <f>'DNO inputs'!H70</f>
        <v>0</v>
      </c>
      <c r="T20" s="152">
        <f>'DNO inputs'!H71</f>
        <v>0</v>
      </c>
      <c r="U20" s="152">
        <f>'DNO inputs'!H72</f>
        <v>0</v>
      </c>
      <c r="V20" s="152">
        <f>'DNO inputs'!H73</f>
        <v>0</v>
      </c>
      <c r="W20" s="152">
        <f>'DNO inputs'!H74</f>
        <v>12578</v>
      </c>
      <c r="X20" s="152">
        <f>'DNO inputs'!H75</f>
        <v>9</v>
      </c>
      <c r="Y20" s="152">
        <f>'DNO inputs'!H76</f>
        <v>0</v>
      </c>
      <c r="Z20" s="152">
        <f>'DNO inputs'!H77</f>
        <v>0</v>
      </c>
      <c r="AA20" s="152">
        <f>'DNO inputs'!H78</f>
        <v>165881</v>
      </c>
      <c r="AB20" s="152">
        <f>'DNO inputs'!H79</f>
        <v>0</v>
      </c>
      <c r="AC20" s="152">
        <f>'DNO inputs'!H80</f>
        <v>6978</v>
      </c>
      <c r="AD20" s="152">
        <f>'DNO inputs'!H81</f>
        <v>0</v>
      </c>
      <c r="AE20" s="152">
        <f>'DNO inputs'!H82</f>
        <v>5</v>
      </c>
      <c r="AF20" s="152">
        <f>'DNO inputs'!H83</f>
        <v>438</v>
      </c>
      <c r="AG20" s="152">
        <f>'DNO inputs'!H84</f>
        <v>7454</v>
      </c>
      <c r="AH20" s="152">
        <f>'DNO inputs'!H85</f>
        <v>3797</v>
      </c>
      <c r="AI20" s="152">
        <f>'DNO inputs'!H86</f>
        <v>1723</v>
      </c>
      <c r="AJ20" s="152">
        <f>'DNO inputs'!H87</f>
        <v>10930</v>
      </c>
      <c r="AK20" s="152">
        <f>'DNO inputs'!H88</f>
        <v>0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32330</v>
      </c>
      <c r="AU20" s="152">
        <f>'DNO inputs'!H98</f>
        <v>10802</v>
      </c>
      <c r="AV20" s="152">
        <f>'DNO inputs'!H99</f>
        <v>0</v>
      </c>
      <c r="AW20" s="152">
        <f>'DNO inputs'!H100</f>
        <v>0</v>
      </c>
      <c r="AX20" s="152">
        <f>'DNO inputs'!H101</f>
        <v>1907</v>
      </c>
      <c r="AY20" s="152">
        <f>'DNO inputs'!H102</f>
        <v>69</v>
      </c>
      <c r="AZ20" s="152">
        <f>'DNO inputs'!H103</f>
        <v>0</v>
      </c>
      <c r="BA20" s="152">
        <f>'DNO inputs'!H104</f>
        <v>0</v>
      </c>
      <c r="BB20" s="152">
        <f>'DNO inputs'!H105</f>
        <v>21391</v>
      </c>
      <c r="BC20" s="152">
        <f>'DNO inputs'!H106</f>
        <v>707</v>
      </c>
      <c r="BD20" s="152">
        <f>'DNO inputs'!H107</f>
        <v>0</v>
      </c>
      <c r="BE20" s="152">
        <f>'DNO inputs'!H108</f>
        <v>0</v>
      </c>
      <c r="BF20" s="152">
        <f>'DNO inputs'!H109</f>
        <v>1671</v>
      </c>
      <c r="BG20" s="152">
        <f>'DNO inputs'!H110</f>
        <v>0</v>
      </c>
      <c r="BH20" s="152">
        <f>'DNO inputs'!H111</f>
        <v>1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4</v>
      </c>
      <c r="BM20" s="152">
        <f>'DNO inputs'!H116</f>
        <v>1479</v>
      </c>
      <c r="BN20" s="152">
        <f>'DNO inputs'!H117</f>
        <v>147</v>
      </c>
      <c r="BO20" s="152">
        <f>'DNO inputs'!H118</f>
        <v>1247</v>
      </c>
      <c r="BP20" s="152">
        <f>'DNO inputs'!H119</f>
        <v>0</v>
      </c>
      <c r="BQ20" s="152">
        <f>'DNO inputs'!H120</f>
        <v>375</v>
      </c>
      <c r="BR20" s="152">
        <f>'DNO inputs'!H121</f>
        <v>0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739</v>
      </c>
      <c r="BW20" s="152">
        <f>'DNO inputs'!H126</f>
        <v>0</v>
      </c>
      <c r="BX20" s="152">
        <f>'DNO inputs'!H127</f>
        <v>0</v>
      </c>
      <c r="BY20" s="152">
        <f>'DNO inputs'!H128</f>
        <v>0</v>
      </c>
      <c r="BZ20" s="152">
        <f>'DNO inputs'!H129</f>
        <v>1223.2860000000005</v>
      </c>
      <c r="CA20" s="152">
        <f>'DNO inputs'!H130</f>
        <v>0</v>
      </c>
      <c r="CB20" s="152">
        <f>'DNO inputs'!H131</f>
        <v>3752</v>
      </c>
      <c r="CC20" s="152">
        <f>'DNO inputs'!H132</f>
        <v>2176</v>
      </c>
      <c r="CD20" s="152">
        <f>'DNO inputs'!H133</f>
        <v>0</v>
      </c>
      <c r="CE20" s="152">
        <f>'DNO inputs'!H134</f>
        <v>43</v>
      </c>
      <c r="CF20" s="152">
        <f>'DNO inputs'!H135</f>
        <v>156</v>
      </c>
      <c r="CG20" s="152">
        <f>'DNO inputs'!H136</f>
        <v>33</v>
      </c>
      <c r="CH20" s="152">
        <f>'DNO inputs'!H137</f>
        <v>0</v>
      </c>
      <c r="CI20" s="152">
        <f>'DNO inputs'!H138</f>
        <v>215</v>
      </c>
      <c r="CJ20" s="152">
        <f>'DNO inputs'!H139</f>
        <v>0</v>
      </c>
      <c r="CK20" s="152">
        <f>'DNO inputs'!H140</f>
        <v>131</v>
      </c>
      <c r="CL20" s="152">
        <f>'DNO inputs'!H141</f>
        <v>0</v>
      </c>
      <c r="CM20" s="152">
        <f>'DNO inputs'!H142</f>
        <v>0</v>
      </c>
      <c r="CN20" s="152">
        <f>'DNO inputs'!H143</f>
        <v>0</v>
      </c>
      <c r="CO20" s="152">
        <f>'DNO inputs'!H144</f>
        <v>0</v>
      </c>
      <c r="CP20" s="152">
        <f>'DNO inputs'!H145</f>
        <v>0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28200</v>
      </c>
      <c r="K21" s="152">
        <f>'DNO inputs'!H153</f>
        <v>400</v>
      </c>
      <c r="L21" s="152">
        <f>'DNO inputs'!H154</f>
        <v>1100</v>
      </c>
      <c r="M21" s="152">
        <f>'DNO inputs'!H155</f>
        <v>66900</v>
      </c>
      <c r="N21" s="152">
        <f>'DNO inputs'!H156</f>
        <v>66900</v>
      </c>
      <c r="O21" s="152">
        <f>'DNO inputs'!H157</f>
        <v>66900</v>
      </c>
      <c r="P21" s="152">
        <f>'DNO inputs'!H158</f>
        <v>1000</v>
      </c>
      <c r="Q21" s="152">
        <f>'DNO inputs'!H159</f>
        <v>9943</v>
      </c>
      <c r="R21" s="152">
        <f>'DNO inputs'!H160</f>
        <v>7216</v>
      </c>
      <c r="S21" s="152">
        <f>'DNO inputs'!H161</f>
        <v>9943</v>
      </c>
      <c r="T21" s="152">
        <f>'DNO inputs'!H162</f>
        <v>7372</v>
      </c>
      <c r="U21" s="152">
        <f>'DNO inputs'!H163</f>
        <v>0</v>
      </c>
      <c r="V21" s="152">
        <f>'DNO inputs'!H164</f>
        <v>0</v>
      </c>
      <c r="W21" s="152">
        <f>'DNO inputs'!H165</f>
        <v>37500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1400</v>
      </c>
      <c r="AB21" s="152">
        <f>'DNO inputs'!H170</f>
        <v>0</v>
      </c>
      <c r="AC21" s="152">
        <f>'DNO inputs'!H171</f>
        <v>90100</v>
      </c>
      <c r="AD21" s="152">
        <f>'DNO inputs'!H172</f>
        <v>0</v>
      </c>
      <c r="AE21" s="152">
        <f>'DNO inputs'!H173</f>
        <v>0</v>
      </c>
      <c r="AF21" s="152">
        <f>'DNO inputs'!H174</f>
        <v>8169.0000000000009</v>
      </c>
      <c r="AG21" s="152">
        <f>'DNO inputs'!H175</f>
        <v>41300</v>
      </c>
      <c r="AH21" s="152">
        <f>'DNO inputs'!H176</f>
        <v>4100</v>
      </c>
      <c r="AI21" s="152">
        <f>'DNO inputs'!H177</f>
        <v>7470</v>
      </c>
      <c r="AJ21" s="152">
        <f>'DNO inputs'!H178</f>
        <v>21500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3419.0000000000005</v>
      </c>
      <c r="AU21" s="152">
        <f>'DNO inputs'!H189</f>
        <v>14957</v>
      </c>
      <c r="AV21" s="152">
        <f>'DNO inputs'!H190</f>
        <v>0</v>
      </c>
      <c r="AW21" s="152">
        <f>'DNO inputs'!H191</f>
        <v>0</v>
      </c>
      <c r="AX21" s="152">
        <f>'DNO inputs'!H192</f>
        <v>44800</v>
      </c>
      <c r="AY21" s="152">
        <f>'DNO inputs'!H193</f>
        <v>44800</v>
      </c>
      <c r="AZ21" s="152">
        <f>'DNO inputs'!H194</f>
        <v>0</v>
      </c>
      <c r="BA21" s="152">
        <f>'DNO inputs'!H195</f>
        <v>0</v>
      </c>
      <c r="BB21" s="152">
        <f>'DNO inputs'!H196</f>
        <v>1400</v>
      </c>
      <c r="BC21" s="152">
        <f>'DNO inputs'!H197</f>
        <v>35800</v>
      </c>
      <c r="BD21" s="152">
        <f>'DNO inputs'!H198</f>
        <v>0</v>
      </c>
      <c r="BE21" s="152">
        <f>'DNO inputs'!H199</f>
        <v>0</v>
      </c>
      <c r="BF21" s="152">
        <f>'DNO inputs'!H200</f>
        <v>286000</v>
      </c>
      <c r="BG21" s="152">
        <f>'DNO inputs'!H201</f>
        <v>286000</v>
      </c>
      <c r="BH21" s="152">
        <f>'DNO inputs'!H202</f>
        <v>286000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0</v>
      </c>
      <c r="BM21" s="152">
        <f>'DNO inputs'!H207</f>
        <v>172000</v>
      </c>
      <c r="BN21" s="152">
        <f>'DNO inputs'!H208</f>
        <v>135000</v>
      </c>
      <c r="BO21" s="152">
        <f>'DNO inputs'!H209</f>
        <v>0</v>
      </c>
      <c r="BP21" s="152">
        <f>'DNO inputs'!H210</f>
        <v>0</v>
      </c>
      <c r="BQ21" s="152">
        <f>'DNO inputs'!H211</f>
        <v>300000</v>
      </c>
      <c r="BR21" s="152">
        <f>'DNO inputs'!H212</f>
        <v>0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300100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179769.34</v>
      </c>
      <c r="CA21" s="152">
        <f>'DNO inputs'!H221</f>
        <v>465000</v>
      </c>
      <c r="CB21" s="152">
        <f>'DNO inputs'!H222</f>
        <v>2600</v>
      </c>
      <c r="CC21" s="152">
        <f>'DNO inputs'!H223</f>
        <v>108900</v>
      </c>
      <c r="CD21" s="152">
        <f>'DNO inputs'!H224</f>
        <v>0</v>
      </c>
      <c r="CE21" s="152">
        <f>'DNO inputs'!H225</f>
        <v>795400</v>
      </c>
      <c r="CF21" s="152">
        <f>'DNO inputs'!H226</f>
        <v>795400</v>
      </c>
      <c r="CG21" s="152">
        <f>'DNO inputs'!H227</f>
        <v>795400</v>
      </c>
      <c r="CH21" s="152">
        <f>'DNO inputs'!H228</f>
        <v>0</v>
      </c>
      <c r="CI21" s="152">
        <f>'DNO inputs'!H229</f>
        <v>780898</v>
      </c>
      <c r="CJ21" s="152">
        <f>'DNO inputs'!H230</f>
        <v>0</v>
      </c>
      <c r="CK21" s="152">
        <f>'DNO inputs'!H231</f>
        <v>964898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155.72604000000001</v>
      </c>
      <c r="K24" s="130">
        <f t="shared" ref="K24:BV24" si="0">K20 * K21 / $H22</f>
        <v>19.801200000000001</v>
      </c>
      <c r="L24" s="130">
        <f t="shared" si="0"/>
        <v>136.7938</v>
      </c>
      <c r="M24" s="130">
        <f t="shared" si="0"/>
        <v>0.33450000000000002</v>
      </c>
      <c r="N24" s="130">
        <f t="shared" si="0"/>
        <v>1228.6051199999999</v>
      </c>
      <c r="O24" s="130">
        <f t="shared" si="0"/>
        <v>0</v>
      </c>
      <c r="P24" s="130">
        <f t="shared" si="0"/>
        <v>1482.3150000000001</v>
      </c>
      <c r="Q24" s="130">
        <f t="shared" si="0"/>
        <v>106.17135399999999</v>
      </c>
      <c r="R24" s="130">
        <f t="shared" si="0"/>
        <v>2.7781600000000002</v>
      </c>
      <c r="S24" s="130">
        <f t="shared" si="0"/>
        <v>0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471.67500000000001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232.23339999999999</v>
      </c>
      <c r="AB24" s="130">
        <f t="shared" si="0"/>
        <v>0</v>
      </c>
      <c r="AC24" s="130">
        <f t="shared" si="0"/>
        <v>628.71780000000001</v>
      </c>
      <c r="AD24" s="130">
        <f t="shared" si="0"/>
        <v>0</v>
      </c>
      <c r="AE24" s="130">
        <f t="shared" si="0"/>
        <v>0</v>
      </c>
      <c r="AF24" s="130">
        <f t="shared" si="0"/>
        <v>3.5780220000000003</v>
      </c>
      <c r="AG24" s="130">
        <f t="shared" si="0"/>
        <v>307.85019999999997</v>
      </c>
      <c r="AH24" s="130">
        <f t="shared" si="0"/>
        <v>15.5677</v>
      </c>
      <c r="AI24" s="130">
        <f t="shared" si="0"/>
        <v>12.870810000000001</v>
      </c>
      <c r="AJ24" s="130">
        <f t="shared" si="0"/>
        <v>234.995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110.53627000000002</v>
      </c>
      <c r="AU24" s="130">
        <f t="shared" si="0"/>
        <v>161.56551400000001</v>
      </c>
      <c r="AV24" s="130">
        <f t="shared" si="0"/>
        <v>0</v>
      </c>
      <c r="AW24" s="130">
        <f t="shared" si="0"/>
        <v>0</v>
      </c>
      <c r="AX24" s="130">
        <f t="shared" si="0"/>
        <v>85.433599999999998</v>
      </c>
      <c r="AY24" s="130">
        <f t="shared" si="0"/>
        <v>3.0912000000000002</v>
      </c>
      <c r="AZ24" s="130">
        <f t="shared" si="0"/>
        <v>0</v>
      </c>
      <c r="BA24" s="130">
        <f t="shared" si="0"/>
        <v>0</v>
      </c>
      <c r="BB24" s="130">
        <f t="shared" si="0"/>
        <v>29.947399999999998</v>
      </c>
      <c r="BC24" s="130">
        <f t="shared" si="0"/>
        <v>25.310600000000001</v>
      </c>
      <c r="BD24" s="130">
        <f t="shared" si="0"/>
        <v>0</v>
      </c>
      <c r="BE24" s="130">
        <f t="shared" si="0"/>
        <v>0</v>
      </c>
      <c r="BF24" s="130">
        <f t="shared" si="0"/>
        <v>477.90600000000001</v>
      </c>
      <c r="BG24" s="130">
        <f t="shared" si="0"/>
        <v>0</v>
      </c>
      <c r="BH24" s="130">
        <f t="shared" si="0"/>
        <v>0.28599999999999998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254.38800000000001</v>
      </c>
      <c r="BN24" s="130">
        <f t="shared" si="0"/>
        <v>19.844999999999999</v>
      </c>
      <c r="BO24" s="130">
        <f t="shared" si="0"/>
        <v>0</v>
      </c>
      <c r="BP24" s="130">
        <f t="shared" si="0"/>
        <v>0</v>
      </c>
      <c r="BQ24" s="130">
        <f t="shared" si="0"/>
        <v>112.5</v>
      </c>
      <c r="BR24" s="130">
        <f t="shared" si="0"/>
        <v>0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221.7739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219.90931685124011</v>
      </c>
      <c r="CA24" s="130">
        <f t="shared" si="1"/>
        <v>0</v>
      </c>
      <c r="CB24" s="130">
        <f t="shared" si="1"/>
        <v>9.7552000000000003</v>
      </c>
      <c r="CC24" s="130">
        <f t="shared" si="1"/>
        <v>236.96639999999999</v>
      </c>
      <c r="CD24" s="130">
        <f t="shared" si="1"/>
        <v>0</v>
      </c>
      <c r="CE24" s="130">
        <f t="shared" si="1"/>
        <v>34.202199999999998</v>
      </c>
      <c r="CF24" s="130">
        <f t="shared" si="1"/>
        <v>124.08240000000001</v>
      </c>
      <c r="CG24" s="130">
        <f t="shared" si="1"/>
        <v>26.248200000000001</v>
      </c>
      <c r="CH24" s="130">
        <f t="shared" si="1"/>
        <v>0</v>
      </c>
      <c r="CI24" s="130">
        <f t="shared" si="1"/>
        <v>167.89306999999999</v>
      </c>
      <c r="CJ24" s="130">
        <f t="shared" si="1"/>
        <v>0</v>
      </c>
      <c r="CK24" s="130">
        <f t="shared" si="1"/>
        <v>126.40163800000001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568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7488.0550148512393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669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568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571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711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568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1502.1162000000002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1630.4089740000002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519.96759399999996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1659.6221220000002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2175.9401248512399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7488.0550148512411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761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568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0.20060165116586573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0.21773464147450447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6.9439606542518129E-2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0.22163594133702696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0.29058815948008465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0.47952246719917341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0.52047753280082654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712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603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533.20212199999992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621.97479999999996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513.134638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819.05678685124008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2487.3683468512399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603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603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0.21436395726229313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0.25005335489910774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0.2062962000178129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0.32928648782078623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709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2175.9401248512399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744503594.8128885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60520697.152534485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633408633.91656899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115714060.80565515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0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1554146986.6876471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572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404949473.2850877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0.79329783828473477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572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710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1726.1685972815046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572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568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1502.1162000000002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1630.4089740000002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519.96759399999996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1659.6221220000002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1726.1685972815046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572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7038.2834872815056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568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568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0.21342081527610982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0.23164866503973908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7.3877046149051079E-2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0.2357992719388203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0.24525420159627967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 xr:uid="{00000000-0004-0000-0600-000000000000}"/>
    <hyperlink ref="B5:H5" location="'Model map'!A4" tooltip="Click to return to model map" display="'Model map'!A4" xr:uid="{00000000-0004-0000-0600-000001000000}"/>
    <hyperlink ref="B5:F5" location="'Model map'!A4" tooltip="Click to return to model map" display="'Model map'!A4" xr:uid="{00000000-0004-0000-0600-000002000000}"/>
    <hyperlink ref="A1" location="Index!A1" display="Index!A1" xr:uid="{00000000-0004-0000-06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741</v>
      </c>
      <c r="AQ5" s="104" t="s">
        <v>740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729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713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16180000</v>
      </c>
      <c r="L19" s="156">
        <f>'DNO inputs'!J287</f>
        <v>0</v>
      </c>
      <c r="M19" s="156">
        <f>'DNO inputs'!J288</f>
        <v>10280000</v>
      </c>
      <c r="N19" s="156">
        <f>'DNO inputs'!J289</f>
        <v>610000</v>
      </c>
      <c r="O19" s="156">
        <f>'DNO inputs'!J290</f>
        <v>1670000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15140000</v>
      </c>
      <c r="L20" s="152">
        <f>'DNO inputs'!K287</f>
        <v>0</v>
      </c>
      <c r="M20" s="152">
        <f>'DNO inputs'!K288</f>
        <v>0</v>
      </c>
      <c r="N20" s="152">
        <f>'DNO inputs'!K289</f>
        <v>3030000.0000000005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18639999.999999996</v>
      </c>
      <c r="L21" s="152">
        <f>'DNO inputs'!L287</f>
        <v>0</v>
      </c>
      <c r="M21" s="152">
        <f>'DNO inputs'!L288</f>
        <v>3100000</v>
      </c>
      <c r="N21" s="152">
        <f>'DNO inputs'!L289</f>
        <v>240000</v>
      </c>
      <c r="O21" s="152">
        <f>'DNO inputs'!L290</f>
        <v>5940000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21759999.999999996</v>
      </c>
      <c r="L22" s="162">
        <f>'DNO inputs'!M287</f>
        <v>0</v>
      </c>
      <c r="M22" s="162">
        <f>'DNO inputs'!M288</f>
        <v>280000</v>
      </c>
      <c r="N22" s="162">
        <f>'DNO inputs'!M289</f>
        <v>2350000</v>
      </c>
      <c r="O22" s="162">
        <f>'DNO inputs'!M290</f>
        <v>669999.99999999988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3452468.8343892172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2331904.5930992942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9913770.2714418322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591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3452468.8343892172</v>
      </c>
      <c r="K31" s="163">
        <f t="shared" si="0"/>
        <v>16180000</v>
      </c>
      <c r="L31" s="163">
        <f t="shared" si="0"/>
        <v>0</v>
      </c>
      <c r="M31" s="163">
        <f t="shared" si="0"/>
        <v>10280000</v>
      </c>
      <c r="N31" s="163">
        <f t="shared" si="0"/>
        <v>610000</v>
      </c>
      <c r="O31" s="163">
        <f t="shared" si="0"/>
        <v>1670000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15140000</v>
      </c>
      <c r="L32" s="164">
        <f t="shared" si="2"/>
        <v>0</v>
      </c>
      <c r="M32" s="164">
        <f t="shared" si="2"/>
        <v>0</v>
      </c>
      <c r="N32" s="164">
        <f t="shared" si="2"/>
        <v>3030000.0000000005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2331904.5930992942</v>
      </c>
      <c r="K33" s="164">
        <f t="shared" si="4"/>
        <v>18639999.999999996</v>
      </c>
      <c r="L33" s="164">
        <f t="shared" si="4"/>
        <v>0</v>
      </c>
      <c r="M33" s="164">
        <f t="shared" si="4"/>
        <v>3100000</v>
      </c>
      <c r="N33" s="164">
        <f t="shared" si="4"/>
        <v>240000</v>
      </c>
      <c r="O33" s="164">
        <f t="shared" si="4"/>
        <v>5940000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9913770.2714418322</v>
      </c>
      <c r="K34" s="165">
        <f t="shared" si="6"/>
        <v>21759999.999999996</v>
      </c>
      <c r="L34" s="165">
        <f t="shared" si="6"/>
        <v>0</v>
      </c>
      <c r="M34" s="165">
        <f t="shared" si="6"/>
        <v>280000</v>
      </c>
      <c r="N34" s="165">
        <f t="shared" si="6"/>
        <v>2350000</v>
      </c>
      <c r="O34" s="165">
        <f t="shared" si="6"/>
        <v>669999.99999999988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714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0.47952246719917341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715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7758673.519282626</v>
      </c>
      <c r="L45" s="163">
        <f t="shared" si="10"/>
        <v>0</v>
      </c>
      <c r="M45" s="163">
        <f t="shared" si="10"/>
        <v>4929490.9628075026</v>
      </c>
      <c r="N45" s="163">
        <f t="shared" si="10"/>
        <v>292508.70499149576</v>
      </c>
      <c r="O45" s="163">
        <f t="shared" si="10"/>
        <v>800802.52022261964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3452468.8343892172</v>
      </c>
      <c r="K46" s="171">
        <f t="shared" ref="K46:AQ46" si="12">K$31 - K45</f>
        <v>8421326.480717374</v>
      </c>
      <c r="L46" s="171">
        <f t="shared" si="12"/>
        <v>0</v>
      </c>
      <c r="M46" s="171">
        <f t="shared" si="12"/>
        <v>5350509.0371924974</v>
      </c>
      <c r="N46" s="171">
        <f t="shared" si="12"/>
        <v>317491.29500850424</v>
      </c>
      <c r="O46" s="171">
        <f t="shared" si="12"/>
        <v>869197.47977738036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15140000</v>
      </c>
      <c r="L47" s="164">
        <f t="shared" si="14"/>
        <v>0</v>
      </c>
      <c r="M47" s="164">
        <f t="shared" si="14"/>
        <v>0</v>
      </c>
      <c r="N47" s="164">
        <f t="shared" si="14"/>
        <v>3030000.0000000005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2331904.5930992942</v>
      </c>
      <c r="K48" s="164">
        <f t="shared" si="16"/>
        <v>18639999.999999996</v>
      </c>
      <c r="L48" s="164">
        <f t="shared" si="16"/>
        <v>0</v>
      </c>
      <c r="M48" s="164">
        <f t="shared" si="16"/>
        <v>3100000</v>
      </c>
      <c r="N48" s="164">
        <f t="shared" si="16"/>
        <v>240000</v>
      </c>
      <c r="O48" s="164">
        <f t="shared" si="16"/>
        <v>5940000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9913770.2714418322</v>
      </c>
      <c r="K49" s="165">
        <f t="shared" si="18"/>
        <v>21759999.999999996</v>
      </c>
      <c r="L49" s="165">
        <f t="shared" si="18"/>
        <v>0</v>
      </c>
      <c r="M49" s="165">
        <f t="shared" si="18"/>
        <v>280000</v>
      </c>
      <c r="N49" s="165">
        <f t="shared" si="18"/>
        <v>2350000</v>
      </c>
      <c r="O49" s="165">
        <f t="shared" si="18"/>
        <v>669999.99999999988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15698143.698930344</v>
      </c>
      <c r="K51" s="130">
        <f t="shared" si="20"/>
        <v>71720000</v>
      </c>
      <c r="L51" s="130">
        <f t="shared" si="20"/>
        <v>0</v>
      </c>
      <c r="M51" s="130">
        <f t="shared" si="20"/>
        <v>13660000</v>
      </c>
      <c r="N51" s="130">
        <f t="shared" si="20"/>
        <v>6230000</v>
      </c>
      <c r="O51" s="130">
        <f t="shared" si="20"/>
        <v>8280000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636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4840476.5596276838</v>
      </c>
      <c r="K60" s="152">
        <f>'DNO inputs'!H245</f>
        <v>68189240.954531357</v>
      </c>
      <c r="L60" s="152">
        <f>'DNO inputs'!H246</f>
        <v>3000313.3157462059</v>
      </c>
      <c r="M60" s="152">
        <f>'DNO inputs'!H247</f>
        <v>12658647.75679235</v>
      </c>
      <c r="N60" s="152">
        <f>'DNO inputs'!H248</f>
        <v>6335692.1828552876</v>
      </c>
      <c r="O60" s="152">
        <f>'DNO inputs'!H249</f>
        <v>7678822.7280002758</v>
      </c>
      <c r="P60" s="152">
        <f>'DNO inputs'!H250</f>
        <v>1067895.5601475711</v>
      </c>
      <c r="Q60" s="152">
        <f>'DNO inputs'!H251</f>
        <v>5626648.0226202197</v>
      </c>
      <c r="R60" s="152">
        <f>'DNO inputs'!H252</f>
        <v>4691296.1340669002</v>
      </c>
      <c r="S60" s="152">
        <f>'DNO inputs'!H253</f>
        <v>11366759.703634104</v>
      </c>
      <c r="T60" s="152">
        <f>'DNO inputs'!H254</f>
        <v>2308480.3997505237</v>
      </c>
      <c r="U60" s="152">
        <f>'DNO inputs'!H255</f>
        <v>763566.19128977973</v>
      </c>
      <c r="V60" s="152">
        <f>'DNO inputs'!H256</f>
        <v>986303.47868965194</v>
      </c>
      <c r="W60" s="152">
        <f>'DNO inputs'!H257</f>
        <v>1174181.0799043449</v>
      </c>
      <c r="X60" s="152">
        <f>'DNO inputs'!H258</f>
        <v>5478563.6547079561</v>
      </c>
      <c r="Y60" s="152">
        <f>'DNO inputs'!H259</f>
        <v>7583217.6456917869</v>
      </c>
      <c r="Z60" s="152">
        <f>'DNO inputs'!H260</f>
        <v>3820004.5895262705</v>
      </c>
      <c r="AA60" s="152">
        <f>'DNO inputs'!H261</f>
        <v>1920335.6965545346</v>
      </c>
      <c r="AB60" s="152">
        <f>'DNO inputs'!H262</f>
        <v>2062008.2873017224</v>
      </c>
      <c r="AC60" s="152">
        <f>'DNO inputs'!H263</f>
        <v>5693373.3732724767</v>
      </c>
      <c r="AD60" s="152">
        <f>'DNO inputs'!H264</f>
        <v>2620226.8071143366</v>
      </c>
      <c r="AE60" s="152">
        <f>'DNO inputs'!H265</f>
        <v>1000000</v>
      </c>
      <c r="AF60" s="152">
        <f>'DNO inputs'!H266</f>
        <v>0</v>
      </c>
      <c r="AG60" s="152">
        <f>'DNO inputs'!H267</f>
        <v>11641003.949999997</v>
      </c>
      <c r="AH60" s="152">
        <f>'DNO inputs'!H268</f>
        <v>8863336.5087434743</v>
      </c>
      <c r="AI60" s="152">
        <f>'DNO inputs'!H269</f>
        <v>540441.47954835568</v>
      </c>
      <c r="AJ60" s="152">
        <f>'DNO inputs'!H270</f>
        <v>0</v>
      </c>
      <c r="AK60" s="152">
        <f>'DNO inputs'!H271</f>
        <v>9762219.8072699681</v>
      </c>
      <c r="AL60" s="152">
        <f>'DNO inputs'!H272</f>
        <v>36133434.098771289</v>
      </c>
      <c r="AM60" s="152">
        <f>'DNO inputs'!H273</f>
        <v>16153303.699999999</v>
      </c>
      <c r="AN60" s="152">
        <f>'DNO inputs'!H274</f>
        <v>12348421.35</v>
      </c>
      <c r="AO60" s="152">
        <f>'DNO inputs'!H275</f>
        <v>0</v>
      </c>
      <c r="AP60" s="152">
        <f>'DNO inputs'!H276</f>
        <v>661500</v>
      </c>
      <c r="AQ60" s="152">
        <f>'DNO inputs'!H277</f>
        <v>5330284.9838416297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-10857667.13930266</v>
      </c>
      <c r="K62" s="130">
        <f t="shared" ref="K62:AQ62" si="22">K60 - K51</f>
        <v>-3530759.0454686433</v>
      </c>
      <c r="L62" s="130">
        <f t="shared" si="22"/>
        <v>3000313.3157462059</v>
      </c>
      <c r="M62" s="130">
        <f t="shared" si="22"/>
        <v>-1001352.2432076503</v>
      </c>
      <c r="N62" s="130">
        <f t="shared" si="22"/>
        <v>105692.18285528757</v>
      </c>
      <c r="O62" s="130">
        <f t="shared" si="22"/>
        <v>-601177.27199972421</v>
      </c>
      <c r="P62" s="130">
        <f t="shared" si="22"/>
        <v>1067895.5601475711</v>
      </c>
      <c r="Q62" s="130">
        <f t="shared" si="22"/>
        <v>5626648.0226202197</v>
      </c>
      <c r="R62" s="130">
        <f t="shared" si="22"/>
        <v>4691296.1340669002</v>
      </c>
      <c r="S62" s="130">
        <f t="shared" si="22"/>
        <v>11366759.703634104</v>
      </c>
      <c r="T62" s="130">
        <f t="shared" si="22"/>
        <v>2308480.3997505237</v>
      </c>
      <c r="U62" s="130">
        <f t="shared" si="22"/>
        <v>763566.19128977973</v>
      </c>
      <c r="V62" s="130">
        <f t="shared" si="22"/>
        <v>986303.47868965194</v>
      </c>
      <c r="W62" s="130">
        <f t="shared" si="22"/>
        <v>1174181.0799043449</v>
      </c>
      <c r="X62" s="130">
        <f t="shared" si="22"/>
        <v>5478563.6547079561</v>
      </c>
      <c r="Y62" s="130">
        <f t="shared" si="22"/>
        <v>7583217.6456917869</v>
      </c>
      <c r="Z62" s="130">
        <f t="shared" si="22"/>
        <v>3820004.5895262705</v>
      </c>
      <c r="AA62" s="130">
        <f t="shared" si="22"/>
        <v>1920335.6965545346</v>
      </c>
      <c r="AB62" s="130">
        <f t="shared" si="22"/>
        <v>2062008.2873017224</v>
      </c>
      <c r="AC62" s="130">
        <f t="shared" si="22"/>
        <v>5693373.3732724767</v>
      </c>
      <c r="AD62" s="130">
        <f t="shared" si="22"/>
        <v>2620226.8071143366</v>
      </c>
      <c r="AE62" s="130">
        <f t="shared" si="22"/>
        <v>1000000</v>
      </c>
      <c r="AF62" s="130">
        <f t="shared" si="22"/>
        <v>0</v>
      </c>
      <c r="AG62" s="130">
        <f t="shared" si="22"/>
        <v>11641003.949999997</v>
      </c>
      <c r="AH62" s="130">
        <f t="shared" si="22"/>
        <v>8863336.5087434743</v>
      </c>
      <c r="AI62" s="130">
        <f t="shared" si="22"/>
        <v>540441.47954835568</v>
      </c>
      <c r="AJ62" s="130">
        <f t="shared" si="22"/>
        <v>0</v>
      </c>
      <c r="AK62" s="130">
        <f t="shared" si="22"/>
        <v>9762219.8072699681</v>
      </c>
      <c r="AL62" s="130">
        <f t="shared" si="22"/>
        <v>36133434.098771289</v>
      </c>
      <c r="AM62" s="130">
        <f t="shared" si="22"/>
        <v>16153303.699999999</v>
      </c>
      <c r="AN62" s="130">
        <f t="shared" si="22"/>
        <v>12348421.35</v>
      </c>
      <c r="AO62" s="130">
        <f t="shared" si="22"/>
        <v>0</v>
      </c>
      <c r="AP62" s="130">
        <f t="shared" ref="AP62" si="23">AP60 - AP51</f>
        <v>661500</v>
      </c>
      <c r="AQ62" s="130">
        <f t="shared" si="22"/>
        <v>5330284.9838416297</v>
      </c>
      <c r="AR62" s="74"/>
      <c r="AS62" s="115" t="s">
        <v>568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568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-3530759.0454686433</v>
      </c>
      <c r="L69" s="130">
        <f t="shared" si="26"/>
        <v>3000313.3157462059</v>
      </c>
      <c r="M69" s="130">
        <f t="shared" si="26"/>
        <v>-1001352.2432076503</v>
      </c>
      <c r="N69" s="130">
        <f t="shared" si="26"/>
        <v>105692.18285528757</v>
      </c>
      <c r="O69" s="130">
        <f t="shared" si="26"/>
        <v>-601177.27199972421</v>
      </c>
      <c r="P69" s="130">
        <f t="shared" si="26"/>
        <v>1067895.5601475711</v>
      </c>
      <c r="Q69" s="130">
        <f t="shared" si="26"/>
        <v>5626648.0226202197</v>
      </c>
      <c r="R69" s="130">
        <f t="shared" si="26"/>
        <v>4691296.1340669002</v>
      </c>
      <c r="S69" s="130">
        <f t="shared" si="26"/>
        <v>11366759.703634104</v>
      </c>
      <c r="T69" s="130">
        <f t="shared" si="26"/>
        <v>2308480.3997505237</v>
      </c>
      <c r="U69" s="130">
        <f t="shared" si="26"/>
        <v>763566.19128977973</v>
      </c>
      <c r="V69" s="130">
        <f t="shared" si="26"/>
        <v>986303.47868965194</v>
      </c>
      <c r="W69" s="130">
        <f t="shared" si="26"/>
        <v>1174181.0799043449</v>
      </c>
      <c r="X69" s="130">
        <f t="shared" si="26"/>
        <v>5478563.6547079561</v>
      </c>
      <c r="Y69" s="130">
        <f t="shared" si="26"/>
        <v>0</v>
      </c>
      <c r="Z69" s="130">
        <f t="shared" si="26"/>
        <v>0</v>
      </c>
      <c r="AA69" s="130">
        <f t="shared" si="26"/>
        <v>1920335.6965545346</v>
      </c>
      <c r="AB69" s="130">
        <f t="shared" si="26"/>
        <v>2062008.2873017224</v>
      </c>
      <c r="AC69" s="130">
        <f t="shared" si="26"/>
        <v>5693373.3732724767</v>
      </c>
      <c r="AD69" s="130">
        <f t="shared" si="26"/>
        <v>2620226.8071143366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568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637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0.20060165116586573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0.21773464147450447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6.9439606542518129E-2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0.22163594133702696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0.29058815948008465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0.21342081527610982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0.23164866503973908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7.3877046149051079E-2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0.2357992719388203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0.24525420159627967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638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568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-708276.09438982583</v>
      </c>
      <c r="L90" s="163">
        <f t="shared" si="28"/>
        <v>601867.80515362229</v>
      </c>
      <c r="M90" s="163">
        <f t="shared" si="28"/>
        <v>-200872.9133860982</v>
      </c>
      <c r="N90" s="163">
        <f t="shared" si="28"/>
        <v>21202.026396095291</v>
      </c>
      <c r="O90" s="163">
        <f t="shared" si="28"/>
        <v>-120597.15340653545</v>
      </c>
      <c r="P90" s="163">
        <f t="shared" si="28"/>
        <v>214221.61263829985</v>
      </c>
      <c r="Q90" s="163">
        <f t="shared" si="28"/>
        <v>1128714.8838667695</v>
      </c>
      <c r="R90" s="163">
        <f t="shared" si="28"/>
        <v>941081.75060186279</v>
      </c>
      <c r="S90" s="163">
        <f t="shared" si="28"/>
        <v>2280190.764954628</v>
      </c>
      <c r="T90" s="163">
        <f t="shared" si="28"/>
        <v>463084.97987399285</v>
      </c>
      <c r="U90" s="163">
        <f t="shared" si="28"/>
        <v>153172.63874716111</v>
      </c>
      <c r="V90" s="163">
        <f t="shared" si="28"/>
        <v>197854.10637578144</v>
      </c>
      <c r="W90" s="163">
        <f t="shared" si="28"/>
        <v>235542.6633965309</v>
      </c>
      <c r="X90" s="163">
        <f t="shared" si="28"/>
        <v>1099008.915151716</v>
      </c>
      <c r="Y90" s="163">
        <f t="shared" si="28"/>
        <v>0</v>
      </c>
      <c r="Z90" s="163">
        <f t="shared" si="28"/>
        <v>0</v>
      </c>
      <c r="AA90" s="163">
        <f t="shared" si="28"/>
        <v>385222.51152159256</v>
      </c>
      <c r="AB90" s="163">
        <f t="shared" si="28"/>
        <v>413642.26715042436</v>
      </c>
      <c r="AC90" s="163">
        <f t="shared" si="28"/>
        <v>1142100.0993822336</v>
      </c>
      <c r="AD90" s="163">
        <f t="shared" si="28"/>
        <v>525621.82393620035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-768768.55489797867</v>
      </c>
      <c r="L91" s="164">
        <f t="shared" si="30"/>
        <v>653272.14411518187</v>
      </c>
      <c r="M91" s="164">
        <f t="shared" si="30"/>
        <v>-218029.07166450852</v>
      </c>
      <c r="N91" s="164">
        <f t="shared" si="30"/>
        <v>23012.849540653806</v>
      </c>
      <c r="O91" s="164">
        <f t="shared" si="30"/>
        <v>-130897.1177814806</v>
      </c>
      <c r="P91" s="164">
        <f t="shared" si="30"/>
        <v>232517.85692094653</v>
      </c>
      <c r="Q91" s="164">
        <f t="shared" si="30"/>
        <v>1225116.189908443</v>
      </c>
      <c r="R91" s="164">
        <f t="shared" si="30"/>
        <v>1021457.6818017854</v>
      </c>
      <c r="S91" s="164">
        <f t="shared" si="30"/>
        <v>2474937.3487976161</v>
      </c>
      <c r="T91" s="164">
        <f t="shared" si="30"/>
        <v>502636.15219060105</v>
      </c>
      <c r="U91" s="164">
        <f t="shared" si="30"/>
        <v>166254.81090253309</v>
      </c>
      <c r="V91" s="164">
        <f t="shared" si="30"/>
        <v>214752.43431754792</v>
      </c>
      <c r="W91" s="164">
        <f t="shared" si="30"/>
        <v>255659.89645911902</v>
      </c>
      <c r="X91" s="164">
        <f t="shared" si="30"/>
        <v>1192873.0931530877</v>
      </c>
      <c r="Y91" s="164">
        <f t="shared" si="30"/>
        <v>0</v>
      </c>
      <c r="Z91" s="164">
        <f t="shared" si="30"/>
        <v>0</v>
      </c>
      <c r="AA91" s="164">
        <f t="shared" si="30"/>
        <v>418123.60439999442</v>
      </c>
      <c r="AB91" s="164">
        <f t="shared" si="30"/>
        <v>448970.63515309757</v>
      </c>
      <c r="AC91" s="164">
        <f t="shared" si="30"/>
        <v>1239644.6102099728</v>
      </c>
      <c r="AD91" s="164">
        <f t="shared" si="30"/>
        <v>570514.14442892571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-245174.51891377947</v>
      </c>
      <c r="L92" s="164">
        <f t="shared" si="32"/>
        <v>208340.57614969451</v>
      </c>
      <c r="M92" s="164">
        <f t="shared" si="32"/>
        <v>-69533.505778807157</v>
      </c>
      <c r="N92" s="164">
        <f t="shared" si="32"/>
        <v>7339.2235920910489</v>
      </c>
      <c r="O92" s="164">
        <f t="shared" si="32"/>
        <v>-41745.513229965247</v>
      </c>
      <c r="P92" s="164">
        <f t="shared" si="32"/>
        <v>74154.247525149345</v>
      </c>
      <c r="Q92" s="164">
        <f t="shared" si="32"/>
        <v>390712.22484398569</v>
      </c>
      <c r="R92" s="164">
        <f t="shared" si="32"/>
        <v>325761.75772404193</v>
      </c>
      <c r="S92" s="164">
        <f t="shared" si="32"/>
        <v>789303.32148370217</v>
      </c>
      <c r="T92" s="164">
        <f t="shared" si="32"/>
        <v>160299.97066979134</v>
      </c>
      <c r="U92" s="164">
        <f t="shared" si="32"/>
        <v>53021.735892331439</v>
      </c>
      <c r="V92" s="164">
        <f t="shared" si="32"/>
        <v>68488.525491726337</v>
      </c>
      <c r="W92" s="164">
        <f t="shared" si="32"/>
        <v>81534.672198226748</v>
      </c>
      <c r="X92" s="164">
        <f t="shared" si="32"/>
        <v>380429.30460106063</v>
      </c>
      <c r="Y92" s="164">
        <f t="shared" si="32"/>
        <v>0</v>
      </c>
      <c r="Z92" s="164">
        <f t="shared" si="32"/>
        <v>0</v>
      </c>
      <c r="AA92" s="164">
        <f t="shared" si="32"/>
        <v>133347.35519829937</v>
      </c>
      <c r="AB92" s="164">
        <f t="shared" si="32"/>
        <v>143185.04415764328</v>
      </c>
      <c r="AC92" s="164">
        <f t="shared" si="32"/>
        <v>395345.60693968995</v>
      </c>
      <c r="AD92" s="164">
        <f t="shared" si="32"/>
        <v>181947.51853817809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-782543.10467666551</v>
      </c>
      <c r="L93" s="164">
        <f t="shared" si="34"/>
        <v>664977.26604142692</v>
      </c>
      <c r="M93" s="164">
        <f t="shared" si="34"/>
        <v>-221935.64703327112</v>
      </c>
      <c r="N93" s="164">
        <f t="shared" si="34"/>
        <v>23425.186439096844</v>
      </c>
      <c r="O93" s="164">
        <f t="shared" si="34"/>
        <v>-133242.49059008478</v>
      </c>
      <c r="P93" s="164">
        <f t="shared" si="34"/>
        <v>236684.03772293864</v>
      </c>
      <c r="Q93" s="164">
        <f t="shared" si="34"/>
        <v>1247067.4310655538</v>
      </c>
      <c r="R93" s="164">
        <f t="shared" si="34"/>
        <v>1039759.8347646729</v>
      </c>
      <c r="S93" s="164">
        <f t="shared" si="34"/>
        <v>2519282.4868667303</v>
      </c>
      <c r="T93" s="164">
        <f t="shared" si="34"/>
        <v>511642.22645678365</v>
      </c>
      <c r="U93" s="164">
        <f t="shared" si="34"/>
        <v>169233.71157963874</v>
      </c>
      <c r="V93" s="164">
        <f t="shared" si="34"/>
        <v>218600.29994336533</v>
      </c>
      <c r="W93" s="164">
        <f t="shared" si="34"/>
        <v>260240.72894472635</v>
      </c>
      <c r="X93" s="164">
        <f t="shared" si="34"/>
        <v>1214246.6127860206</v>
      </c>
      <c r="Y93" s="164">
        <f t="shared" si="34"/>
        <v>0</v>
      </c>
      <c r="Z93" s="164">
        <f t="shared" si="34"/>
        <v>0</v>
      </c>
      <c r="AA93" s="164">
        <f t="shared" si="34"/>
        <v>425615.40978895966</v>
      </c>
      <c r="AB93" s="164">
        <f t="shared" si="34"/>
        <v>457015.14780086803</v>
      </c>
      <c r="AC93" s="164">
        <f t="shared" si="34"/>
        <v>1261856.1669684099</v>
      </c>
      <c r="AD93" s="164">
        <f t="shared" si="34"/>
        <v>580736.43491129857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-1025996.7725903935</v>
      </c>
      <c r="L94" s="165">
        <f t="shared" si="36"/>
        <v>871855.52428628004</v>
      </c>
      <c r="M94" s="165">
        <f t="shared" si="36"/>
        <v>-290981.10534496518</v>
      </c>
      <c r="N94" s="165">
        <f t="shared" si="36"/>
        <v>30712.896887350573</v>
      </c>
      <c r="O94" s="165">
        <f t="shared" si="36"/>
        <v>-174694.99699165809</v>
      </c>
      <c r="P94" s="165">
        <f t="shared" si="36"/>
        <v>310317.80534023675</v>
      </c>
      <c r="Q94" s="165">
        <f t="shared" si="36"/>
        <v>1635037.2929354673</v>
      </c>
      <c r="R94" s="165">
        <f t="shared" si="36"/>
        <v>1363235.109174537</v>
      </c>
      <c r="S94" s="165">
        <f t="shared" si="36"/>
        <v>3303045.7815314266</v>
      </c>
      <c r="T94" s="165">
        <f t="shared" si="36"/>
        <v>670817.07055935473</v>
      </c>
      <c r="U94" s="165">
        <f t="shared" si="36"/>
        <v>221883.29416811533</v>
      </c>
      <c r="V94" s="165">
        <f t="shared" si="36"/>
        <v>286608.11256123084</v>
      </c>
      <c r="W94" s="165">
        <f t="shared" si="36"/>
        <v>341203.11890574178</v>
      </c>
      <c r="X94" s="165">
        <f t="shared" si="36"/>
        <v>1592005.729016071</v>
      </c>
      <c r="Y94" s="165">
        <f t="shared" si="36"/>
        <v>0</v>
      </c>
      <c r="Z94" s="165">
        <f t="shared" si="36"/>
        <v>0</v>
      </c>
      <c r="AA94" s="165">
        <f t="shared" si="36"/>
        <v>558026.81564568856</v>
      </c>
      <c r="AB94" s="165">
        <f t="shared" si="36"/>
        <v>599195.1930396891</v>
      </c>
      <c r="AC94" s="165">
        <f t="shared" si="36"/>
        <v>1654426.88977217</v>
      </c>
      <c r="AD94" s="165">
        <f t="shared" si="36"/>
        <v>761406.88529973384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568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-753537.47402741713</v>
      </c>
      <c r="L97" s="163">
        <f t="shared" si="38"/>
        <v>640329.31393032358</v>
      </c>
      <c r="M97" s="163">
        <f t="shared" si="38"/>
        <v>-213709.41212393812</v>
      </c>
      <c r="N97" s="163">
        <f t="shared" si="38"/>
        <v>22556.911833287148</v>
      </c>
      <c r="O97" s="163">
        <f t="shared" si="38"/>
        <v>-128303.74351564876</v>
      </c>
      <c r="P97" s="163">
        <f t="shared" si="38"/>
        <v>227911.1410764326</v>
      </c>
      <c r="Q97" s="163">
        <f t="shared" si="38"/>
        <v>1200843.8082593186</v>
      </c>
      <c r="R97" s="163">
        <f t="shared" si="38"/>
        <v>1001220.2456342201</v>
      </c>
      <c r="S97" s="163">
        <f t="shared" si="38"/>
        <v>2425903.1229972229</v>
      </c>
      <c r="T97" s="163">
        <f t="shared" si="38"/>
        <v>492677.76896367664</v>
      </c>
      <c r="U97" s="163">
        <f t="shared" si="38"/>
        <v>162960.9190623388</v>
      </c>
      <c r="V97" s="163">
        <f t="shared" si="38"/>
        <v>210497.69253160871</v>
      </c>
      <c r="W97" s="163">
        <f t="shared" si="38"/>
        <v>250594.68335496832</v>
      </c>
      <c r="X97" s="163">
        <f t="shared" si="38"/>
        <v>1169239.5217298358</v>
      </c>
      <c r="Y97" s="163">
        <f t="shared" si="38"/>
        <v>0</v>
      </c>
      <c r="Z97" s="163">
        <f t="shared" si="38"/>
        <v>0</v>
      </c>
      <c r="AA97" s="163">
        <f t="shared" si="38"/>
        <v>409839.60996248497</v>
      </c>
      <c r="AB97" s="163">
        <f t="shared" si="38"/>
        <v>440075.48978202848</v>
      </c>
      <c r="AC97" s="163">
        <f t="shared" si="38"/>
        <v>1215084.3869951074</v>
      </c>
      <c r="AD97" s="163">
        <f t="shared" si="38"/>
        <v>559210.94138265983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-817895.6194597946</v>
      </c>
      <c r="L98" s="164">
        <f t="shared" si="40"/>
        <v>695018.57429356175</v>
      </c>
      <c r="M98" s="164">
        <f t="shared" si="40"/>
        <v>-231961.91037360032</v>
      </c>
      <c r="N98" s="164">
        <f t="shared" si="40"/>
        <v>24483.453063563364</v>
      </c>
      <c r="O98" s="164">
        <f t="shared" si="40"/>
        <v>-139261.91251096822</v>
      </c>
      <c r="P98" s="164">
        <f t="shared" si="40"/>
        <v>247376.58091004923</v>
      </c>
      <c r="Q98" s="164">
        <f t="shared" si="40"/>
        <v>1303405.5030884615</v>
      </c>
      <c r="R98" s="164">
        <f t="shared" si="40"/>
        <v>1086732.4867626862</v>
      </c>
      <c r="S98" s="164">
        <f t="shared" si="40"/>
        <v>2633094.7111743405</v>
      </c>
      <c r="T98" s="164">
        <f t="shared" si="40"/>
        <v>534756.402872612</v>
      </c>
      <c r="U98" s="164">
        <f t="shared" si="40"/>
        <v>176879.08888175551</v>
      </c>
      <c r="V98" s="164">
        <f t="shared" si="40"/>
        <v>228475.88416250862</v>
      </c>
      <c r="W98" s="164">
        <f t="shared" si="40"/>
        <v>271997.47967476066</v>
      </c>
      <c r="X98" s="164">
        <f t="shared" si="40"/>
        <v>1269101.956948332</v>
      </c>
      <c r="Y98" s="164">
        <f t="shared" si="40"/>
        <v>0</v>
      </c>
      <c r="Z98" s="164">
        <f t="shared" si="40"/>
        <v>0</v>
      </c>
      <c r="AA98" s="164">
        <f t="shared" si="40"/>
        <v>444843.20053501544</v>
      </c>
      <c r="AB98" s="164">
        <f t="shared" si="40"/>
        <v>477661.46705432277</v>
      </c>
      <c r="AC98" s="164">
        <f t="shared" si="40"/>
        <v>1318862.3414913653</v>
      </c>
      <c r="AD98" s="164">
        <f t="shared" si="40"/>
        <v>606972.04196937394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-260842.04894326651</v>
      </c>
      <c r="L99" s="164">
        <f t="shared" si="42"/>
        <v>221654.2852889949</v>
      </c>
      <c r="M99" s="164">
        <f t="shared" si="42"/>
        <v>-73976.945882907399</v>
      </c>
      <c r="N99" s="164">
        <f t="shared" si="42"/>
        <v>7808.2262703940251</v>
      </c>
      <c r="O99" s="164">
        <f t="shared" si="42"/>
        <v>-44413.201067284259</v>
      </c>
      <c r="P99" s="164">
        <f t="shared" si="42"/>
        <v>78892.969579388868</v>
      </c>
      <c r="Q99" s="164">
        <f t="shared" si="42"/>
        <v>415680.13563158095</v>
      </c>
      <c r="R99" s="164">
        <f t="shared" si="42"/>
        <v>346579.10099532531</v>
      </c>
      <c r="S99" s="164">
        <f t="shared" si="42"/>
        <v>839742.63119055086</v>
      </c>
      <c r="T99" s="164">
        <f t="shared" si="42"/>
        <v>170543.71302654932</v>
      </c>
      <c r="U99" s="164">
        <f t="shared" si="42"/>
        <v>56410.014751770221</v>
      </c>
      <c r="V99" s="164">
        <f t="shared" si="42"/>
        <v>72865.187612125039</v>
      </c>
      <c r="W99" s="164">
        <f t="shared" si="42"/>
        <v>86745.029827435923</v>
      </c>
      <c r="X99" s="164">
        <f t="shared" si="42"/>
        <v>404740.09994937363</v>
      </c>
      <c r="Y99" s="164">
        <f t="shared" si="42"/>
        <v>0</v>
      </c>
      <c r="Z99" s="164">
        <f t="shared" si="42"/>
        <v>0</v>
      </c>
      <c r="AA99" s="164">
        <f t="shared" si="42"/>
        <v>141868.72887602949</v>
      </c>
      <c r="AB99" s="164">
        <f t="shared" si="42"/>
        <v>152335.08140071513</v>
      </c>
      <c r="AC99" s="164">
        <f t="shared" si="42"/>
        <v>420609.60744102939</v>
      </c>
      <c r="AD99" s="164">
        <f t="shared" si="42"/>
        <v>193574.61675016661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-832550.41231291019</v>
      </c>
      <c r="L100" s="164">
        <f t="shared" si="44"/>
        <v>707471.69544130319</v>
      </c>
      <c r="M100" s="164">
        <f t="shared" si="44"/>
        <v>-236118.12990266844</v>
      </c>
      <c r="N100" s="164">
        <f t="shared" si="44"/>
        <v>24922.139766901473</v>
      </c>
      <c r="O100" s="164">
        <f t="shared" si="44"/>
        <v>-141757.16304370112</v>
      </c>
      <c r="P100" s="164">
        <f t="shared" si="44"/>
        <v>251808.99558949596</v>
      </c>
      <c r="Q100" s="164">
        <f t="shared" si="44"/>
        <v>1326759.5071898508</v>
      </c>
      <c r="R100" s="164">
        <f t="shared" si="44"/>
        <v>1106204.2128623775</v>
      </c>
      <c r="S100" s="164">
        <f t="shared" si="44"/>
        <v>2680273.6624204423</v>
      </c>
      <c r="T100" s="164">
        <f t="shared" si="44"/>
        <v>544337.9975462103</v>
      </c>
      <c r="U100" s="164">
        <f t="shared" si="44"/>
        <v>180048.35198322806</v>
      </c>
      <c r="V100" s="164">
        <f t="shared" si="44"/>
        <v>232569.6421857457</v>
      </c>
      <c r="W100" s="164">
        <f t="shared" si="44"/>
        <v>276871.04376578232</v>
      </c>
      <c r="X100" s="164">
        <f t="shared" si="44"/>
        <v>1291841.3210506185</v>
      </c>
      <c r="Y100" s="164">
        <f t="shared" si="44"/>
        <v>0</v>
      </c>
      <c r="Z100" s="164">
        <f t="shared" si="44"/>
        <v>0</v>
      </c>
      <c r="AA100" s="164">
        <f t="shared" si="44"/>
        <v>452813.7591256866</v>
      </c>
      <c r="AB100" s="164">
        <f t="shared" si="44"/>
        <v>486220.05287755997</v>
      </c>
      <c r="AC100" s="164">
        <f t="shared" si="44"/>
        <v>1342493.2962935155</v>
      </c>
      <c r="AD100" s="164">
        <f t="shared" si="44"/>
        <v>617847.57343214029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-865933.49072525464</v>
      </c>
      <c r="L101" s="165">
        <f t="shared" si="46"/>
        <v>735839.44679202233</v>
      </c>
      <c r="M101" s="165">
        <f t="shared" si="46"/>
        <v>-245585.84492453592</v>
      </c>
      <c r="N101" s="165">
        <f t="shared" si="46"/>
        <v>25921.45192114155</v>
      </c>
      <c r="O101" s="165">
        <f t="shared" si="46"/>
        <v>-147441.2518621218</v>
      </c>
      <c r="P101" s="165">
        <f t="shared" si="46"/>
        <v>261905.87299220441</v>
      </c>
      <c r="Q101" s="165">
        <f t="shared" si="46"/>
        <v>1379959.0684510078</v>
      </c>
      <c r="R101" s="165">
        <f t="shared" si="46"/>
        <v>1150560.087812291</v>
      </c>
      <c r="S101" s="165">
        <f t="shared" si="46"/>
        <v>2787745.5758515466</v>
      </c>
      <c r="T101" s="165">
        <f t="shared" si="46"/>
        <v>566164.51734147524</v>
      </c>
      <c r="U101" s="165">
        <f t="shared" si="46"/>
        <v>187267.81661068709</v>
      </c>
      <c r="V101" s="165">
        <f t="shared" si="46"/>
        <v>241895.07219766383</v>
      </c>
      <c r="W101" s="165">
        <f t="shared" si="46"/>
        <v>287972.84328139754</v>
      </c>
      <c r="X101" s="165">
        <f t="shared" si="46"/>
        <v>1343640.7550297957</v>
      </c>
      <c r="Y101" s="165">
        <f t="shared" si="46"/>
        <v>0</v>
      </c>
      <c r="Z101" s="165">
        <f t="shared" si="46"/>
        <v>0</v>
      </c>
      <c r="AA101" s="165">
        <f t="shared" si="46"/>
        <v>470970.39805531799</v>
      </c>
      <c r="AB101" s="165">
        <f t="shared" si="46"/>
        <v>505716.19618709601</v>
      </c>
      <c r="AC101" s="165">
        <f t="shared" si="46"/>
        <v>1396323.7410514588</v>
      </c>
      <c r="AD101" s="165">
        <f t="shared" si="46"/>
        <v>642621.63357999572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746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747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744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-10857667.13930266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7583217.6456917869</v>
      </c>
      <c r="Z109" s="130">
        <f t="shared" si="48"/>
        <v>3820004.5895262705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1000000</v>
      </c>
      <c r="AF109" s="130">
        <f t="shared" si="48"/>
        <v>0</v>
      </c>
      <c r="AG109" s="130">
        <f t="shared" si="48"/>
        <v>11641003.949999997</v>
      </c>
      <c r="AH109" s="130">
        <f t="shared" si="48"/>
        <v>8863336.5087434743</v>
      </c>
      <c r="AI109" s="130">
        <f t="shared" si="48"/>
        <v>540441.47954835568</v>
      </c>
      <c r="AJ109" s="130">
        <f t="shared" si="48"/>
        <v>0</v>
      </c>
      <c r="AK109" s="130">
        <f t="shared" si="48"/>
        <v>9762219.8072699681</v>
      </c>
      <c r="AL109" s="130">
        <f t="shared" si="48"/>
        <v>36133434.098771289</v>
      </c>
      <c r="AM109" s="130">
        <f t="shared" si="48"/>
        <v>16153303.699999999</v>
      </c>
      <c r="AN109" s="130">
        <f t="shared" si="48"/>
        <v>12348421.35</v>
      </c>
      <c r="AO109" s="130">
        <f t="shared" si="48"/>
        <v>0</v>
      </c>
      <c r="AP109" s="130">
        <f t="shared" si="48"/>
        <v>661500</v>
      </c>
      <c r="AQ109" s="130">
        <f t="shared" si="48"/>
        <v>5330284.9838416297</v>
      </c>
      <c r="AR109" s="74"/>
      <c r="AS109" s="73" t="s">
        <v>750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742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750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748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661500</v>
      </c>
      <c r="AQ116" s="130">
        <f t="shared" si="50"/>
        <v>0</v>
      </c>
      <c r="AR116" s="74"/>
      <c r="AS116" s="73" t="s">
        <v>750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749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716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743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604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7050397.4248927999</v>
      </c>
      <c r="L129" s="221">
        <f t="shared" si="52"/>
        <v>601867.80515362229</v>
      </c>
      <c r="M129" s="221">
        <f t="shared" si="52"/>
        <v>4728618.0494214045</v>
      </c>
      <c r="N129" s="221">
        <f t="shared" si="52"/>
        <v>313710.73138759105</v>
      </c>
      <c r="O129" s="221">
        <f t="shared" si="52"/>
        <v>680205.36681608413</v>
      </c>
      <c r="P129" s="221">
        <f t="shared" si="52"/>
        <v>214221.61263829985</v>
      </c>
      <c r="Q129" s="221">
        <f t="shared" si="52"/>
        <v>1128714.8838667695</v>
      </c>
      <c r="R129" s="221">
        <f t="shared" si="52"/>
        <v>941081.75060186279</v>
      </c>
      <c r="S129" s="221">
        <f t="shared" si="52"/>
        <v>2280190.764954628</v>
      </c>
      <c r="T129" s="221">
        <f t="shared" si="52"/>
        <v>463084.97987399285</v>
      </c>
      <c r="U129" s="221">
        <f t="shared" si="52"/>
        <v>153172.63874716111</v>
      </c>
      <c r="V129" s="221">
        <f t="shared" si="52"/>
        <v>197854.10637578144</v>
      </c>
      <c r="W129" s="221">
        <f t="shared" si="52"/>
        <v>235542.6633965309</v>
      </c>
      <c r="X129" s="221">
        <f t="shared" si="52"/>
        <v>1099008.915151716</v>
      </c>
      <c r="Y129" s="221">
        <f t="shared" si="52"/>
        <v>0</v>
      </c>
      <c r="Z129" s="221">
        <f t="shared" si="52"/>
        <v>0</v>
      </c>
      <c r="AA129" s="221">
        <f t="shared" si="52"/>
        <v>385222.51152159256</v>
      </c>
      <c r="AB129" s="221">
        <f t="shared" si="52"/>
        <v>413642.26715042436</v>
      </c>
      <c r="AC129" s="221">
        <f t="shared" si="52"/>
        <v>1142100.0993822336</v>
      </c>
      <c r="AD129" s="221">
        <f t="shared" si="52"/>
        <v>525621.82393620035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661500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3452468.8343892172</v>
      </c>
      <c r="K130" s="174">
        <f t="shared" si="53"/>
        <v>7652557.9258193951</v>
      </c>
      <c r="L130" s="174">
        <f t="shared" si="53"/>
        <v>653272.14411518187</v>
      </c>
      <c r="M130" s="174">
        <f t="shared" si="53"/>
        <v>5132479.965527989</v>
      </c>
      <c r="N130" s="174">
        <f t="shared" si="53"/>
        <v>340504.14454915805</v>
      </c>
      <c r="O130" s="174">
        <f t="shared" si="53"/>
        <v>738300.36199589982</v>
      </c>
      <c r="P130" s="174">
        <f t="shared" si="53"/>
        <v>232517.85692094653</v>
      </c>
      <c r="Q130" s="174">
        <f t="shared" si="53"/>
        <v>1225116.189908443</v>
      </c>
      <c r="R130" s="174">
        <f t="shared" si="53"/>
        <v>1021457.6818017854</v>
      </c>
      <c r="S130" s="174">
        <f t="shared" si="53"/>
        <v>2474937.3487976161</v>
      </c>
      <c r="T130" s="174">
        <f t="shared" si="53"/>
        <v>502636.15219060105</v>
      </c>
      <c r="U130" s="174">
        <f t="shared" si="53"/>
        <v>166254.81090253309</v>
      </c>
      <c r="V130" s="174">
        <f t="shared" si="53"/>
        <v>214752.43431754792</v>
      </c>
      <c r="W130" s="174">
        <f t="shared" si="53"/>
        <v>255659.89645911902</v>
      </c>
      <c r="X130" s="174">
        <f t="shared" si="53"/>
        <v>1192873.0931530877</v>
      </c>
      <c r="Y130" s="174">
        <f t="shared" si="53"/>
        <v>0</v>
      </c>
      <c r="Z130" s="174">
        <f t="shared" si="53"/>
        <v>0</v>
      </c>
      <c r="AA130" s="174">
        <f t="shared" si="53"/>
        <v>418123.60439999442</v>
      </c>
      <c r="AB130" s="174">
        <f t="shared" si="53"/>
        <v>448970.63515309757</v>
      </c>
      <c r="AC130" s="174">
        <f t="shared" si="53"/>
        <v>1239644.6102099728</v>
      </c>
      <c r="AD130" s="174">
        <f t="shared" si="53"/>
        <v>570514.14442892571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14894825.481086221</v>
      </c>
      <c r="L131" s="174">
        <f t="shared" si="54"/>
        <v>208340.57614969451</v>
      </c>
      <c r="M131" s="174">
        <f t="shared" si="54"/>
        <v>-69533.505778807157</v>
      </c>
      <c r="N131" s="174">
        <f t="shared" si="54"/>
        <v>3037339.2235920914</v>
      </c>
      <c r="O131" s="174">
        <f t="shared" si="54"/>
        <v>-41745.513229965247</v>
      </c>
      <c r="P131" s="174">
        <f t="shared" si="54"/>
        <v>74154.247525149345</v>
      </c>
      <c r="Q131" s="174">
        <f t="shared" si="54"/>
        <v>390712.22484398569</v>
      </c>
      <c r="R131" s="174">
        <f t="shared" si="54"/>
        <v>325761.75772404193</v>
      </c>
      <c r="S131" s="174">
        <f t="shared" si="54"/>
        <v>789303.32148370217</v>
      </c>
      <c r="T131" s="174">
        <f t="shared" si="54"/>
        <v>160299.97066979134</v>
      </c>
      <c r="U131" s="174">
        <f t="shared" si="54"/>
        <v>53021.735892331439</v>
      </c>
      <c r="V131" s="174">
        <f t="shared" si="54"/>
        <v>68488.525491726337</v>
      </c>
      <c r="W131" s="174">
        <f t="shared" si="54"/>
        <v>81534.672198226748</v>
      </c>
      <c r="X131" s="174">
        <f t="shared" si="54"/>
        <v>380429.30460106063</v>
      </c>
      <c r="Y131" s="174">
        <f t="shared" si="54"/>
        <v>0</v>
      </c>
      <c r="Z131" s="174">
        <f t="shared" si="54"/>
        <v>0</v>
      </c>
      <c r="AA131" s="174">
        <f t="shared" si="54"/>
        <v>133347.35519829937</v>
      </c>
      <c r="AB131" s="174">
        <f t="shared" si="54"/>
        <v>143185.04415764328</v>
      </c>
      <c r="AC131" s="174">
        <f t="shared" si="54"/>
        <v>395345.60693968995</v>
      </c>
      <c r="AD131" s="174">
        <f t="shared" si="54"/>
        <v>181947.51853817809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2331904.5930992942</v>
      </c>
      <c r="K132" s="174">
        <f t="shared" si="55"/>
        <v>17857456.895323332</v>
      </c>
      <c r="L132" s="174">
        <f t="shared" si="55"/>
        <v>664977.26604142692</v>
      </c>
      <c r="M132" s="174">
        <f t="shared" si="55"/>
        <v>2878064.3529667291</v>
      </c>
      <c r="N132" s="174">
        <f t="shared" si="55"/>
        <v>263425.18643909687</v>
      </c>
      <c r="O132" s="174">
        <f t="shared" si="55"/>
        <v>5806757.5094099157</v>
      </c>
      <c r="P132" s="174">
        <f t="shared" si="55"/>
        <v>236684.03772293864</v>
      </c>
      <c r="Q132" s="174">
        <f t="shared" si="55"/>
        <v>1247067.4310655538</v>
      </c>
      <c r="R132" s="174">
        <f t="shared" si="55"/>
        <v>1039759.8347646729</v>
      </c>
      <c r="S132" s="174">
        <f t="shared" si="55"/>
        <v>2519282.4868667303</v>
      </c>
      <c r="T132" s="174">
        <f t="shared" si="55"/>
        <v>511642.22645678365</v>
      </c>
      <c r="U132" s="174">
        <f t="shared" si="55"/>
        <v>169233.71157963874</v>
      </c>
      <c r="V132" s="174">
        <f t="shared" si="55"/>
        <v>218600.29994336533</v>
      </c>
      <c r="W132" s="174">
        <f t="shared" si="55"/>
        <v>260240.72894472635</v>
      </c>
      <c r="X132" s="174">
        <f t="shared" si="55"/>
        <v>1214246.6127860206</v>
      </c>
      <c r="Y132" s="174">
        <f t="shared" si="55"/>
        <v>0</v>
      </c>
      <c r="Z132" s="174">
        <f t="shared" si="55"/>
        <v>0</v>
      </c>
      <c r="AA132" s="174">
        <f t="shared" si="55"/>
        <v>425615.40978895966</v>
      </c>
      <c r="AB132" s="174">
        <f t="shared" si="55"/>
        <v>457015.14780086803</v>
      </c>
      <c r="AC132" s="174">
        <f t="shared" si="55"/>
        <v>1261856.1669684099</v>
      </c>
      <c r="AD132" s="174">
        <f t="shared" si="55"/>
        <v>580736.43491129857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9913770.2714418322</v>
      </c>
      <c r="K133" s="175">
        <f t="shared" si="56"/>
        <v>20734003.227409601</v>
      </c>
      <c r="L133" s="175">
        <f t="shared" si="56"/>
        <v>871855.52428628004</v>
      </c>
      <c r="M133" s="175">
        <f t="shared" si="56"/>
        <v>-10981.105344965181</v>
      </c>
      <c r="N133" s="175">
        <f t="shared" si="56"/>
        <v>2380712.8968873504</v>
      </c>
      <c r="O133" s="175">
        <f t="shared" si="56"/>
        <v>495305.00300834177</v>
      </c>
      <c r="P133" s="175">
        <f t="shared" si="56"/>
        <v>310317.80534023675</v>
      </c>
      <c r="Q133" s="175">
        <f t="shared" si="56"/>
        <v>1635037.2929354673</v>
      </c>
      <c r="R133" s="175">
        <f t="shared" si="56"/>
        <v>1363235.109174537</v>
      </c>
      <c r="S133" s="175">
        <f t="shared" si="56"/>
        <v>3303045.7815314266</v>
      </c>
      <c r="T133" s="175">
        <f t="shared" si="56"/>
        <v>670817.07055935473</v>
      </c>
      <c r="U133" s="175">
        <f t="shared" si="56"/>
        <v>221883.29416811533</v>
      </c>
      <c r="V133" s="175">
        <f t="shared" si="56"/>
        <v>286608.11256123084</v>
      </c>
      <c r="W133" s="175">
        <f t="shared" si="56"/>
        <v>341203.11890574178</v>
      </c>
      <c r="X133" s="175">
        <f t="shared" si="56"/>
        <v>1592005.729016071</v>
      </c>
      <c r="Y133" s="175">
        <f t="shared" si="56"/>
        <v>0</v>
      </c>
      <c r="Z133" s="175">
        <f t="shared" si="56"/>
        <v>0</v>
      </c>
      <c r="AA133" s="175">
        <f t="shared" si="56"/>
        <v>558026.81564568856</v>
      </c>
      <c r="AB133" s="175">
        <f t="shared" si="56"/>
        <v>599195.1930396891</v>
      </c>
      <c r="AC133" s="175">
        <f t="shared" si="56"/>
        <v>1654426.88977217</v>
      </c>
      <c r="AD133" s="175">
        <f t="shared" si="56"/>
        <v>761406.88529973384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604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7005136.0452552084</v>
      </c>
      <c r="L136" s="221">
        <f t="shared" si="57"/>
        <v>640329.31393032358</v>
      </c>
      <c r="M136" s="221">
        <f t="shared" si="57"/>
        <v>4715781.5506835645</v>
      </c>
      <c r="N136" s="221">
        <f t="shared" si="57"/>
        <v>315065.61682478292</v>
      </c>
      <c r="O136" s="221">
        <f t="shared" si="57"/>
        <v>672498.77670697088</v>
      </c>
      <c r="P136" s="221">
        <f t="shared" si="57"/>
        <v>227911.1410764326</v>
      </c>
      <c r="Q136" s="221">
        <f t="shared" si="57"/>
        <v>1200843.8082593186</v>
      </c>
      <c r="R136" s="221">
        <f t="shared" si="57"/>
        <v>1001220.2456342201</v>
      </c>
      <c r="S136" s="221">
        <f t="shared" si="57"/>
        <v>2425903.1229972229</v>
      </c>
      <c r="T136" s="221">
        <f t="shared" si="57"/>
        <v>492677.76896367664</v>
      </c>
      <c r="U136" s="221">
        <f t="shared" si="57"/>
        <v>162960.9190623388</v>
      </c>
      <c r="V136" s="221">
        <f t="shared" si="57"/>
        <v>210497.69253160871</v>
      </c>
      <c r="W136" s="221">
        <f t="shared" si="57"/>
        <v>250594.68335496832</v>
      </c>
      <c r="X136" s="221">
        <f t="shared" si="57"/>
        <v>1169239.5217298358</v>
      </c>
      <c r="Y136" s="221">
        <f t="shared" si="57"/>
        <v>0</v>
      </c>
      <c r="Z136" s="221">
        <f t="shared" si="57"/>
        <v>0</v>
      </c>
      <c r="AA136" s="221">
        <f t="shared" si="57"/>
        <v>409839.60996248497</v>
      </c>
      <c r="AB136" s="221">
        <f t="shared" si="57"/>
        <v>440075.48978202848</v>
      </c>
      <c r="AC136" s="221">
        <f t="shared" si="57"/>
        <v>1215084.3869951074</v>
      </c>
      <c r="AD136" s="221">
        <f t="shared" si="57"/>
        <v>559210.94138265983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661500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3452468.8343892172</v>
      </c>
      <c r="K137" s="174">
        <f t="shared" si="58"/>
        <v>7603430.8612575792</v>
      </c>
      <c r="L137" s="174">
        <f t="shared" si="58"/>
        <v>695018.57429356175</v>
      </c>
      <c r="M137" s="174">
        <f t="shared" si="58"/>
        <v>5118547.1268188972</v>
      </c>
      <c r="N137" s="174">
        <f t="shared" si="58"/>
        <v>341974.74807206762</v>
      </c>
      <c r="O137" s="174">
        <f t="shared" si="58"/>
        <v>729935.56726641208</v>
      </c>
      <c r="P137" s="174">
        <f t="shared" si="58"/>
        <v>247376.58091004923</v>
      </c>
      <c r="Q137" s="174">
        <f t="shared" si="58"/>
        <v>1303405.5030884615</v>
      </c>
      <c r="R137" s="174">
        <f t="shared" si="58"/>
        <v>1086732.4867626862</v>
      </c>
      <c r="S137" s="174">
        <f t="shared" si="58"/>
        <v>2633094.7111743405</v>
      </c>
      <c r="T137" s="174">
        <f t="shared" si="58"/>
        <v>534756.402872612</v>
      </c>
      <c r="U137" s="174">
        <f t="shared" si="58"/>
        <v>176879.08888175551</v>
      </c>
      <c r="V137" s="174">
        <f t="shared" si="58"/>
        <v>228475.88416250862</v>
      </c>
      <c r="W137" s="174">
        <f t="shared" si="58"/>
        <v>271997.47967476066</v>
      </c>
      <c r="X137" s="174">
        <f t="shared" si="58"/>
        <v>1269101.956948332</v>
      </c>
      <c r="Y137" s="174">
        <f t="shared" si="58"/>
        <v>0</v>
      </c>
      <c r="Z137" s="174">
        <f t="shared" si="58"/>
        <v>0</v>
      </c>
      <c r="AA137" s="174">
        <f t="shared" si="58"/>
        <v>444843.20053501544</v>
      </c>
      <c r="AB137" s="174">
        <f t="shared" si="58"/>
        <v>477661.46705432277</v>
      </c>
      <c r="AC137" s="174">
        <f t="shared" si="58"/>
        <v>1318862.3414913653</v>
      </c>
      <c r="AD137" s="174">
        <f t="shared" si="58"/>
        <v>606972.04196937394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14879157.951056734</v>
      </c>
      <c r="L138" s="174">
        <f t="shared" si="60"/>
        <v>221654.2852889949</v>
      </c>
      <c r="M138" s="174">
        <f t="shared" si="60"/>
        <v>-73976.945882907399</v>
      </c>
      <c r="N138" s="174">
        <f t="shared" si="60"/>
        <v>3037808.2262703944</v>
      </c>
      <c r="O138" s="174">
        <f t="shared" si="60"/>
        <v>-44413.201067284259</v>
      </c>
      <c r="P138" s="174">
        <f t="shared" si="60"/>
        <v>78892.969579388868</v>
      </c>
      <c r="Q138" s="174">
        <f t="shared" si="60"/>
        <v>415680.13563158095</v>
      </c>
      <c r="R138" s="174">
        <f t="shared" si="60"/>
        <v>346579.10099532531</v>
      </c>
      <c r="S138" s="174">
        <f t="shared" si="60"/>
        <v>839742.63119055086</v>
      </c>
      <c r="T138" s="174">
        <f t="shared" si="60"/>
        <v>170543.71302654932</v>
      </c>
      <c r="U138" s="174">
        <f t="shared" si="60"/>
        <v>56410.014751770221</v>
      </c>
      <c r="V138" s="174">
        <f t="shared" si="60"/>
        <v>72865.187612125039</v>
      </c>
      <c r="W138" s="174">
        <f t="shared" si="60"/>
        <v>86745.029827435923</v>
      </c>
      <c r="X138" s="174">
        <f t="shared" si="60"/>
        <v>404740.09994937363</v>
      </c>
      <c r="Y138" s="174">
        <f t="shared" si="60"/>
        <v>0</v>
      </c>
      <c r="Z138" s="174">
        <f t="shared" si="60"/>
        <v>0</v>
      </c>
      <c r="AA138" s="174">
        <f t="shared" si="60"/>
        <v>141868.72887602949</v>
      </c>
      <c r="AB138" s="174">
        <f t="shared" si="60"/>
        <v>152335.08140071513</v>
      </c>
      <c r="AC138" s="174">
        <f t="shared" si="60"/>
        <v>420609.60744102939</v>
      </c>
      <c r="AD138" s="174">
        <f t="shared" si="60"/>
        <v>193574.61675016661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2331904.5930992942</v>
      </c>
      <c r="K139" s="174">
        <f t="shared" si="62"/>
        <v>17807449.587687086</v>
      </c>
      <c r="L139" s="174">
        <f t="shared" si="62"/>
        <v>707471.69544130319</v>
      </c>
      <c r="M139" s="174">
        <f t="shared" si="62"/>
        <v>2863881.8700973317</v>
      </c>
      <c r="N139" s="174">
        <f t="shared" si="62"/>
        <v>264922.1397669015</v>
      </c>
      <c r="O139" s="174">
        <f t="shared" si="62"/>
        <v>5798242.8369562989</v>
      </c>
      <c r="P139" s="174">
        <f t="shared" si="62"/>
        <v>251808.99558949596</v>
      </c>
      <c r="Q139" s="174">
        <f t="shared" si="62"/>
        <v>1326759.5071898508</v>
      </c>
      <c r="R139" s="174">
        <f t="shared" si="62"/>
        <v>1106204.2128623775</v>
      </c>
      <c r="S139" s="174">
        <f t="shared" si="62"/>
        <v>2680273.6624204423</v>
      </c>
      <c r="T139" s="174">
        <f t="shared" si="62"/>
        <v>544337.9975462103</v>
      </c>
      <c r="U139" s="174">
        <f t="shared" si="62"/>
        <v>180048.35198322806</v>
      </c>
      <c r="V139" s="174">
        <f t="shared" si="62"/>
        <v>232569.6421857457</v>
      </c>
      <c r="W139" s="174">
        <f t="shared" si="62"/>
        <v>276871.04376578232</v>
      </c>
      <c r="X139" s="174">
        <f t="shared" si="62"/>
        <v>1291841.3210506185</v>
      </c>
      <c r="Y139" s="174">
        <f t="shared" si="62"/>
        <v>0</v>
      </c>
      <c r="Z139" s="174">
        <f t="shared" si="62"/>
        <v>0</v>
      </c>
      <c r="AA139" s="174">
        <f t="shared" si="62"/>
        <v>452813.7591256866</v>
      </c>
      <c r="AB139" s="174">
        <f t="shared" si="62"/>
        <v>486220.05287755997</v>
      </c>
      <c r="AC139" s="174">
        <f t="shared" si="62"/>
        <v>1342493.2962935155</v>
      </c>
      <c r="AD139" s="174">
        <f t="shared" si="62"/>
        <v>617847.57343214029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9913770.2714418322</v>
      </c>
      <c r="K140" s="175">
        <f t="shared" si="64"/>
        <v>20894066.509274743</v>
      </c>
      <c r="L140" s="175">
        <f t="shared" si="64"/>
        <v>735839.44679202233</v>
      </c>
      <c r="M140" s="175">
        <f t="shared" si="64"/>
        <v>34414.155075464078</v>
      </c>
      <c r="N140" s="175">
        <f t="shared" si="64"/>
        <v>2375921.4519211417</v>
      </c>
      <c r="O140" s="175">
        <f t="shared" si="64"/>
        <v>522558.74813787808</v>
      </c>
      <c r="P140" s="175">
        <f t="shared" si="64"/>
        <v>261905.87299220441</v>
      </c>
      <c r="Q140" s="175">
        <f t="shared" si="64"/>
        <v>1379959.0684510078</v>
      </c>
      <c r="R140" s="175">
        <f t="shared" si="64"/>
        <v>1150560.087812291</v>
      </c>
      <c r="S140" s="175">
        <f t="shared" si="64"/>
        <v>2787745.5758515466</v>
      </c>
      <c r="T140" s="175">
        <f t="shared" si="64"/>
        <v>566164.51734147524</v>
      </c>
      <c r="U140" s="175">
        <f t="shared" si="64"/>
        <v>187267.81661068709</v>
      </c>
      <c r="V140" s="175">
        <f t="shared" si="64"/>
        <v>241895.07219766383</v>
      </c>
      <c r="W140" s="175">
        <f t="shared" si="64"/>
        <v>287972.84328139754</v>
      </c>
      <c r="X140" s="175">
        <f t="shared" si="64"/>
        <v>1343640.7550297957</v>
      </c>
      <c r="Y140" s="175">
        <f t="shared" si="64"/>
        <v>0</v>
      </c>
      <c r="Z140" s="175">
        <f t="shared" si="64"/>
        <v>0</v>
      </c>
      <c r="AA140" s="175">
        <f t="shared" si="64"/>
        <v>470970.39805531799</v>
      </c>
      <c r="AB140" s="175">
        <f t="shared" si="64"/>
        <v>505716.19618709601</v>
      </c>
      <c r="AC140" s="175">
        <f t="shared" si="64"/>
        <v>1396323.7410514588</v>
      </c>
      <c r="AD140" s="175">
        <f t="shared" si="64"/>
        <v>642621.63357999572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 xr:uid="{00000000-0004-0000-0700-000000000000}"/>
    <hyperlink ref="B5:H5" location="'Model map'!A4" tooltip="Click to return to model map" display="'Model map'!A4" xr:uid="{00000000-0004-0000-0700-000001000000}"/>
    <hyperlink ref="B5:F5" location="'Model map'!A4" tooltip="Click to return to model map" display="'Model map'!A4" xr:uid="{00000000-0004-0000-0700-000002000000}"/>
    <hyperlink ref="A1" location="Index!A1" display="Index!A1" xr:uid="{00000000-0004-0000-07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SP Manweb - Version 1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741</v>
      </c>
      <c r="AQ5" s="104" t="s">
        <v>740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730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639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7050397.4248927999</v>
      </c>
      <c r="L21" s="156">
        <f>Expenditure!L129</f>
        <v>601867.80515362229</v>
      </c>
      <c r="M21" s="156">
        <f>Expenditure!M129</f>
        <v>4728618.0494214045</v>
      </c>
      <c r="N21" s="156">
        <f>Expenditure!N129</f>
        <v>313710.73138759105</v>
      </c>
      <c r="O21" s="156">
        <f>Expenditure!O129</f>
        <v>680205.36681608413</v>
      </c>
      <c r="P21" s="156">
        <f>Expenditure!P129</f>
        <v>214221.61263829985</v>
      </c>
      <c r="Q21" s="156">
        <f>Expenditure!Q129</f>
        <v>1128714.8838667695</v>
      </c>
      <c r="R21" s="156">
        <f>Expenditure!R129</f>
        <v>941081.75060186279</v>
      </c>
      <c r="S21" s="156">
        <f>Expenditure!S129</f>
        <v>2280190.764954628</v>
      </c>
      <c r="T21" s="156">
        <f>Expenditure!T129</f>
        <v>463084.97987399285</v>
      </c>
      <c r="U21" s="156">
        <f>Expenditure!U129</f>
        <v>153172.63874716111</v>
      </c>
      <c r="V21" s="156">
        <f>Expenditure!V129</f>
        <v>197854.10637578144</v>
      </c>
      <c r="W21" s="156">
        <f>Expenditure!W129</f>
        <v>235542.6633965309</v>
      </c>
      <c r="X21" s="156">
        <f>Expenditure!X129</f>
        <v>1099008.915151716</v>
      </c>
      <c r="Y21" s="156">
        <f>Expenditure!Y129</f>
        <v>0</v>
      </c>
      <c r="Z21" s="156">
        <f>Expenditure!Z129</f>
        <v>0</v>
      </c>
      <c r="AA21" s="156">
        <f>Expenditure!AA129</f>
        <v>385222.51152159256</v>
      </c>
      <c r="AB21" s="156">
        <f>Expenditure!AB129</f>
        <v>413642.26715042436</v>
      </c>
      <c r="AC21" s="156">
        <f>Expenditure!AC129</f>
        <v>1142100.0993822336</v>
      </c>
      <c r="AD21" s="156">
        <f>Expenditure!AD129</f>
        <v>525621.82393620035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661500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3452468.8343892172</v>
      </c>
      <c r="K22" s="152">
        <f>Expenditure!K130</f>
        <v>7652557.9258193951</v>
      </c>
      <c r="L22" s="152">
        <f>Expenditure!L130</f>
        <v>653272.14411518187</v>
      </c>
      <c r="M22" s="152">
        <f>Expenditure!M130</f>
        <v>5132479.965527989</v>
      </c>
      <c r="N22" s="152">
        <f>Expenditure!N130</f>
        <v>340504.14454915805</v>
      </c>
      <c r="O22" s="152">
        <f>Expenditure!O130</f>
        <v>738300.36199589982</v>
      </c>
      <c r="P22" s="152">
        <f>Expenditure!P130</f>
        <v>232517.85692094653</v>
      </c>
      <c r="Q22" s="152">
        <f>Expenditure!Q130</f>
        <v>1225116.189908443</v>
      </c>
      <c r="R22" s="152">
        <f>Expenditure!R130</f>
        <v>1021457.6818017854</v>
      </c>
      <c r="S22" s="152">
        <f>Expenditure!S130</f>
        <v>2474937.3487976161</v>
      </c>
      <c r="T22" s="152">
        <f>Expenditure!T130</f>
        <v>502636.15219060105</v>
      </c>
      <c r="U22" s="152">
        <f>Expenditure!U130</f>
        <v>166254.81090253309</v>
      </c>
      <c r="V22" s="152">
        <f>Expenditure!V130</f>
        <v>214752.43431754792</v>
      </c>
      <c r="W22" s="152">
        <f>Expenditure!W130</f>
        <v>255659.89645911902</v>
      </c>
      <c r="X22" s="152">
        <f>Expenditure!X130</f>
        <v>1192873.0931530877</v>
      </c>
      <c r="Y22" s="152">
        <f>Expenditure!Y130</f>
        <v>0</v>
      </c>
      <c r="Z22" s="152">
        <f>Expenditure!Z130</f>
        <v>0</v>
      </c>
      <c r="AA22" s="152">
        <f>Expenditure!AA130</f>
        <v>418123.60439999442</v>
      </c>
      <c r="AB22" s="152">
        <f>Expenditure!AB130</f>
        <v>448970.63515309757</v>
      </c>
      <c r="AC22" s="152">
        <f>Expenditure!AC130</f>
        <v>1239644.6102099728</v>
      </c>
      <c r="AD22" s="152">
        <f>Expenditure!AD130</f>
        <v>570514.14442892571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14894825.481086221</v>
      </c>
      <c r="L23" s="152">
        <f>Expenditure!L131</f>
        <v>208340.57614969451</v>
      </c>
      <c r="M23" s="152">
        <f>Expenditure!M131</f>
        <v>-69533.505778807157</v>
      </c>
      <c r="N23" s="152">
        <f>Expenditure!N131</f>
        <v>3037339.2235920914</v>
      </c>
      <c r="O23" s="152">
        <f>Expenditure!O131</f>
        <v>-41745.513229965247</v>
      </c>
      <c r="P23" s="152">
        <f>Expenditure!P131</f>
        <v>74154.247525149345</v>
      </c>
      <c r="Q23" s="152">
        <f>Expenditure!Q131</f>
        <v>390712.22484398569</v>
      </c>
      <c r="R23" s="152">
        <f>Expenditure!R131</f>
        <v>325761.75772404193</v>
      </c>
      <c r="S23" s="152">
        <f>Expenditure!S131</f>
        <v>789303.32148370217</v>
      </c>
      <c r="T23" s="152">
        <f>Expenditure!T131</f>
        <v>160299.97066979134</v>
      </c>
      <c r="U23" s="152">
        <f>Expenditure!U131</f>
        <v>53021.735892331439</v>
      </c>
      <c r="V23" s="152">
        <f>Expenditure!V131</f>
        <v>68488.525491726337</v>
      </c>
      <c r="W23" s="152">
        <f>Expenditure!W131</f>
        <v>81534.672198226748</v>
      </c>
      <c r="X23" s="152">
        <f>Expenditure!X131</f>
        <v>380429.30460106063</v>
      </c>
      <c r="Y23" s="152">
        <f>Expenditure!Y131</f>
        <v>0</v>
      </c>
      <c r="Z23" s="152">
        <f>Expenditure!Z131</f>
        <v>0</v>
      </c>
      <c r="AA23" s="152">
        <f>Expenditure!AA131</f>
        <v>133347.35519829937</v>
      </c>
      <c r="AB23" s="152">
        <f>Expenditure!AB131</f>
        <v>143185.04415764328</v>
      </c>
      <c r="AC23" s="152">
        <f>Expenditure!AC131</f>
        <v>395345.60693968995</v>
      </c>
      <c r="AD23" s="152">
        <f>Expenditure!AD131</f>
        <v>181947.51853817809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2331904.5930992942</v>
      </c>
      <c r="K24" s="152">
        <f>Expenditure!K132</f>
        <v>17857456.895323332</v>
      </c>
      <c r="L24" s="152">
        <f>Expenditure!L132</f>
        <v>664977.26604142692</v>
      </c>
      <c r="M24" s="152">
        <f>Expenditure!M132</f>
        <v>2878064.3529667291</v>
      </c>
      <c r="N24" s="152">
        <f>Expenditure!N132</f>
        <v>263425.18643909687</v>
      </c>
      <c r="O24" s="152">
        <f>Expenditure!O132</f>
        <v>5806757.5094099157</v>
      </c>
      <c r="P24" s="152">
        <f>Expenditure!P132</f>
        <v>236684.03772293864</v>
      </c>
      <c r="Q24" s="152">
        <f>Expenditure!Q132</f>
        <v>1247067.4310655538</v>
      </c>
      <c r="R24" s="152">
        <f>Expenditure!R132</f>
        <v>1039759.8347646729</v>
      </c>
      <c r="S24" s="152">
        <f>Expenditure!S132</f>
        <v>2519282.4868667303</v>
      </c>
      <c r="T24" s="152">
        <f>Expenditure!T132</f>
        <v>511642.22645678365</v>
      </c>
      <c r="U24" s="152">
        <f>Expenditure!U132</f>
        <v>169233.71157963874</v>
      </c>
      <c r="V24" s="152">
        <f>Expenditure!V132</f>
        <v>218600.29994336533</v>
      </c>
      <c r="W24" s="152">
        <f>Expenditure!W132</f>
        <v>260240.72894472635</v>
      </c>
      <c r="X24" s="152">
        <f>Expenditure!X132</f>
        <v>1214246.6127860206</v>
      </c>
      <c r="Y24" s="152">
        <f>Expenditure!Y132</f>
        <v>0</v>
      </c>
      <c r="Z24" s="152">
        <f>Expenditure!Z132</f>
        <v>0</v>
      </c>
      <c r="AA24" s="152">
        <f>Expenditure!AA132</f>
        <v>425615.40978895966</v>
      </c>
      <c r="AB24" s="152">
        <f>Expenditure!AB132</f>
        <v>457015.14780086803</v>
      </c>
      <c r="AC24" s="152">
        <f>Expenditure!AC132</f>
        <v>1261856.1669684099</v>
      </c>
      <c r="AD24" s="152">
        <f>Expenditure!AD132</f>
        <v>580736.43491129857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9913770.2714418322</v>
      </c>
      <c r="K25" s="162">
        <f>Expenditure!K133</f>
        <v>20734003.227409601</v>
      </c>
      <c r="L25" s="162">
        <f>Expenditure!L133</f>
        <v>871855.52428628004</v>
      </c>
      <c r="M25" s="162">
        <f>Expenditure!M133</f>
        <v>-10981.105344965181</v>
      </c>
      <c r="N25" s="162">
        <f>Expenditure!N133</f>
        <v>2380712.8968873504</v>
      </c>
      <c r="O25" s="162">
        <f>Expenditure!O133</f>
        <v>495305.00300834177</v>
      </c>
      <c r="P25" s="162">
        <f>Expenditure!P133</f>
        <v>310317.80534023675</v>
      </c>
      <c r="Q25" s="162">
        <f>Expenditure!Q133</f>
        <v>1635037.2929354673</v>
      </c>
      <c r="R25" s="162">
        <f>Expenditure!R133</f>
        <v>1363235.109174537</v>
      </c>
      <c r="S25" s="162">
        <f>Expenditure!S133</f>
        <v>3303045.7815314266</v>
      </c>
      <c r="T25" s="162">
        <f>Expenditure!T133</f>
        <v>670817.07055935473</v>
      </c>
      <c r="U25" s="162">
        <f>Expenditure!U133</f>
        <v>221883.29416811533</v>
      </c>
      <c r="V25" s="162">
        <f>Expenditure!V133</f>
        <v>286608.11256123084</v>
      </c>
      <c r="W25" s="162">
        <f>Expenditure!W133</f>
        <v>341203.11890574178</v>
      </c>
      <c r="X25" s="162">
        <f>Expenditure!X133</f>
        <v>1592005.729016071</v>
      </c>
      <c r="Y25" s="162">
        <f>Expenditure!Y133</f>
        <v>0</v>
      </c>
      <c r="Z25" s="162">
        <f>Expenditure!Z133</f>
        <v>0</v>
      </c>
      <c r="AA25" s="162">
        <f>Expenditure!AA133</f>
        <v>558026.81564568856</v>
      </c>
      <c r="AB25" s="162">
        <f>Expenditure!AB133</f>
        <v>599195.1930396891</v>
      </c>
      <c r="AC25" s="162">
        <f>Expenditure!AC133</f>
        <v>1654426.88977217</v>
      </c>
      <c r="AD25" s="162">
        <f>Expenditure!AD133</f>
        <v>761406.88529973384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7005136.0452552084</v>
      </c>
      <c r="L28" s="156">
        <f>Expenditure!L136</f>
        <v>640329.31393032358</v>
      </c>
      <c r="M28" s="156">
        <f>Expenditure!M136</f>
        <v>4715781.5506835645</v>
      </c>
      <c r="N28" s="156">
        <f>Expenditure!N136</f>
        <v>315065.61682478292</v>
      </c>
      <c r="O28" s="156">
        <f>Expenditure!O136</f>
        <v>672498.77670697088</v>
      </c>
      <c r="P28" s="156">
        <f>Expenditure!P136</f>
        <v>227911.1410764326</v>
      </c>
      <c r="Q28" s="156">
        <f>Expenditure!Q136</f>
        <v>1200843.8082593186</v>
      </c>
      <c r="R28" s="156">
        <f>Expenditure!R136</f>
        <v>1001220.2456342201</v>
      </c>
      <c r="S28" s="156">
        <f>Expenditure!S136</f>
        <v>2425903.1229972229</v>
      </c>
      <c r="T28" s="156">
        <f>Expenditure!T136</f>
        <v>492677.76896367664</v>
      </c>
      <c r="U28" s="156">
        <f>Expenditure!U136</f>
        <v>162960.9190623388</v>
      </c>
      <c r="V28" s="156">
        <f>Expenditure!V136</f>
        <v>210497.69253160871</v>
      </c>
      <c r="W28" s="156">
        <f>Expenditure!W136</f>
        <v>250594.68335496832</v>
      </c>
      <c r="X28" s="156">
        <f>Expenditure!X136</f>
        <v>1169239.5217298358</v>
      </c>
      <c r="Y28" s="156">
        <f>Expenditure!Y136</f>
        <v>0</v>
      </c>
      <c r="Z28" s="156">
        <f>Expenditure!Z136</f>
        <v>0</v>
      </c>
      <c r="AA28" s="156">
        <f>Expenditure!AA136</f>
        <v>409839.60996248497</v>
      </c>
      <c r="AB28" s="156">
        <f>Expenditure!AB136</f>
        <v>440075.48978202848</v>
      </c>
      <c r="AC28" s="156">
        <f>Expenditure!AC136</f>
        <v>1215084.3869951074</v>
      </c>
      <c r="AD28" s="156">
        <f>Expenditure!AD136</f>
        <v>559210.94138265983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661500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3452468.8343892172</v>
      </c>
      <c r="K29" s="152">
        <f>Expenditure!K137</f>
        <v>7603430.8612575792</v>
      </c>
      <c r="L29" s="152">
        <f>Expenditure!L137</f>
        <v>695018.57429356175</v>
      </c>
      <c r="M29" s="152">
        <f>Expenditure!M137</f>
        <v>5118547.1268188972</v>
      </c>
      <c r="N29" s="152">
        <f>Expenditure!N137</f>
        <v>341974.74807206762</v>
      </c>
      <c r="O29" s="152">
        <f>Expenditure!O137</f>
        <v>729935.56726641208</v>
      </c>
      <c r="P29" s="152">
        <f>Expenditure!P137</f>
        <v>247376.58091004923</v>
      </c>
      <c r="Q29" s="152">
        <f>Expenditure!Q137</f>
        <v>1303405.5030884615</v>
      </c>
      <c r="R29" s="152">
        <f>Expenditure!R137</f>
        <v>1086732.4867626862</v>
      </c>
      <c r="S29" s="152">
        <f>Expenditure!S137</f>
        <v>2633094.7111743405</v>
      </c>
      <c r="T29" s="152">
        <f>Expenditure!T137</f>
        <v>534756.402872612</v>
      </c>
      <c r="U29" s="152">
        <f>Expenditure!U137</f>
        <v>176879.08888175551</v>
      </c>
      <c r="V29" s="152">
        <f>Expenditure!V137</f>
        <v>228475.88416250862</v>
      </c>
      <c r="W29" s="152">
        <f>Expenditure!W137</f>
        <v>271997.47967476066</v>
      </c>
      <c r="X29" s="152">
        <f>Expenditure!X137</f>
        <v>1269101.956948332</v>
      </c>
      <c r="Y29" s="152">
        <f>Expenditure!Y137</f>
        <v>0</v>
      </c>
      <c r="Z29" s="152">
        <f>Expenditure!Z137</f>
        <v>0</v>
      </c>
      <c r="AA29" s="152">
        <f>Expenditure!AA137</f>
        <v>444843.20053501544</v>
      </c>
      <c r="AB29" s="152">
        <f>Expenditure!AB137</f>
        <v>477661.46705432277</v>
      </c>
      <c r="AC29" s="152">
        <f>Expenditure!AC137</f>
        <v>1318862.3414913653</v>
      </c>
      <c r="AD29" s="152">
        <f>Expenditure!AD137</f>
        <v>606972.04196937394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14879157.951056734</v>
      </c>
      <c r="L30" s="152">
        <f>Expenditure!L138</f>
        <v>221654.2852889949</v>
      </c>
      <c r="M30" s="152">
        <f>Expenditure!M138</f>
        <v>-73976.945882907399</v>
      </c>
      <c r="N30" s="152">
        <f>Expenditure!N138</f>
        <v>3037808.2262703944</v>
      </c>
      <c r="O30" s="152">
        <f>Expenditure!O138</f>
        <v>-44413.201067284259</v>
      </c>
      <c r="P30" s="152">
        <f>Expenditure!P138</f>
        <v>78892.969579388868</v>
      </c>
      <c r="Q30" s="152">
        <f>Expenditure!Q138</f>
        <v>415680.13563158095</v>
      </c>
      <c r="R30" s="152">
        <f>Expenditure!R138</f>
        <v>346579.10099532531</v>
      </c>
      <c r="S30" s="152">
        <f>Expenditure!S138</f>
        <v>839742.63119055086</v>
      </c>
      <c r="T30" s="152">
        <f>Expenditure!T138</f>
        <v>170543.71302654932</v>
      </c>
      <c r="U30" s="152">
        <f>Expenditure!U138</f>
        <v>56410.014751770221</v>
      </c>
      <c r="V30" s="152">
        <f>Expenditure!V138</f>
        <v>72865.187612125039</v>
      </c>
      <c r="W30" s="152">
        <f>Expenditure!W138</f>
        <v>86745.029827435923</v>
      </c>
      <c r="X30" s="152">
        <f>Expenditure!X138</f>
        <v>404740.09994937363</v>
      </c>
      <c r="Y30" s="152">
        <f>Expenditure!Y138</f>
        <v>0</v>
      </c>
      <c r="Z30" s="152">
        <f>Expenditure!Z138</f>
        <v>0</v>
      </c>
      <c r="AA30" s="152">
        <f>Expenditure!AA138</f>
        <v>141868.72887602949</v>
      </c>
      <c r="AB30" s="152">
        <f>Expenditure!AB138</f>
        <v>152335.08140071513</v>
      </c>
      <c r="AC30" s="152">
        <f>Expenditure!AC138</f>
        <v>420609.60744102939</v>
      </c>
      <c r="AD30" s="152">
        <f>Expenditure!AD138</f>
        <v>193574.61675016661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2331904.5930992942</v>
      </c>
      <c r="K31" s="152">
        <f>Expenditure!K139</f>
        <v>17807449.587687086</v>
      </c>
      <c r="L31" s="152">
        <f>Expenditure!L139</f>
        <v>707471.69544130319</v>
      </c>
      <c r="M31" s="152">
        <f>Expenditure!M139</f>
        <v>2863881.8700973317</v>
      </c>
      <c r="N31" s="152">
        <f>Expenditure!N139</f>
        <v>264922.1397669015</v>
      </c>
      <c r="O31" s="152">
        <f>Expenditure!O139</f>
        <v>5798242.8369562989</v>
      </c>
      <c r="P31" s="152">
        <f>Expenditure!P139</f>
        <v>251808.99558949596</v>
      </c>
      <c r="Q31" s="152">
        <f>Expenditure!Q139</f>
        <v>1326759.5071898508</v>
      </c>
      <c r="R31" s="152">
        <f>Expenditure!R139</f>
        <v>1106204.2128623775</v>
      </c>
      <c r="S31" s="152">
        <f>Expenditure!S139</f>
        <v>2680273.6624204423</v>
      </c>
      <c r="T31" s="152">
        <f>Expenditure!T139</f>
        <v>544337.9975462103</v>
      </c>
      <c r="U31" s="152">
        <f>Expenditure!U139</f>
        <v>180048.35198322806</v>
      </c>
      <c r="V31" s="152">
        <f>Expenditure!V139</f>
        <v>232569.6421857457</v>
      </c>
      <c r="W31" s="152">
        <f>Expenditure!W139</f>
        <v>276871.04376578232</v>
      </c>
      <c r="X31" s="152">
        <f>Expenditure!X139</f>
        <v>1291841.3210506185</v>
      </c>
      <c r="Y31" s="152">
        <f>Expenditure!Y139</f>
        <v>0</v>
      </c>
      <c r="Z31" s="152">
        <f>Expenditure!Z139</f>
        <v>0</v>
      </c>
      <c r="AA31" s="152">
        <f>Expenditure!AA139</f>
        <v>452813.7591256866</v>
      </c>
      <c r="AB31" s="152">
        <f>Expenditure!AB139</f>
        <v>486220.05287755997</v>
      </c>
      <c r="AC31" s="152">
        <f>Expenditure!AC139</f>
        <v>1342493.2962935155</v>
      </c>
      <c r="AD31" s="152">
        <f>Expenditure!AD139</f>
        <v>617847.57343214029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9913770.2714418322</v>
      </c>
      <c r="K32" s="162">
        <f>Expenditure!K140</f>
        <v>20894066.509274743</v>
      </c>
      <c r="L32" s="162">
        <f>Expenditure!L140</f>
        <v>735839.44679202233</v>
      </c>
      <c r="M32" s="162">
        <f>Expenditure!M140</f>
        <v>34414.155075464078</v>
      </c>
      <c r="N32" s="162">
        <f>Expenditure!N140</f>
        <v>2375921.4519211417</v>
      </c>
      <c r="O32" s="162">
        <f>Expenditure!O140</f>
        <v>522558.74813787808</v>
      </c>
      <c r="P32" s="162">
        <f>Expenditure!P140</f>
        <v>261905.87299220441</v>
      </c>
      <c r="Q32" s="162">
        <f>Expenditure!Q140</f>
        <v>1379959.0684510078</v>
      </c>
      <c r="R32" s="162">
        <f>Expenditure!R140</f>
        <v>1150560.087812291</v>
      </c>
      <c r="S32" s="162">
        <f>Expenditure!S140</f>
        <v>2787745.5758515466</v>
      </c>
      <c r="T32" s="162">
        <f>Expenditure!T140</f>
        <v>566164.51734147524</v>
      </c>
      <c r="U32" s="162">
        <f>Expenditure!U140</f>
        <v>187267.81661068709</v>
      </c>
      <c r="V32" s="162">
        <f>Expenditure!V140</f>
        <v>241895.07219766383</v>
      </c>
      <c r="W32" s="162">
        <f>Expenditure!W140</f>
        <v>287972.84328139754</v>
      </c>
      <c r="X32" s="162">
        <f>Expenditure!X140</f>
        <v>1343640.7550297957</v>
      </c>
      <c r="Y32" s="162">
        <f>Expenditure!Y140</f>
        <v>0</v>
      </c>
      <c r="Z32" s="162">
        <f>Expenditure!Z140</f>
        <v>0</v>
      </c>
      <c r="AA32" s="162">
        <f>Expenditure!AA140</f>
        <v>470970.39805531799</v>
      </c>
      <c r="AB32" s="162">
        <f>Expenditure!AB140</f>
        <v>505716.19618709601</v>
      </c>
      <c r="AC32" s="162">
        <f>Expenditure!AC140</f>
        <v>1396323.7410514588</v>
      </c>
      <c r="AD32" s="162">
        <f>Expenditure!AD140</f>
        <v>642621.63357999572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640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573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641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573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9853484.9059220571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9977054.1583186891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3904919.6858613882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12164457.966054998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9165588.8990677428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45065505.615224876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574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573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10146453.513521856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10295044.635307753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4006332.733674332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12488146.094992137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8129528.6377287889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45065505.615224868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574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760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642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574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0.21864804957593037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0.22139004149879221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8.6649858523769788E-2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0.26992835872999443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0.20338369167151318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574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0.22514899977276615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0.228446224995414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8.8900206021894454E-2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0.2771109726720376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0.18039359653788772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 xr:uid="{00000000-0004-0000-0800-000000000000}"/>
    <hyperlink ref="B5:H5" location="'Model map'!A4" tooltip="Click to return to model map" display="'Model map'!A4" xr:uid="{00000000-0004-0000-0800-000001000000}"/>
    <hyperlink ref="B5:F5" location="'Model map'!A4" tooltip="Click to return to model map" display="'Model map'!A4" xr:uid="{00000000-0004-0000-0800-000002000000}"/>
    <hyperlink ref="A1" location="Index!A1" display="Index!A1" xr:uid="{00000000-0004-0000-0800-000003000000}"/>
  </hyperlinks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19579-5AB0-45A9-ACE2-09DB8D0D6D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6525fcc-fd9b-4a18-b571-66fa38027e5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2019-10-31T20:54:16Z</dcterms:created>
  <dcterms:modified xsi:type="dcterms:W3CDTF">2020-12-29T14:00:02Z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</Properties>
</file>