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Z:\Pricing\DUoS\April 2026\Published\"/>
    </mc:Choice>
  </mc:AlternateContent>
  <xr:revisionPtr revIDLastSave="0" documentId="13_ncr:1_{A0F672F9-05AE-4650-8A3A-B0BF79DB17B4}" xr6:coauthVersionLast="47" xr6:coauthVersionMax="47" xr10:uidLastSave="{00000000-0000-0000-0000-000000000000}"/>
  <bookViews>
    <workbookView xWindow="57480" yWindow="-15" windowWidth="29040" windowHeight="15720" tabRatio="862" firstSheet="2" activeTab="7"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charges'!$A$10:$W$257</definedName>
    <definedName name="_xlnm._FilterDatabase" localSheetId="6" hidden="1">'Annex 4 LDNO charges'!$L$13:$M$203</definedName>
    <definedName name="_xlnm._FilterDatabase" localSheetId="7" hidden="1">'Annex 5 LLFs'!$A$26:$N$140</definedName>
    <definedName name="_xlnm._FilterDatabase" localSheetId="8" hidden="1">'Annex 6 New or Amended EHV'!$A$5:$Q$37</definedName>
    <definedName name="_xlnm._FilterDatabase" localSheetId="9" hidden="1">'Annex 7 Pass-Through Costs'!$G$4:$G$164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charges'!$A$2:$O$157</definedName>
    <definedName name="_xlnm.Print_Area" localSheetId="3">'Annex 2a Import'!$A$2:$H$150</definedName>
    <definedName name="_xlnm.Print_Area" localSheetId="4">'Annex 2b Export'!$A$2:$H$140</definedName>
    <definedName name="_xlnm.Print_Area" localSheetId="5">'Annex 3 Preserved charges'!$A$2:$J$24</definedName>
    <definedName name="_xlnm.Print_Area" localSheetId="6">'Annex 4 LDNO charges'!$A$2:$J$9</definedName>
    <definedName name="_xlnm.Print_Area" localSheetId="7">'Annex 5 LLFs'!$A$2:$F$150</definedName>
    <definedName name="_xlnm.Print_Area" localSheetId="8">'Annex 6 New or Amended EHV'!$A$4:$P$37</definedName>
    <definedName name="_xlnm.Print_Area" localSheetId="9">'Annex 7 Pass-Through Costs'!$A$2:$E$45</definedName>
    <definedName name="_xlnm.Print_Area" localSheetId="10">'Nodal prices'!$A$2:$D$24</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charges'!$A$2:$I$20</definedName>
    <definedName name="Z_5032A364_B81A_48DA_88DA_AB3B86B47EE9_.wvu.PrintArea" localSheetId="5" hidden="1">'Annex 3 Preserved charges'!$A$2:$J$24</definedName>
    <definedName name="Z_5032A364_B81A_48DA_88DA_AB3B86B47EE9_.wvu.PrintArea" localSheetId="6" hidden="1">'Annex 4 LDNO charges'!$A$2:$I$9</definedName>
    <definedName name="Z_5032A364_B81A_48DA_88DA_AB3B86B47EE9_.wvu.PrintArea" localSheetId="7" hidden="1">'Annex 5 LLFs'!$A$3:$F$150</definedName>
    <definedName name="Z_5032A364_B81A_48DA_88DA_AB3B86B47EE9_.wvu.PrintArea" localSheetId="8" hidden="1">'Annex 6 New or Amended EHV'!$A$1:$P$37</definedName>
    <definedName name="Z_5032A364_B81A_48DA_88DA_AB3B86B47EE9_.wvu.PrintArea" localSheetId="9" hidden="1">'Annex 7 Pass-Through Costs'!$A$2:$D$5</definedName>
    <definedName name="Z_5032A364_B81A_48DA_88DA_AB3B86B47EE9_.wvu.PrintArea" localSheetId="10" hidden="1">'Nodal prices'!$A$2:$D$24</definedName>
    <definedName name="Z_5032A364_B81A_48DA_88DA_AB3B86B47EE9_.wvu.PrintTitles" localSheetId="1" hidden="1">'Annex 1 LV, HV and UMS charges'!$2:$12</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 i="14" l="1"/>
  <c r="I7" i="14"/>
  <c r="I8" i="14"/>
  <c r="I9" i="14"/>
  <c r="I10" i="14"/>
  <c r="I11" i="14"/>
  <c r="I12" i="14"/>
  <c r="I13" i="14"/>
  <c r="I14" i="14"/>
  <c r="I15" i="14"/>
  <c r="I16" i="14"/>
  <c r="I17" i="14"/>
  <c r="I18" i="14"/>
  <c r="I19" i="14"/>
  <c r="I20" i="14"/>
  <c r="I21" i="14"/>
  <c r="I22" i="14"/>
  <c r="I23" i="14"/>
  <c r="I24" i="14"/>
  <c r="I25" i="14"/>
  <c r="I26" i="14"/>
  <c r="I27" i="14"/>
  <c r="I28" i="14"/>
  <c r="I29" i="14"/>
  <c r="I30" i="14"/>
  <c r="I31" i="14"/>
  <c r="I32" i="14"/>
  <c r="I33" i="14"/>
  <c r="I34" i="14"/>
  <c r="I35" i="14"/>
  <c r="I36" i="14"/>
  <c r="I37" i="14"/>
  <c r="I38" i="14"/>
  <c r="I39" i="14"/>
  <c r="I40" i="14"/>
  <c r="I41" i="14"/>
  <c r="I42" i="14"/>
  <c r="I43" i="14"/>
  <c r="I44" i="14"/>
  <c r="I45" i="14"/>
  <c r="I46" i="14"/>
  <c r="I47" i="14"/>
  <c r="I48" i="14"/>
  <c r="I49" i="14"/>
  <c r="I50" i="14"/>
  <c r="I51" i="14"/>
  <c r="I52" i="14"/>
  <c r="I53" i="14"/>
  <c r="I54" i="14"/>
  <c r="I55" i="14"/>
  <c r="I56" i="14"/>
  <c r="I57" i="14"/>
  <c r="I58" i="14"/>
  <c r="I59" i="14"/>
  <c r="I60" i="14"/>
  <c r="I61" i="14"/>
  <c r="I62" i="14"/>
  <c r="I63" i="14"/>
  <c r="I64" i="14"/>
  <c r="I65" i="14"/>
  <c r="I66" i="14"/>
  <c r="I67" i="14"/>
  <c r="I68" i="14"/>
  <c r="I69" i="14"/>
  <c r="I70" i="14"/>
  <c r="I71" i="14"/>
  <c r="I72" i="14"/>
  <c r="I73" i="14"/>
  <c r="I74" i="14"/>
  <c r="I75" i="14"/>
  <c r="I76" i="14"/>
  <c r="I77" i="14"/>
  <c r="I78" i="14"/>
  <c r="I79" i="14"/>
  <c r="I80" i="14"/>
  <c r="I81" i="14"/>
  <c r="I82" i="14"/>
  <c r="I83" i="14"/>
  <c r="I84" i="14"/>
  <c r="I85" i="14"/>
  <c r="I86" i="14"/>
  <c r="I87" i="14"/>
  <c r="I88" i="14"/>
  <c r="I89" i="14"/>
  <c r="I90" i="14"/>
  <c r="I91" i="14"/>
  <c r="I92" i="14"/>
  <c r="I93" i="14"/>
  <c r="I94" i="14"/>
  <c r="I95" i="14"/>
  <c r="I96" i="14"/>
  <c r="I97" i="14"/>
  <c r="I98" i="14"/>
  <c r="I99" i="14"/>
  <c r="I100" i="14"/>
  <c r="I101" i="14"/>
  <c r="I102" i="14"/>
  <c r="I103" i="14"/>
  <c r="I104" i="14"/>
  <c r="I105" i="14"/>
  <c r="I106" i="14"/>
  <c r="I107" i="14"/>
  <c r="I108" i="14"/>
  <c r="I109" i="14"/>
  <c r="I110" i="14"/>
  <c r="I111" i="14"/>
  <c r="I112" i="14"/>
  <c r="I113" i="14"/>
  <c r="I114" i="14"/>
  <c r="I115" i="14"/>
  <c r="I116" i="14"/>
  <c r="I117" i="14"/>
  <c r="I118" i="14"/>
  <c r="I119" i="14"/>
  <c r="I120" i="14"/>
  <c r="I121" i="14"/>
  <c r="I122" i="14"/>
  <c r="I123" i="14"/>
  <c r="I124" i="14"/>
  <c r="I125" i="14"/>
  <c r="I126" i="14"/>
  <c r="I127" i="14"/>
  <c r="I128" i="14"/>
  <c r="I129" i="14"/>
  <c r="I130" i="14"/>
  <c r="I131" i="14"/>
  <c r="I132" i="14"/>
  <c r="I133" i="14"/>
  <c r="I134" i="14"/>
  <c r="I135" i="14"/>
  <c r="I136" i="14"/>
  <c r="I137" i="14"/>
  <c r="I138" i="14"/>
  <c r="I139" i="14"/>
  <c r="I140" i="14"/>
  <c r="I141" i="14"/>
  <c r="I142" i="14"/>
  <c r="I143" i="14"/>
  <c r="I144" i="14"/>
  <c r="I145" i="14"/>
  <c r="I146" i="14"/>
  <c r="I147" i="14"/>
  <c r="I148" i="14"/>
  <c r="I149" i="14"/>
  <c r="I150" i="14"/>
  <c r="I151" i="14"/>
  <c r="I152" i="14"/>
  <c r="I153" i="14"/>
  <c r="I154" i="14"/>
  <c r="I155" i="14"/>
  <c r="I156" i="14"/>
  <c r="I157" i="14"/>
  <c r="I158" i="14"/>
  <c r="I159" i="14"/>
  <c r="I160" i="14"/>
  <c r="I161" i="14"/>
  <c r="I162" i="14"/>
  <c r="I163" i="14"/>
  <c r="I164" i="14"/>
  <c r="I165" i="14"/>
  <c r="I166" i="14"/>
  <c r="I167" i="14"/>
  <c r="I168" i="14"/>
  <c r="I169" i="14"/>
  <c r="I170" i="14"/>
  <c r="I171" i="14"/>
  <c r="I172" i="14"/>
  <c r="I173" i="14"/>
  <c r="I174" i="14"/>
  <c r="I175" i="14"/>
  <c r="I176" i="14"/>
  <c r="I177" i="14"/>
  <c r="I178" i="14"/>
  <c r="I179" i="14"/>
  <c r="I180" i="14"/>
  <c r="I181" i="14"/>
  <c r="I182" i="14"/>
  <c r="I183" i="14"/>
  <c r="I184" i="14"/>
  <c r="I185" i="14"/>
  <c r="I186" i="14"/>
  <c r="I187" i="14"/>
  <c r="I188" i="14"/>
  <c r="I189" i="14"/>
  <c r="I190" i="14"/>
  <c r="I191" i="14"/>
  <c r="I192" i="14"/>
  <c r="I193" i="14"/>
  <c r="I194" i="14"/>
  <c r="I195" i="14"/>
  <c r="I196" i="14"/>
  <c r="I197" i="14"/>
  <c r="I198" i="14"/>
  <c r="I199" i="14"/>
  <c r="I200" i="14"/>
  <c r="I201" i="14"/>
  <c r="I202" i="14"/>
  <c r="I203" i="14"/>
  <c r="I204" i="14"/>
  <c r="I205" i="14"/>
  <c r="I206" i="14"/>
  <c r="I207" i="14"/>
  <c r="I208" i="14"/>
  <c r="I209" i="14"/>
  <c r="I210" i="14"/>
  <c r="I211" i="14"/>
  <c r="I212" i="14"/>
  <c r="I213" i="14"/>
  <c r="I214" i="14"/>
  <c r="I215" i="14"/>
  <c r="I216" i="14"/>
  <c r="I217" i="14"/>
  <c r="I218" i="14"/>
  <c r="I219" i="14"/>
  <c r="I220" i="14"/>
  <c r="I221" i="14"/>
  <c r="I222" i="14"/>
  <c r="I223" i="14"/>
  <c r="I224" i="14"/>
  <c r="I225" i="14"/>
  <c r="I226" i="14"/>
  <c r="I227" i="14"/>
  <c r="I228" i="14"/>
  <c r="I229" i="14"/>
  <c r="I230" i="14"/>
  <c r="I231" i="14"/>
  <c r="I232" i="14"/>
  <c r="I233" i="14"/>
  <c r="I234" i="14"/>
  <c r="I235" i="14"/>
  <c r="I236" i="14"/>
  <c r="I237" i="14"/>
  <c r="I238" i="14"/>
  <c r="I239" i="14"/>
  <c r="I240" i="14"/>
  <c r="I241" i="14"/>
  <c r="I242" i="14"/>
  <c r="I243" i="14"/>
  <c r="I244" i="14"/>
  <c r="I245" i="14"/>
  <c r="I246" i="14"/>
  <c r="I247" i="14"/>
  <c r="I248" i="14"/>
  <c r="I249" i="14"/>
  <c r="I250" i="14"/>
  <c r="I251" i="14"/>
  <c r="I252" i="14"/>
  <c r="I253" i="14"/>
  <c r="I254" i="14"/>
  <c r="I5" i="14"/>
  <c r="I6" i="13"/>
  <c r="I7" i="13"/>
  <c r="I8" i="13"/>
  <c r="I9" i="13"/>
  <c r="I10" i="13"/>
  <c r="I11" i="13"/>
  <c r="I12" i="13"/>
  <c r="I13" i="13"/>
  <c r="I14" i="13"/>
  <c r="I15" i="13"/>
  <c r="I16" i="13"/>
  <c r="I17" i="13"/>
  <c r="I18" i="13"/>
  <c r="I19" i="13"/>
  <c r="I20" i="13"/>
  <c r="I21" i="13"/>
  <c r="I22" i="13"/>
  <c r="I23" i="13"/>
  <c r="I24" i="13"/>
  <c r="I25" i="13"/>
  <c r="I26" i="13"/>
  <c r="I27" i="13"/>
  <c r="I28" i="13"/>
  <c r="I29" i="13"/>
  <c r="I30" i="13"/>
  <c r="I31" i="13"/>
  <c r="I32" i="13"/>
  <c r="I33" i="13"/>
  <c r="I34" i="13"/>
  <c r="I35" i="13"/>
  <c r="I36" i="13"/>
  <c r="I37" i="13"/>
  <c r="I38" i="13"/>
  <c r="I39" i="13"/>
  <c r="I40" i="13"/>
  <c r="I41" i="13"/>
  <c r="I42" i="13"/>
  <c r="I43" i="13"/>
  <c r="I44" i="13"/>
  <c r="I45" i="13"/>
  <c r="I46" i="13"/>
  <c r="I47" i="13"/>
  <c r="I48" i="13"/>
  <c r="I49" i="13"/>
  <c r="I50" i="13"/>
  <c r="I51" i="13"/>
  <c r="I52" i="13"/>
  <c r="I53" i="13"/>
  <c r="I54" i="13"/>
  <c r="I55" i="13"/>
  <c r="I56" i="13"/>
  <c r="I57" i="13"/>
  <c r="I58" i="13"/>
  <c r="I59" i="13"/>
  <c r="I60" i="13"/>
  <c r="I61" i="13"/>
  <c r="I62" i="13"/>
  <c r="I63" i="13"/>
  <c r="I64" i="13"/>
  <c r="I65" i="13"/>
  <c r="I66" i="13"/>
  <c r="I67" i="13"/>
  <c r="I68" i="13"/>
  <c r="I69" i="13"/>
  <c r="I70" i="13"/>
  <c r="I71" i="13"/>
  <c r="I72" i="13"/>
  <c r="I73" i="13"/>
  <c r="I74" i="13"/>
  <c r="I75" i="13"/>
  <c r="I76" i="13"/>
  <c r="I77" i="13"/>
  <c r="I78" i="13"/>
  <c r="I79" i="13"/>
  <c r="I80" i="13"/>
  <c r="I81" i="13"/>
  <c r="I82" i="13"/>
  <c r="I83" i="13"/>
  <c r="I84" i="13"/>
  <c r="I85" i="13"/>
  <c r="I86" i="13"/>
  <c r="I87" i="13"/>
  <c r="I88" i="13"/>
  <c r="I89" i="13"/>
  <c r="I90" i="13"/>
  <c r="I91" i="13"/>
  <c r="I92" i="13"/>
  <c r="I93" i="13"/>
  <c r="I94" i="13"/>
  <c r="I95" i="13"/>
  <c r="I96" i="13"/>
  <c r="I97" i="13"/>
  <c r="I98" i="13"/>
  <c r="I99" i="13"/>
  <c r="I100" i="13"/>
  <c r="I101" i="13"/>
  <c r="I102" i="13"/>
  <c r="I103" i="13"/>
  <c r="I104" i="13"/>
  <c r="I105" i="13"/>
  <c r="I106" i="13"/>
  <c r="I107" i="13"/>
  <c r="I108" i="13"/>
  <c r="I109" i="13"/>
  <c r="I110" i="13"/>
  <c r="I111" i="13"/>
  <c r="I112" i="13"/>
  <c r="I113" i="13"/>
  <c r="I114" i="13"/>
  <c r="I115" i="13"/>
  <c r="I116" i="13"/>
  <c r="I117" i="13"/>
  <c r="I118" i="13"/>
  <c r="I119" i="13"/>
  <c r="I120" i="13"/>
  <c r="I121" i="13"/>
  <c r="I122" i="13"/>
  <c r="I123" i="13"/>
  <c r="I124" i="13"/>
  <c r="I125" i="13"/>
  <c r="I126" i="13"/>
  <c r="I127" i="13"/>
  <c r="I128" i="13"/>
  <c r="I129" i="13"/>
  <c r="I130" i="13"/>
  <c r="I131" i="13"/>
  <c r="I132" i="13"/>
  <c r="I133" i="13"/>
  <c r="I134" i="13"/>
  <c r="I135" i="13"/>
  <c r="I136" i="13"/>
  <c r="I137" i="13"/>
  <c r="I138" i="13"/>
  <c r="I139" i="13"/>
  <c r="I140" i="13"/>
  <c r="I141" i="13"/>
  <c r="I142" i="13"/>
  <c r="I143" i="13"/>
  <c r="I144" i="13"/>
  <c r="I145" i="13"/>
  <c r="I146" i="13"/>
  <c r="I147" i="13"/>
  <c r="I148" i="13"/>
  <c r="I149" i="13"/>
  <c r="I150" i="13"/>
  <c r="I151" i="13"/>
  <c r="I152" i="13"/>
  <c r="I153" i="13"/>
  <c r="I154" i="13"/>
  <c r="I155" i="13"/>
  <c r="I156" i="13"/>
  <c r="I157" i="13"/>
  <c r="I158" i="13"/>
  <c r="I159" i="13"/>
  <c r="I160" i="13"/>
  <c r="I161" i="13"/>
  <c r="I162" i="13"/>
  <c r="I163" i="13"/>
  <c r="I164" i="13"/>
  <c r="I165" i="13"/>
  <c r="I166" i="13"/>
  <c r="I167" i="13"/>
  <c r="I168" i="13"/>
  <c r="I169" i="13"/>
  <c r="I170" i="13"/>
  <c r="I171" i="13"/>
  <c r="I172" i="13"/>
  <c r="I173" i="13"/>
  <c r="I174" i="13"/>
  <c r="I175" i="13"/>
  <c r="I176" i="13"/>
  <c r="I177" i="13"/>
  <c r="I178" i="13"/>
  <c r="I179" i="13"/>
  <c r="I180" i="13"/>
  <c r="I181" i="13"/>
  <c r="I182" i="13"/>
  <c r="I183" i="13"/>
  <c r="I184" i="13"/>
  <c r="I185" i="13"/>
  <c r="I186" i="13"/>
  <c r="I187" i="13"/>
  <c r="I188" i="13"/>
  <c r="I189" i="13"/>
  <c r="I190" i="13"/>
  <c r="I191" i="13"/>
  <c r="I192" i="13"/>
  <c r="I193" i="13"/>
  <c r="I194" i="13"/>
  <c r="I195" i="13"/>
  <c r="I196" i="13"/>
  <c r="I197" i="13"/>
  <c r="I198" i="13"/>
  <c r="I199" i="13"/>
  <c r="I200" i="13"/>
  <c r="I201" i="13"/>
  <c r="I202" i="13"/>
  <c r="I203" i="13"/>
  <c r="I204" i="13"/>
  <c r="I205" i="13"/>
  <c r="I206" i="13"/>
  <c r="I207" i="13"/>
  <c r="I208" i="13"/>
  <c r="I209" i="13"/>
  <c r="I210" i="13"/>
  <c r="I211" i="13"/>
  <c r="I212" i="13"/>
  <c r="I213" i="13"/>
  <c r="I214" i="13"/>
  <c r="I215" i="13"/>
  <c r="I216" i="13"/>
  <c r="I217" i="13"/>
  <c r="I218" i="13"/>
  <c r="I219" i="13"/>
  <c r="I220" i="13"/>
  <c r="I221" i="13"/>
  <c r="I222" i="13"/>
  <c r="I223" i="13"/>
  <c r="I224" i="13"/>
  <c r="I225" i="13"/>
  <c r="I226" i="13"/>
  <c r="I227" i="13"/>
  <c r="I228" i="13"/>
  <c r="I229" i="13"/>
  <c r="I230" i="13"/>
  <c r="I231" i="13"/>
  <c r="I232" i="13"/>
  <c r="I233" i="13"/>
  <c r="I234" i="13"/>
  <c r="I235" i="13"/>
  <c r="I236" i="13"/>
  <c r="I237" i="13"/>
  <c r="I238" i="13"/>
  <c r="I239" i="13"/>
  <c r="I240" i="13"/>
  <c r="I241" i="13"/>
  <c r="I242" i="13"/>
  <c r="I243" i="13"/>
  <c r="I244" i="13"/>
  <c r="I245" i="13"/>
  <c r="I246" i="13"/>
  <c r="I247" i="13"/>
  <c r="I248" i="13"/>
  <c r="I249" i="13"/>
  <c r="I250" i="13"/>
  <c r="I251" i="13"/>
  <c r="I252" i="13"/>
  <c r="I253" i="13"/>
  <c r="I254" i="13"/>
  <c r="I5" i="13"/>
  <c r="M203" i="5" l="1"/>
  <c r="M202" i="5"/>
  <c r="M201" i="5"/>
  <c r="M200" i="5"/>
  <c r="M199" i="5"/>
  <c r="M198" i="5"/>
  <c r="M197" i="5"/>
  <c r="M196" i="5"/>
  <c r="M195" i="5"/>
  <c r="M194" i="5"/>
  <c r="M193" i="5"/>
  <c r="M192" i="5"/>
  <c r="M191" i="5"/>
  <c r="M190" i="5"/>
  <c r="M189" i="5"/>
  <c r="M188" i="5"/>
  <c r="M187" i="5"/>
  <c r="M186" i="5"/>
  <c r="M185" i="5"/>
  <c r="M184" i="5"/>
  <c r="M183" i="5"/>
  <c r="M182" i="5"/>
  <c r="M181" i="5"/>
  <c r="M180" i="5"/>
  <c r="M179" i="5"/>
  <c r="M178" i="5"/>
  <c r="M177" i="5"/>
  <c r="M176" i="5"/>
  <c r="M175" i="5"/>
  <c r="M174" i="5"/>
  <c r="M173" i="5"/>
  <c r="M172" i="5"/>
  <c r="M171" i="5"/>
  <c r="M170" i="5"/>
  <c r="M169" i="5"/>
  <c r="M168" i="5"/>
  <c r="M167" i="5"/>
  <c r="M166" i="5"/>
  <c r="M165" i="5"/>
  <c r="M164" i="5"/>
  <c r="M163" i="5"/>
  <c r="M162" i="5"/>
  <c r="M161" i="5"/>
  <c r="M160" i="5"/>
  <c r="M159" i="5"/>
  <c r="M158" i="5"/>
  <c r="M157" i="5"/>
  <c r="M156" i="5"/>
  <c r="M155" i="5"/>
  <c r="M154" i="5"/>
  <c r="M153" i="5"/>
  <c r="M152" i="5"/>
  <c r="M151" i="5"/>
  <c r="M150" i="5"/>
  <c r="M149" i="5"/>
  <c r="M148" i="5"/>
  <c r="M147" i="5"/>
  <c r="M146" i="5"/>
  <c r="M145" i="5"/>
  <c r="M144" i="5"/>
  <c r="M143" i="5"/>
  <c r="M142" i="5"/>
  <c r="M141" i="5"/>
  <c r="M140" i="5"/>
  <c r="M139" i="5"/>
  <c r="M138" i="5"/>
  <c r="M137" i="5"/>
  <c r="M136" i="5"/>
  <c r="M135" i="5"/>
  <c r="M134" i="5"/>
  <c r="M133" i="5"/>
  <c r="M132" i="5"/>
  <c r="M131" i="5"/>
  <c r="M130" i="5"/>
  <c r="M129" i="5"/>
  <c r="M128" i="5"/>
  <c r="M127" i="5"/>
  <c r="M126" i="5"/>
  <c r="M125" i="5"/>
  <c r="M124" i="5"/>
  <c r="M123" i="5"/>
  <c r="M122" i="5"/>
  <c r="M121" i="5"/>
  <c r="M120" i="5"/>
  <c r="M119" i="5"/>
  <c r="M118" i="5"/>
  <c r="M117" i="5"/>
  <c r="M116" i="5"/>
  <c r="M115" i="5"/>
  <c r="M114" i="5"/>
  <c r="M113" i="5"/>
  <c r="M112" i="5"/>
  <c r="M111" i="5"/>
  <c r="M110" i="5"/>
  <c r="M109" i="5"/>
  <c r="M108" i="5"/>
  <c r="M107" i="5"/>
  <c r="M106" i="5"/>
  <c r="M105" i="5"/>
  <c r="M104" i="5"/>
  <c r="M103" i="5"/>
  <c r="M102" i="5"/>
  <c r="M101" i="5"/>
  <c r="M100" i="5"/>
  <c r="M99" i="5"/>
  <c r="M98" i="5"/>
  <c r="M97" i="5"/>
  <c r="M96" i="5"/>
  <c r="M95" i="5"/>
  <c r="M94" i="5"/>
  <c r="M93" i="5"/>
  <c r="M92" i="5"/>
  <c r="M91" i="5"/>
  <c r="M90" i="5"/>
  <c r="M89" i="5"/>
  <c r="M88" i="5"/>
  <c r="M87" i="5"/>
  <c r="M86" i="5"/>
  <c r="M85" i="5"/>
  <c r="M84" i="5"/>
  <c r="M83" i="5"/>
  <c r="M82" i="5"/>
  <c r="M81" i="5"/>
  <c r="M80" i="5"/>
  <c r="M79" i="5"/>
  <c r="M78" i="5"/>
  <c r="M77" i="5"/>
  <c r="M76" i="5"/>
  <c r="M75" i="5"/>
  <c r="M74" i="5"/>
  <c r="M73" i="5"/>
  <c r="M72" i="5"/>
  <c r="M71" i="5"/>
  <c r="M70" i="5"/>
  <c r="M69" i="5"/>
  <c r="M68" i="5"/>
  <c r="M67" i="5"/>
  <c r="M66" i="5"/>
  <c r="M65" i="5"/>
  <c r="M64" i="5"/>
  <c r="M63" i="5"/>
  <c r="M62" i="5"/>
  <c r="M61" i="5"/>
  <c r="M60" i="5"/>
  <c r="M59" i="5"/>
  <c r="M58" i="5"/>
  <c r="M57" i="5"/>
  <c r="M56" i="5"/>
  <c r="M55" i="5"/>
  <c r="M54" i="5"/>
  <c r="M53" i="5"/>
  <c r="M52" i="5"/>
  <c r="M51" i="5"/>
  <c r="M50" i="5"/>
  <c r="M49" i="5"/>
  <c r="M48" i="5"/>
  <c r="M47" i="5"/>
  <c r="M46" i="5"/>
  <c r="M45" i="5"/>
  <c r="M44" i="5"/>
  <c r="M43" i="5"/>
  <c r="M42" i="5"/>
  <c r="M41" i="5"/>
  <c r="M40" i="5"/>
  <c r="M39" i="5"/>
  <c r="M38" i="5"/>
  <c r="M37" i="5"/>
  <c r="M36" i="5"/>
  <c r="M35" i="5"/>
  <c r="M34" i="5"/>
  <c r="M33" i="5"/>
  <c r="M32" i="5"/>
  <c r="M31" i="5"/>
  <c r="M30" i="5"/>
  <c r="M29" i="5"/>
  <c r="M28" i="5"/>
  <c r="M27" i="5"/>
  <c r="M26" i="5"/>
  <c r="M25" i="5"/>
  <c r="M24" i="5"/>
  <c r="M23" i="5"/>
  <c r="M22" i="5"/>
  <c r="M21" i="5"/>
  <c r="M20" i="5"/>
  <c r="M19" i="5"/>
  <c r="M18" i="5"/>
  <c r="M17" i="5"/>
  <c r="M16" i="5"/>
  <c r="M15" i="5"/>
  <c r="T10" i="15" l="1"/>
  <c r="S10" i="15"/>
  <c r="R10" i="15"/>
  <c r="Q10" i="15"/>
  <c r="P10" i="15"/>
  <c r="O10" i="15"/>
  <c r="N10" i="15"/>
  <c r="M10" i="15"/>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26" i="8"/>
  <c r="A4" i="8"/>
  <c r="A3" i="6"/>
  <c r="A2" i="5"/>
  <c r="A2" i="4" l="1"/>
  <c r="A2" i="2" l="1"/>
  <c r="G10" i="15" l="1"/>
  <c r="C10" i="15"/>
  <c r="I10" i="15"/>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G5" i="13" l="1"/>
  <c r="H5" i="13"/>
  <c r="F5" i="13"/>
  <c r="E5" i="13"/>
  <c r="H5" i="14"/>
  <c r="G5" i="14"/>
  <c r="E5" i="14"/>
  <c r="F5" i="14"/>
  <c r="D5" i="14"/>
  <c r="A6" i="14" a="1"/>
  <c r="A6" i="14" s="1"/>
  <c r="B5" i="14"/>
  <c r="C5" i="14"/>
  <c r="D5" i="13"/>
  <c r="C5" i="13"/>
  <c r="B5" i="13"/>
  <c r="A6" i="13" a="1"/>
  <c r="A6" i="13" s="1"/>
  <c r="H6" i="14" l="1"/>
  <c r="G6" i="14"/>
  <c r="E6" i="14"/>
  <c r="F6" i="14"/>
  <c r="H6" i="13"/>
  <c r="F6" i="13"/>
  <c r="G6" i="13"/>
  <c r="E6" i="13"/>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H7" i="14" l="1"/>
  <c r="E7" i="14"/>
  <c r="G7" i="14"/>
  <c r="F7" i="14"/>
  <c r="G7" i="13"/>
  <c r="F7" i="13"/>
  <c r="E7" i="13"/>
  <c r="H7" i="13"/>
  <c r="C7" i="14"/>
  <c r="D7" i="14"/>
  <c r="B7" i="14"/>
  <c r="A8" i="14" a="1"/>
  <c r="A8" i="14" s="1"/>
  <c r="C7" i="13"/>
  <c r="D7" i="13"/>
  <c r="A8" i="13" a="1"/>
  <c r="A8" i="13" s="1"/>
  <c r="B7" i="13"/>
  <c r="S17" i="15"/>
  <c r="T18" i="15"/>
  <c r="R17" i="15"/>
  <c r="P18" i="15"/>
  <c r="M21" i="15"/>
  <c r="T17" i="15"/>
  <c r="M18" i="15"/>
  <c r="Q18" i="15"/>
  <c r="N18" i="15"/>
  <c r="S18" i="15"/>
  <c r="O18" i="15"/>
  <c r="R18" i="15"/>
  <c r="H8" i="13" l="1"/>
  <c r="F8" i="13"/>
  <c r="G8" i="13"/>
  <c r="E8" i="13"/>
  <c r="H8" i="14"/>
  <c r="G8" i="14"/>
  <c r="E8" i="14"/>
  <c r="F8" i="14"/>
  <c r="D8" i="14"/>
  <c r="B8" i="14"/>
  <c r="C8" i="14"/>
  <c r="A9" i="14" a="1"/>
  <c r="A9" i="14" s="1"/>
  <c r="B8" i="13"/>
  <c r="D8" i="13"/>
  <c r="C8" i="13"/>
  <c r="A9" i="13" a="1"/>
  <c r="A9" i="13" s="1"/>
  <c r="N21" i="15"/>
  <c r="M22" i="15"/>
  <c r="N22" i="15"/>
  <c r="E10" i="15"/>
  <c r="C17" i="15"/>
  <c r="F10" i="15"/>
  <c r="D10" i="15"/>
  <c r="G9" i="13" l="1"/>
  <c r="F9" i="13"/>
  <c r="E9" i="13"/>
  <c r="H9" i="13"/>
  <c r="H9" i="14"/>
  <c r="G9" i="14"/>
  <c r="F9" i="14"/>
  <c r="E9" i="14"/>
  <c r="B9" i="14"/>
  <c r="C9" i="14"/>
  <c r="D9" i="14"/>
  <c r="A10" i="14" a="1"/>
  <c r="A10" i="14" s="1"/>
  <c r="B9" i="13"/>
  <c r="D9" i="13"/>
  <c r="C9" i="13"/>
  <c r="A10" i="13" a="1"/>
  <c r="A10" i="13" s="1"/>
  <c r="C18" i="15"/>
  <c r="G17" i="15"/>
  <c r="G18" i="15"/>
  <c r="D17" i="15"/>
  <c r="D18" i="15"/>
  <c r="E18" i="15"/>
  <c r="E17" i="15"/>
  <c r="F17" i="15"/>
  <c r="F18" i="15"/>
  <c r="I17" i="15"/>
  <c r="I18" i="15"/>
  <c r="B10" i="13" l="1"/>
  <c r="H10" i="13"/>
  <c r="F10" i="13"/>
  <c r="G10" i="13"/>
  <c r="E10" i="13"/>
  <c r="H10" i="14"/>
  <c r="G10" i="14"/>
  <c r="E10" i="14"/>
  <c r="F10" i="14"/>
  <c r="C21" i="15"/>
  <c r="C22" i="15"/>
  <c r="B10" i="14"/>
  <c r="C10" i="14"/>
  <c r="D10" i="14"/>
  <c r="A11" i="14" a="1"/>
  <c r="A11" i="14" s="1"/>
  <c r="A11" i="13" a="1"/>
  <c r="A11" i="13" s="1"/>
  <c r="C10" i="13"/>
  <c r="D10" i="13"/>
  <c r="A12" i="14" l="1" a="1"/>
  <c r="A12" i="14" s="1"/>
  <c r="D12" i="14" s="1"/>
  <c r="H11" i="14"/>
  <c r="F11" i="14"/>
  <c r="G11" i="14"/>
  <c r="E11" i="14"/>
  <c r="A12" i="13" a="1"/>
  <c r="A12" i="13" s="1"/>
  <c r="C12" i="13" s="1"/>
  <c r="G11" i="13"/>
  <c r="F11" i="13"/>
  <c r="E11" i="13"/>
  <c r="H11" i="13"/>
  <c r="C11" i="14"/>
  <c r="D11" i="14"/>
  <c r="B11" i="14"/>
  <c r="B11" i="13"/>
  <c r="C11" i="13"/>
  <c r="D11" i="13"/>
  <c r="B12" i="13" l="1"/>
  <c r="A13" i="13" a="1"/>
  <c r="A13" i="13" s="1"/>
  <c r="C13" i="13" s="1"/>
  <c r="A13" i="14" a="1"/>
  <c r="A13" i="14" s="1"/>
  <c r="B13" i="14" s="1"/>
  <c r="C12" i="14"/>
  <c r="B12" i="14"/>
  <c r="H12" i="13"/>
  <c r="F12" i="13"/>
  <c r="G12" i="13"/>
  <c r="E12" i="13"/>
  <c r="D12" i="13"/>
  <c r="F12" i="14"/>
  <c r="H12" i="14"/>
  <c r="E12" i="14"/>
  <c r="G12" i="14"/>
  <c r="A14" i="14" l="1" a="1"/>
  <c r="A14" i="14" s="1"/>
  <c r="D13" i="14"/>
  <c r="C13" i="14"/>
  <c r="A14" i="13" a="1"/>
  <c r="A14" i="13" s="1"/>
  <c r="B13" i="13"/>
  <c r="H13" i="14"/>
  <c r="F13" i="14"/>
  <c r="E13" i="14"/>
  <c r="G13" i="14"/>
  <c r="G13" i="13"/>
  <c r="F13" i="13"/>
  <c r="E13" i="13"/>
  <c r="H13" i="13"/>
  <c r="D13" i="13"/>
  <c r="H14" i="14" l="1"/>
  <c r="G14" i="14"/>
  <c r="E14" i="14"/>
  <c r="F14" i="14"/>
  <c r="B14" i="14"/>
  <c r="A15" i="14" a="1"/>
  <c r="A15" i="14" s="1"/>
  <c r="A16" i="14" s="1" a="1"/>
  <c r="A16" i="14" s="1"/>
  <c r="H14" i="13"/>
  <c r="F14" i="13"/>
  <c r="E14" i="13"/>
  <c r="G14" i="13"/>
  <c r="C14" i="14"/>
  <c r="B14" i="13"/>
  <c r="A15" i="13" a="1"/>
  <c r="A15" i="13" s="1"/>
  <c r="A16" i="13" s="1" a="1"/>
  <c r="A16" i="13" s="1"/>
  <c r="D14" i="13"/>
  <c r="C14" i="13"/>
  <c r="D14" i="14"/>
  <c r="H16" i="14" l="1"/>
  <c r="G16" i="14"/>
  <c r="E16" i="14"/>
  <c r="F16" i="14"/>
  <c r="H16" i="13"/>
  <c r="F16" i="13"/>
  <c r="G16" i="13"/>
  <c r="E16" i="13"/>
  <c r="H15" i="14"/>
  <c r="E15" i="14"/>
  <c r="F15" i="14"/>
  <c r="G15" i="14"/>
  <c r="G15" i="13"/>
  <c r="F15" i="13"/>
  <c r="E15" i="13"/>
  <c r="H15" i="13"/>
  <c r="B15" i="13"/>
  <c r="D15" i="13"/>
  <c r="C15" i="13"/>
  <c r="D15" i="14"/>
  <c r="B15" i="14"/>
  <c r="C15" i="14"/>
  <c r="A17" i="14" a="1"/>
  <c r="A17" i="14" s="1"/>
  <c r="D16" i="14"/>
  <c r="B16" i="14"/>
  <c r="C16" i="14"/>
  <c r="B16" i="13"/>
  <c r="C16" i="13"/>
  <c r="D16" i="13"/>
  <c r="A17" i="13" a="1"/>
  <c r="A17" i="13" s="1"/>
  <c r="H17" i="14" l="1"/>
  <c r="G17" i="14"/>
  <c r="F17" i="14"/>
  <c r="E17" i="14"/>
  <c r="G17" i="13"/>
  <c r="F17" i="13"/>
  <c r="E17" i="13"/>
  <c r="H17" i="13"/>
  <c r="A18" i="14" a="1"/>
  <c r="A18" i="14" s="1"/>
  <c r="B17" i="14"/>
  <c r="C17" i="14"/>
  <c r="D17" i="14"/>
  <c r="B17" i="13"/>
  <c r="D17" i="13"/>
  <c r="C17" i="13"/>
  <c r="A18" i="13" a="1"/>
  <c r="A18" i="13" s="1"/>
  <c r="H18" i="13" l="1"/>
  <c r="F18" i="13"/>
  <c r="G18" i="13"/>
  <c r="E18" i="13"/>
  <c r="H18" i="14"/>
  <c r="G18" i="14"/>
  <c r="F18" i="14"/>
  <c r="E18" i="14"/>
  <c r="A19" i="14" a="1"/>
  <c r="A19" i="14" s="1"/>
  <c r="B18" i="14"/>
  <c r="C18" i="14"/>
  <c r="D18" i="14"/>
  <c r="B18" i="13"/>
  <c r="C18" i="13"/>
  <c r="D18" i="13"/>
  <c r="A19" i="13" a="1"/>
  <c r="A19" i="13" s="1"/>
  <c r="G19" i="13" l="1"/>
  <c r="F19" i="13"/>
  <c r="E19" i="13"/>
  <c r="H19" i="13"/>
  <c r="H19" i="14"/>
  <c r="F19" i="14"/>
  <c r="E19" i="14"/>
  <c r="G19" i="14"/>
  <c r="A20" i="14" a="1"/>
  <c r="A20" i="14" s="1"/>
  <c r="C19" i="14"/>
  <c r="D19" i="14"/>
  <c r="B19" i="14"/>
  <c r="B19" i="13"/>
  <c r="C19" i="13"/>
  <c r="D19" i="13"/>
  <c r="A20" i="13" a="1"/>
  <c r="A20" i="13" s="1"/>
  <c r="H20" i="13" l="1"/>
  <c r="F20" i="13"/>
  <c r="E20" i="13"/>
  <c r="G20" i="13"/>
  <c r="F20" i="14"/>
  <c r="E20" i="14"/>
  <c r="H20" i="14"/>
  <c r="G20" i="14"/>
  <c r="A21" i="14" a="1"/>
  <c r="A21" i="14" s="1"/>
  <c r="D20" i="14"/>
  <c r="B20" i="14"/>
  <c r="C20" i="14"/>
  <c r="D20" i="13"/>
  <c r="C20" i="13"/>
  <c r="B20" i="13"/>
  <c r="A21" i="13" a="1"/>
  <c r="A21" i="13" s="1"/>
  <c r="G21" i="13" l="1"/>
  <c r="F21" i="13"/>
  <c r="E21" i="13"/>
  <c r="H21" i="13"/>
  <c r="H21" i="14"/>
  <c r="F21" i="14"/>
  <c r="G21" i="14"/>
  <c r="E21" i="14"/>
  <c r="A22" i="14" a="1"/>
  <c r="A22" i="14" s="1"/>
  <c r="B21" i="14"/>
  <c r="C21" i="14"/>
  <c r="D21" i="14"/>
  <c r="B21" i="13"/>
  <c r="D21" i="13"/>
  <c r="C21" i="13"/>
  <c r="A22" i="13" a="1"/>
  <c r="A22" i="13" s="1"/>
  <c r="H22" i="13" l="1"/>
  <c r="F22" i="13"/>
  <c r="G22" i="13"/>
  <c r="E22" i="13"/>
  <c r="H22" i="14"/>
  <c r="G22" i="14"/>
  <c r="E22" i="14"/>
  <c r="F22" i="14"/>
  <c r="A23" i="14" a="1"/>
  <c r="A23" i="14" s="1"/>
  <c r="B22" i="14"/>
  <c r="C22" i="14"/>
  <c r="D22" i="14"/>
  <c r="C22" i="13"/>
  <c r="D22" i="13"/>
  <c r="B22" i="13"/>
  <c r="A23" i="13" a="1"/>
  <c r="A23" i="13" s="1"/>
  <c r="G23" i="13" l="1"/>
  <c r="F23" i="13"/>
  <c r="E23" i="13"/>
  <c r="H23" i="13"/>
  <c r="H23" i="14"/>
  <c r="E23" i="14"/>
  <c r="G23" i="14"/>
  <c r="F23" i="14"/>
  <c r="A24" i="14" a="1"/>
  <c r="A24" i="14" s="1"/>
  <c r="C23" i="14"/>
  <c r="D23" i="14"/>
  <c r="B23" i="14"/>
  <c r="B23" i="13"/>
  <c r="C23" i="13"/>
  <c r="D23" i="13"/>
  <c r="A24" i="13" a="1"/>
  <c r="A24" i="13" s="1"/>
  <c r="A25" i="13" l="1" a="1"/>
  <c r="A25" i="13" s="1"/>
  <c r="C25" i="13" s="1"/>
  <c r="H24" i="13"/>
  <c r="F24" i="13"/>
  <c r="G24" i="13"/>
  <c r="E24" i="13"/>
  <c r="H24" i="14"/>
  <c r="G24" i="14"/>
  <c r="E24" i="14"/>
  <c r="F24" i="14"/>
  <c r="A25" i="14" a="1"/>
  <c r="A25" i="14" s="1"/>
  <c r="D24" i="14"/>
  <c r="B24" i="14"/>
  <c r="C24" i="14"/>
  <c r="C24" i="13"/>
  <c r="D24" i="13"/>
  <c r="B24" i="13"/>
  <c r="D25" i="13" l="1"/>
  <c r="A26" i="13" a="1"/>
  <c r="A26" i="13" s="1"/>
  <c r="C26" i="13" s="1"/>
  <c r="H25" i="14"/>
  <c r="G25" i="14"/>
  <c r="F25" i="14"/>
  <c r="E25" i="14"/>
  <c r="B25" i="13"/>
  <c r="G25" i="13"/>
  <c r="F25" i="13"/>
  <c r="E25" i="13"/>
  <c r="H25" i="13"/>
  <c r="A26" i="14" a="1"/>
  <c r="A26" i="14" s="1"/>
  <c r="B25" i="14"/>
  <c r="C25" i="14"/>
  <c r="D25" i="14"/>
  <c r="B26" i="13" l="1"/>
  <c r="D26" i="13"/>
  <c r="G26" i="14"/>
  <c r="H26" i="14"/>
  <c r="E26" i="14"/>
  <c r="F26" i="14"/>
  <c r="H26" i="13"/>
  <c r="F26" i="13"/>
  <c r="G26" i="13"/>
  <c r="E26" i="13"/>
  <c r="A27" i="13" a="1"/>
  <c r="A27" i="13" s="1"/>
  <c r="C27" i="13" s="1"/>
  <c r="A27" i="14" a="1"/>
  <c r="A27" i="14" s="1"/>
  <c r="B26" i="14"/>
  <c r="C26" i="14"/>
  <c r="D26" i="14"/>
  <c r="H27" i="14" l="1"/>
  <c r="F27" i="14"/>
  <c r="G27" i="14"/>
  <c r="E27" i="14"/>
  <c r="H27" i="13"/>
  <c r="G27" i="13"/>
  <c r="F27" i="13"/>
  <c r="E27" i="13"/>
  <c r="B27" i="13"/>
  <c r="D27" i="13"/>
  <c r="A28" i="13" a="1"/>
  <c r="A28" i="13" s="1"/>
  <c r="A28" i="14" a="1"/>
  <c r="A28" i="14" s="1"/>
  <c r="C27" i="14"/>
  <c r="D27" i="14"/>
  <c r="B27" i="14"/>
  <c r="H28" i="13" l="1"/>
  <c r="F28" i="13"/>
  <c r="E28" i="13"/>
  <c r="G28" i="13"/>
  <c r="C28" i="13"/>
  <c r="B28" i="13"/>
  <c r="D28" i="13"/>
  <c r="F28" i="14"/>
  <c r="E28" i="14"/>
  <c r="H28" i="14"/>
  <c r="G28" i="14"/>
  <c r="A29" i="13" a="1"/>
  <c r="A29" i="13" s="1"/>
  <c r="B29" i="13" s="1"/>
  <c r="A29" i="14" a="1"/>
  <c r="A29" i="14" s="1"/>
  <c r="D28" i="14"/>
  <c r="B28" i="14"/>
  <c r="C28" i="14"/>
  <c r="A30" i="13" l="1" a="1"/>
  <c r="A30" i="13" s="1"/>
  <c r="C29" i="13"/>
  <c r="H29" i="14"/>
  <c r="F29" i="14"/>
  <c r="E29" i="14"/>
  <c r="G29" i="14"/>
  <c r="H29" i="13"/>
  <c r="G29" i="13"/>
  <c r="F29" i="13"/>
  <c r="E29" i="13"/>
  <c r="D29" i="13"/>
  <c r="A30" i="14" a="1"/>
  <c r="A30" i="14" s="1"/>
  <c r="B29" i="14"/>
  <c r="C29" i="14"/>
  <c r="D29" i="14"/>
  <c r="H30" i="13" l="1"/>
  <c r="F30" i="13"/>
  <c r="G30" i="13"/>
  <c r="E30" i="13"/>
  <c r="C30" i="13"/>
  <c r="D30" i="13"/>
  <c r="A31" i="13" a="1"/>
  <c r="A31" i="13" s="1"/>
  <c r="H30" i="14"/>
  <c r="G30" i="14"/>
  <c r="E30" i="14"/>
  <c r="F30" i="14"/>
  <c r="B30" i="13"/>
  <c r="B30" i="14"/>
  <c r="C30" i="14"/>
  <c r="D30" i="14"/>
  <c r="A31" i="14" a="1"/>
  <c r="A31" i="14" s="1"/>
  <c r="H31" i="13" l="1"/>
  <c r="G31" i="13"/>
  <c r="F31" i="13"/>
  <c r="E31" i="13"/>
  <c r="B31" i="13"/>
  <c r="A32" i="13" a="1"/>
  <c r="A32" i="13" s="1"/>
  <c r="H31" i="14"/>
  <c r="E31" i="14"/>
  <c r="F31" i="14"/>
  <c r="G31" i="14"/>
  <c r="D31" i="13"/>
  <c r="C31" i="13"/>
  <c r="A32" i="14" a="1"/>
  <c r="A32" i="14" s="1"/>
  <c r="C31" i="14"/>
  <c r="D31" i="14"/>
  <c r="B31" i="14"/>
  <c r="H32" i="14" l="1"/>
  <c r="G32" i="14"/>
  <c r="E32" i="14"/>
  <c r="F32" i="14"/>
  <c r="H32" i="13"/>
  <c r="F32" i="13"/>
  <c r="E32" i="13"/>
  <c r="G32" i="13"/>
  <c r="B32" i="13"/>
  <c r="A33" i="13" a="1"/>
  <c r="A33" i="13" s="1"/>
  <c r="C33" i="13" s="1"/>
  <c r="D32" i="13"/>
  <c r="C32" i="13"/>
  <c r="A33" i="14" a="1"/>
  <c r="A33" i="14" s="1"/>
  <c r="D32" i="14"/>
  <c r="B32" i="14"/>
  <c r="C32" i="14"/>
  <c r="H33" i="13" l="1"/>
  <c r="G33" i="13"/>
  <c r="F33" i="13"/>
  <c r="E33" i="13"/>
  <c r="B33" i="13"/>
  <c r="H33" i="14"/>
  <c r="G33" i="14"/>
  <c r="F33" i="14"/>
  <c r="E33" i="14"/>
  <c r="A34" i="13" a="1"/>
  <c r="A34" i="13" s="1"/>
  <c r="A35" i="13" s="1" a="1"/>
  <c r="A35" i="13" s="1"/>
  <c r="D33" i="13"/>
  <c r="A34" i="14" a="1"/>
  <c r="A34" i="14" s="1"/>
  <c r="B33" i="14"/>
  <c r="C33" i="14"/>
  <c r="D33" i="14"/>
  <c r="H35" i="13" l="1"/>
  <c r="G35" i="13"/>
  <c r="F35" i="13"/>
  <c r="E35" i="13"/>
  <c r="B34" i="13"/>
  <c r="C34" i="13"/>
  <c r="G34" i="14"/>
  <c r="F34" i="14"/>
  <c r="H34" i="14"/>
  <c r="E34" i="14"/>
  <c r="D34" i="13"/>
  <c r="H34" i="13"/>
  <c r="F34" i="13"/>
  <c r="G34" i="13"/>
  <c r="E34" i="13"/>
  <c r="A35" i="14" a="1"/>
  <c r="A35" i="14" s="1"/>
  <c r="B34" i="14"/>
  <c r="C34" i="14"/>
  <c r="D34" i="14"/>
  <c r="B35" i="13"/>
  <c r="C35" i="13"/>
  <c r="D35" i="13"/>
  <c r="A36" i="13" a="1"/>
  <c r="A36" i="13" s="1"/>
  <c r="H35" i="14" l="1"/>
  <c r="F35" i="14"/>
  <c r="E35" i="14"/>
  <c r="G35" i="14"/>
  <c r="H36" i="13"/>
  <c r="F36" i="13"/>
  <c r="E36" i="13"/>
  <c r="G36" i="13"/>
  <c r="A36" i="14" a="1"/>
  <c r="A36" i="14" s="1"/>
  <c r="C35" i="14"/>
  <c r="D35" i="14"/>
  <c r="B35" i="14"/>
  <c r="D36" i="13"/>
  <c r="C36" i="13"/>
  <c r="B36" i="13"/>
  <c r="A37" i="13" a="1"/>
  <c r="A37" i="13" s="1"/>
  <c r="H36" i="14" l="1"/>
  <c r="F36" i="14"/>
  <c r="E36" i="14"/>
  <c r="G36" i="14"/>
  <c r="A38" i="13" a="1"/>
  <c r="A38" i="13" s="1"/>
  <c r="B38" i="13" s="1"/>
  <c r="H37" i="13"/>
  <c r="G37" i="13"/>
  <c r="F37" i="13"/>
  <c r="E37" i="13"/>
  <c r="A37" i="14" a="1"/>
  <c r="A37" i="14" s="1"/>
  <c r="D36" i="14"/>
  <c r="B36" i="14"/>
  <c r="C36" i="14"/>
  <c r="C37" i="13"/>
  <c r="B37" i="13"/>
  <c r="D37" i="13"/>
  <c r="H37" i="14" l="1"/>
  <c r="F37" i="14"/>
  <c r="G37" i="14"/>
  <c r="E37" i="14"/>
  <c r="D38" i="13"/>
  <c r="C38" i="13"/>
  <c r="H38" i="13"/>
  <c r="F38" i="13"/>
  <c r="G38" i="13"/>
  <c r="E38" i="13"/>
  <c r="A39" i="13" a="1"/>
  <c r="A39" i="13" s="1"/>
  <c r="B39" i="13" s="1"/>
  <c r="A38" i="14" a="1"/>
  <c r="A38" i="14" s="1"/>
  <c r="B37" i="14"/>
  <c r="C37" i="14"/>
  <c r="D37" i="14"/>
  <c r="C39" i="13" l="1"/>
  <c r="D39" i="13"/>
  <c r="H39" i="13"/>
  <c r="G39" i="13"/>
  <c r="F39" i="13"/>
  <c r="E39" i="13"/>
  <c r="H38" i="14"/>
  <c r="G38" i="14"/>
  <c r="E38" i="14"/>
  <c r="F38" i="14"/>
  <c r="A40" i="13" a="1"/>
  <c r="A40" i="13" s="1"/>
  <c r="B40" i="13" s="1"/>
  <c r="A39" i="14" a="1"/>
  <c r="A39" i="14" s="1"/>
  <c r="B38" i="14"/>
  <c r="C38" i="14"/>
  <c r="D38" i="14"/>
  <c r="A41" i="13" l="1" a="1"/>
  <c r="A41" i="13" s="1"/>
  <c r="C41" i="13" s="1"/>
  <c r="H39" i="14"/>
  <c r="E39" i="14"/>
  <c r="G39" i="14"/>
  <c r="F39" i="14"/>
  <c r="H40" i="13"/>
  <c r="F40" i="13"/>
  <c r="E40" i="13"/>
  <c r="G40" i="13"/>
  <c r="C40" i="13"/>
  <c r="D40" i="13"/>
  <c r="A40" i="14" a="1"/>
  <c r="A40" i="14" s="1"/>
  <c r="C39" i="14"/>
  <c r="D39" i="14"/>
  <c r="B39" i="14"/>
  <c r="A42" i="13" l="1" a="1"/>
  <c r="A42" i="13" s="1"/>
  <c r="B41" i="13"/>
  <c r="H40" i="14"/>
  <c r="G40" i="14"/>
  <c r="E40" i="14"/>
  <c r="F40" i="14"/>
  <c r="D41" i="13"/>
  <c r="H41" i="13"/>
  <c r="G41" i="13"/>
  <c r="F41" i="13"/>
  <c r="E41" i="13"/>
  <c r="A41" i="14" a="1"/>
  <c r="A41" i="14" s="1"/>
  <c r="D40" i="14"/>
  <c r="B40" i="14"/>
  <c r="C40" i="14"/>
  <c r="H42" i="13" l="1"/>
  <c r="F42" i="13"/>
  <c r="G42" i="13"/>
  <c r="E42" i="13"/>
  <c r="C42" i="13"/>
  <c r="D42" i="13"/>
  <c r="B42" i="13"/>
  <c r="H41" i="14"/>
  <c r="G41" i="14"/>
  <c r="F41" i="14"/>
  <c r="E41" i="14"/>
  <c r="A43" i="13" a="1"/>
  <c r="A43" i="13" s="1"/>
  <c r="C43" i="13" s="1"/>
  <c r="A42" i="14" a="1"/>
  <c r="A42" i="14" s="1"/>
  <c r="B41" i="14"/>
  <c r="C41" i="14"/>
  <c r="D41" i="14"/>
  <c r="B43" i="13" l="1"/>
  <c r="A44" i="13" a="1"/>
  <c r="A44" i="13" s="1"/>
  <c r="D44" i="13" s="1"/>
  <c r="H42" i="14"/>
  <c r="G42" i="14"/>
  <c r="E42" i="14"/>
  <c r="F42" i="14"/>
  <c r="H43" i="13"/>
  <c r="G43" i="13"/>
  <c r="F43" i="13"/>
  <c r="E43" i="13"/>
  <c r="D43" i="13"/>
  <c r="A43" i="14" a="1"/>
  <c r="A43" i="14" s="1"/>
  <c r="C42" i="14"/>
  <c r="B42" i="14"/>
  <c r="D42" i="14"/>
  <c r="B44" i="13" l="1"/>
  <c r="C44" i="13"/>
  <c r="H43" i="14"/>
  <c r="F43" i="14"/>
  <c r="G43" i="14"/>
  <c r="E43" i="14"/>
  <c r="H44" i="13"/>
  <c r="F44" i="13"/>
  <c r="G44" i="13"/>
  <c r="E44" i="13"/>
  <c r="A45" i="13" a="1"/>
  <c r="A45" i="13" s="1"/>
  <c r="A46" i="13" s="1" a="1"/>
  <c r="A46" i="13" s="1"/>
  <c r="A44" i="14" a="1"/>
  <c r="A44" i="14" s="1"/>
  <c r="D43" i="14"/>
  <c r="C43" i="14"/>
  <c r="B43" i="14"/>
  <c r="H46" i="13" l="1"/>
  <c r="F46" i="13"/>
  <c r="G46" i="13"/>
  <c r="E46" i="13"/>
  <c r="C45" i="13"/>
  <c r="H45" i="13"/>
  <c r="G45" i="13"/>
  <c r="F45" i="13"/>
  <c r="E45" i="13"/>
  <c r="F44" i="14"/>
  <c r="H44" i="14"/>
  <c r="E44" i="14"/>
  <c r="G44" i="14"/>
  <c r="B45" i="13"/>
  <c r="D45" i="13"/>
  <c r="A45" i="14" a="1"/>
  <c r="A45" i="14" s="1"/>
  <c r="B44" i="14"/>
  <c r="C44" i="14"/>
  <c r="D44" i="14"/>
  <c r="C46" i="13"/>
  <c r="A47" i="13" a="1"/>
  <c r="A47" i="13" s="1"/>
  <c r="D46" i="13"/>
  <c r="B46" i="13"/>
  <c r="H45" i="14" l="1"/>
  <c r="F45" i="14"/>
  <c r="G45" i="14"/>
  <c r="E45" i="14"/>
  <c r="D47" i="13"/>
  <c r="H47" i="13"/>
  <c r="G47" i="13"/>
  <c r="F47" i="13"/>
  <c r="E47" i="13"/>
  <c r="A46" i="14" a="1"/>
  <c r="A46" i="14" s="1"/>
  <c r="B45" i="14"/>
  <c r="C45" i="14"/>
  <c r="D45" i="14"/>
  <c r="B47" i="13"/>
  <c r="A48" i="13" a="1"/>
  <c r="A48" i="13" s="1"/>
  <c r="C47" i="13"/>
  <c r="H48" i="13" l="1"/>
  <c r="F48" i="13"/>
  <c r="E48" i="13"/>
  <c r="G48" i="13"/>
  <c r="H46" i="14"/>
  <c r="G46" i="14"/>
  <c r="E46" i="14"/>
  <c r="F46" i="14"/>
  <c r="C48" i="13"/>
  <c r="D48" i="13"/>
  <c r="A47" i="14" a="1"/>
  <c r="A47" i="14" s="1"/>
  <c r="C46" i="14"/>
  <c r="D46" i="14"/>
  <c r="B46" i="14"/>
  <c r="B48" i="13"/>
  <c r="A49" i="13" a="1"/>
  <c r="A49" i="13" s="1"/>
  <c r="H49" i="13" l="1"/>
  <c r="G49" i="13"/>
  <c r="F49" i="13"/>
  <c r="E49" i="13"/>
  <c r="H47" i="14"/>
  <c r="E47" i="14"/>
  <c r="F47" i="14"/>
  <c r="G47" i="14"/>
  <c r="A48" i="14" a="1"/>
  <c r="A48" i="14" s="1"/>
  <c r="D47" i="14"/>
  <c r="B47" i="14"/>
  <c r="C47" i="14"/>
  <c r="D49" i="13"/>
  <c r="A50" i="13" a="1"/>
  <c r="A50" i="13" s="1"/>
  <c r="C49" i="13"/>
  <c r="B49" i="13"/>
  <c r="H50" i="13" l="1"/>
  <c r="F50" i="13"/>
  <c r="G50" i="13"/>
  <c r="E50" i="13"/>
  <c r="H48" i="14"/>
  <c r="G48" i="14"/>
  <c r="E48" i="14"/>
  <c r="F48" i="14"/>
  <c r="C50" i="13"/>
  <c r="B50" i="13"/>
  <c r="A49" i="14" a="1"/>
  <c r="A49" i="14" s="1"/>
  <c r="B48" i="14"/>
  <c r="C48" i="14"/>
  <c r="D48" i="14"/>
  <c r="A51" i="13" a="1"/>
  <c r="A51" i="13" s="1"/>
  <c r="D50" i="13"/>
  <c r="H49" i="14" l="1"/>
  <c r="G49" i="14"/>
  <c r="F49" i="14"/>
  <c r="E49" i="14"/>
  <c r="C51" i="13"/>
  <c r="H51" i="13"/>
  <c r="G51" i="13"/>
  <c r="F51" i="13"/>
  <c r="E51" i="13"/>
  <c r="A50" i="14" a="1"/>
  <c r="A50" i="14" s="1"/>
  <c r="B49" i="14"/>
  <c r="D49" i="14"/>
  <c r="C49" i="14"/>
  <c r="A52" i="13" a="1"/>
  <c r="A52" i="13" s="1"/>
  <c r="D51" i="13"/>
  <c r="B51" i="13"/>
  <c r="H50" i="14" l="1"/>
  <c r="G50" i="14"/>
  <c r="F50" i="14"/>
  <c r="E50" i="14"/>
  <c r="H52" i="13"/>
  <c r="F52" i="13"/>
  <c r="E52" i="13"/>
  <c r="G52" i="13"/>
  <c r="C52" i="13"/>
  <c r="B52" i="13"/>
  <c r="D52" i="13"/>
  <c r="A51" i="14" a="1"/>
  <c r="A51" i="14" s="1"/>
  <c r="C50" i="14"/>
  <c r="B50" i="14"/>
  <c r="D50" i="14"/>
  <c r="A53" i="13" a="1"/>
  <c r="A53" i="13" s="1"/>
  <c r="H53" i="13" l="1"/>
  <c r="G53" i="13"/>
  <c r="F53" i="13"/>
  <c r="E53" i="13"/>
  <c r="H51" i="14"/>
  <c r="F51" i="14"/>
  <c r="E51" i="14"/>
  <c r="G51" i="14"/>
  <c r="C53" i="13"/>
  <c r="A52" i="14" a="1"/>
  <c r="A52" i="14" s="1"/>
  <c r="D51" i="14"/>
  <c r="B51" i="14"/>
  <c r="C51" i="14"/>
  <c r="B53" i="13"/>
  <c r="A54" i="13" a="1"/>
  <c r="A54" i="13" s="1"/>
  <c r="D53" i="13"/>
  <c r="F52" i="14" l="1"/>
  <c r="E52" i="14"/>
  <c r="H52" i="14"/>
  <c r="G52" i="14"/>
  <c r="C54" i="13"/>
  <c r="H54" i="13"/>
  <c r="F54" i="13"/>
  <c r="G54" i="13"/>
  <c r="E54" i="13"/>
  <c r="A53" i="14" a="1"/>
  <c r="A53" i="14" s="1"/>
  <c r="D52" i="14"/>
  <c r="B52" i="14"/>
  <c r="C52" i="14"/>
  <c r="B54" i="13"/>
  <c r="A55" i="13" a="1"/>
  <c r="A55" i="13" s="1"/>
  <c r="D54" i="13"/>
  <c r="H53" i="14" l="1"/>
  <c r="F53" i="14"/>
  <c r="G53" i="14"/>
  <c r="E53" i="14"/>
  <c r="C55" i="13"/>
  <c r="H55" i="13"/>
  <c r="G55" i="13"/>
  <c r="F55" i="13"/>
  <c r="E55" i="13"/>
  <c r="A54" i="14" a="1"/>
  <c r="A54" i="14" s="1"/>
  <c r="B53" i="14"/>
  <c r="C53" i="14"/>
  <c r="D53" i="14"/>
  <c r="B55" i="13"/>
  <c r="A56" i="13" a="1"/>
  <c r="A56" i="13" s="1"/>
  <c r="D55" i="13"/>
  <c r="H54" i="14" l="1"/>
  <c r="G54" i="14"/>
  <c r="E54" i="14"/>
  <c r="F54" i="14"/>
  <c r="C56" i="13"/>
  <c r="H56" i="13"/>
  <c r="F56" i="13"/>
  <c r="E56" i="13"/>
  <c r="G56" i="13"/>
  <c r="D56" i="13"/>
  <c r="A55" i="14" a="1"/>
  <c r="A55" i="14" s="1"/>
  <c r="C54" i="14"/>
  <c r="B54" i="14"/>
  <c r="D54" i="14"/>
  <c r="B56" i="13"/>
  <c r="A57" i="13" a="1"/>
  <c r="A57" i="13" s="1"/>
  <c r="C57" i="13" l="1"/>
  <c r="H57" i="13"/>
  <c r="G57" i="13"/>
  <c r="F57" i="13"/>
  <c r="E57" i="13"/>
  <c r="H55" i="14"/>
  <c r="E55" i="14"/>
  <c r="G55" i="14"/>
  <c r="F55" i="14"/>
  <c r="D57" i="13"/>
  <c r="A56" i="14" a="1"/>
  <c r="A56" i="14" s="1"/>
  <c r="C55" i="14"/>
  <c r="D55" i="14"/>
  <c r="B55" i="14"/>
  <c r="B57" i="13"/>
  <c r="A58" i="13" a="1"/>
  <c r="A58" i="13" s="1"/>
  <c r="C58" i="13" l="1"/>
  <c r="H58" i="13"/>
  <c r="F58" i="13"/>
  <c r="G58" i="13"/>
  <c r="E58" i="13"/>
  <c r="H56" i="14"/>
  <c r="G56" i="14"/>
  <c r="E56" i="14"/>
  <c r="F56" i="14"/>
  <c r="D58" i="13"/>
  <c r="A57" i="14" a="1"/>
  <c r="A57" i="14" s="1"/>
  <c r="D56" i="14"/>
  <c r="B56" i="14"/>
  <c r="C56" i="14"/>
  <c r="B58" i="13"/>
  <c r="A59" i="13" a="1"/>
  <c r="A59" i="13" s="1"/>
  <c r="D59" i="13" l="1"/>
  <c r="H59" i="13"/>
  <c r="G59" i="13"/>
  <c r="F59" i="13"/>
  <c r="E59" i="13"/>
  <c r="H57" i="14"/>
  <c r="G57" i="14"/>
  <c r="F57" i="14"/>
  <c r="E57" i="14"/>
  <c r="C59" i="13"/>
  <c r="A58" i="14" a="1"/>
  <c r="A58" i="14" s="1"/>
  <c r="B57" i="14"/>
  <c r="C57" i="14"/>
  <c r="D57" i="14"/>
  <c r="B59" i="13"/>
  <c r="A60" i="13" a="1"/>
  <c r="A60" i="13" s="1"/>
  <c r="H60" i="13" l="1"/>
  <c r="F60" i="13"/>
  <c r="E60" i="13"/>
  <c r="G60" i="13"/>
  <c r="G58" i="14"/>
  <c r="H58" i="14"/>
  <c r="E58" i="14"/>
  <c r="F58" i="14"/>
  <c r="A59" i="14" a="1"/>
  <c r="A59" i="14" s="1"/>
  <c r="B58" i="14"/>
  <c r="C58" i="14"/>
  <c r="D58" i="14"/>
  <c r="B60" i="13"/>
  <c r="A61" i="13" a="1"/>
  <c r="A61" i="13" s="1"/>
  <c r="C60" i="13"/>
  <c r="D60" i="13"/>
  <c r="H59" i="14" l="1"/>
  <c r="F59" i="14"/>
  <c r="G59" i="14"/>
  <c r="E59" i="14"/>
  <c r="C61" i="13"/>
  <c r="H61" i="13"/>
  <c r="G61" i="13"/>
  <c r="F61" i="13"/>
  <c r="E61" i="13"/>
  <c r="A60" i="14" a="1"/>
  <c r="A60" i="14" s="1"/>
  <c r="C59" i="14"/>
  <c r="D59" i="14"/>
  <c r="B59" i="14"/>
  <c r="B61" i="13"/>
  <c r="A62" i="13" a="1"/>
  <c r="A62" i="13" s="1"/>
  <c r="D61" i="13"/>
  <c r="F60" i="14" l="1"/>
  <c r="E60" i="14"/>
  <c r="H60" i="14"/>
  <c r="G60" i="14"/>
  <c r="C62" i="13"/>
  <c r="H62" i="13"/>
  <c r="F62" i="13"/>
  <c r="G62" i="13"/>
  <c r="E62" i="13"/>
  <c r="A61" i="14" a="1"/>
  <c r="A61" i="14" s="1"/>
  <c r="D60" i="14"/>
  <c r="B60" i="14"/>
  <c r="C60" i="14"/>
  <c r="B62" i="13"/>
  <c r="A63" i="13" a="1"/>
  <c r="A63" i="13" s="1"/>
  <c r="D62" i="13"/>
  <c r="H61" i="14" l="1"/>
  <c r="F61" i="14"/>
  <c r="G61" i="14"/>
  <c r="E61" i="14"/>
  <c r="C63" i="13"/>
  <c r="H63" i="13"/>
  <c r="G63" i="13"/>
  <c r="F63" i="13"/>
  <c r="E63" i="13"/>
  <c r="B63" i="13"/>
  <c r="A62" i="14" a="1"/>
  <c r="A62" i="14" s="1"/>
  <c r="B61" i="14"/>
  <c r="C61" i="14"/>
  <c r="D61" i="14"/>
  <c r="A64" i="13" a="1"/>
  <c r="A64" i="13" s="1"/>
  <c r="D63" i="13"/>
  <c r="H62" i="14" l="1"/>
  <c r="G62" i="14"/>
  <c r="E62" i="14"/>
  <c r="F62" i="14"/>
  <c r="H64" i="13"/>
  <c r="F64" i="13"/>
  <c r="E64" i="13"/>
  <c r="G64" i="13"/>
  <c r="A63" i="14" a="1"/>
  <c r="A63" i="14" s="1"/>
  <c r="B62" i="14"/>
  <c r="C62" i="14"/>
  <c r="D62" i="14"/>
  <c r="B64" i="13"/>
  <c r="A65" i="13" a="1"/>
  <c r="A65" i="13" s="1"/>
  <c r="C64" i="13"/>
  <c r="D64" i="13"/>
  <c r="H63" i="14" l="1"/>
  <c r="E63" i="14"/>
  <c r="F63" i="14"/>
  <c r="G63" i="14"/>
  <c r="H65" i="13"/>
  <c r="G65" i="13"/>
  <c r="F65" i="13"/>
  <c r="E65" i="13"/>
  <c r="B65" i="13"/>
  <c r="D65" i="13"/>
  <c r="A64" i="14" a="1"/>
  <c r="A64" i="14" s="1"/>
  <c r="C63" i="14"/>
  <c r="D63" i="14"/>
  <c r="B63" i="14"/>
  <c r="A66" i="13" a="1"/>
  <c r="A66" i="13" s="1"/>
  <c r="C65" i="13"/>
  <c r="H64" i="14" l="1"/>
  <c r="G64" i="14"/>
  <c r="E64" i="14"/>
  <c r="F64" i="14"/>
  <c r="C66" i="13"/>
  <c r="H66" i="13"/>
  <c r="F66" i="13"/>
  <c r="G66" i="13"/>
  <c r="E66" i="13"/>
  <c r="A65" i="14" a="1"/>
  <c r="A65" i="14" s="1"/>
  <c r="D64" i="14"/>
  <c r="B64" i="14"/>
  <c r="C64" i="14"/>
  <c r="B66" i="13"/>
  <c r="A67" i="13" a="1"/>
  <c r="A67" i="13" s="1"/>
  <c r="D66" i="13"/>
  <c r="H65" i="14" l="1"/>
  <c r="G65" i="14"/>
  <c r="F65" i="14"/>
  <c r="E65" i="14"/>
  <c r="C67" i="13"/>
  <c r="H67" i="13"/>
  <c r="G67" i="13"/>
  <c r="F67" i="13"/>
  <c r="E67" i="13"/>
  <c r="B67" i="13"/>
  <c r="A66" i="14" a="1"/>
  <c r="A66" i="14" s="1"/>
  <c r="B65" i="14"/>
  <c r="C65" i="14"/>
  <c r="D65" i="14"/>
  <c r="A68" i="13" a="1"/>
  <c r="A68" i="13" s="1"/>
  <c r="D67" i="13"/>
  <c r="G66" i="14" l="1"/>
  <c r="F66" i="14"/>
  <c r="E66" i="14"/>
  <c r="H66" i="14"/>
  <c r="C68" i="13"/>
  <c r="H68" i="13"/>
  <c r="F68" i="13"/>
  <c r="G68" i="13"/>
  <c r="E68" i="13"/>
  <c r="A67" i="14" a="1"/>
  <c r="A67" i="14" s="1"/>
  <c r="B66" i="14"/>
  <c r="C66" i="14"/>
  <c r="D66" i="14"/>
  <c r="B68" i="13"/>
  <c r="A69" i="13" a="1"/>
  <c r="A69" i="13" s="1"/>
  <c r="D68" i="13"/>
  <c r="H67" i="14" l="1"/>
  <c r="F67" i="14"/>
  <c r="E67" i="14"/>
  <c r="G67" i="14"/>
  <c r="H69" i="13"/>
  <c r="G69" i="13"/>
  <c r="F69" i="13"/>
  <c r="E69" i="13"/>
  <c r="B69" i="13"/>
  <c r="A68" i="14" a="1"/>
  <c r="A68" i="14" s="1"/>
  <c r="C67" i="14"/>
  <c r="D67" i="14"/>
  <c r="B67" i="14"/>
  <c r="A70" i="13" a="1"/>
  <c r="A70" i="13" s="1"/>
  <c r="C69" i="13"/>
  <c r="D69" i="13"/>
  <c r="H68" i="14" l="1"/>
  <c r="F68" i="14"/>
  <c r="E68" i="14"/>
  <c r="G68" i="14"/>
  <c r="C70" i="13"/>
  <c r="H70" i="13"/>
  <c r="F70" i="13"/>
  <c r="G70" i="13"/>
  <c r="E70" i="13"/>
  <c r="A69" i="14" a="1"/>
  <c r="A69" i="14" s="1"/>
  <c r="D68" i="14"/>
  <c r="B68" i="14"/>
  <c r="C68" i="14"/>
  <c r="B70" i="13"/>
  <c r="A71" i="13" a="1"/>
  <c r="A71" i="13" s="1"/>
  <c r="D70" i="13"/>
  <c r="H69" i="14" l="1"/>
  <c r="F69" i="14"/>
  <c r="G69" i="14"/>
  <c r="E69" i="14"/>
  <c r="D71" i="13"/>
  <c r="H71" i="13"/>
  <c r="G71" i="13"/>
  <c r="F71" i="13"/>
  <c r="E71" i="13"/>
  <c r="B71" i="13"/>
  <c r="A70" i="14" a="1"/>
  <c r="A70" i="14" s="1"/>
  <c r="B69" i="14"/>
  <c r="C69" i="14"/>
  <c r="D69" i="14"/>
  <c r="A72" i="13" a="1"/>
  <c r="A72" i="13" s="1"/>
  <c r="C71" i="13"/>
  <c r="C72" i="13" l="1"/>
  <c r="H72" i="13"/>
  <c r="F72" i="13"/>
  <c r="E72" i="13"/>
  <c r="G72" i="13"/>
  <c r="H70" i="14"/>
  <c r="G70" i="14"/>
  <c r="E70" i="14"/>
  <c r="F70" i="14"/>
  <c r="A71" i="14" a="1"/>
  <c r="A71" i="14" s="1"/>
  <c r="B70" i="14"/>
  <c r="C70" i="14"/>
  <c r="D70" i="14"/>
  <c r="D72" i="13"/>
  <c r="B72" i="13"/>
  <c r="A73" i="13" a="1"/>
  <c r="A73" i="13" s="1"/>
  <c r="C73" i="13" l="1"/>
  <c r="H73" i="13"/>
  <c r="G73" i="13"/>
  <c r="F73" i="13"/>
  <c r="E73" i="13"/>
  <c r="H71" i="14"/>
  <c r="E71" i="14"/>
  <c r="G71" i="14"/>
  <c r="F71" i="14"/>
  <c r="B73" i="13"/>
  <c r="D73" i="13"/>
  <c r="A72" i="14" a="1"/>
  <c r="A72" i="14" s="1"/>
  <c r="C71" i="14"/>
  <c r="D71" i="14"/>
  <c r="B71" i="14"/>
  <c r="A74" i="13" a="1"/>
  <c r="A74" i="13" s="1"/>
  <c r="C74" i="13" l="1"/>
  <c r="H74" i="13"/>
  <c r="F74" i="13"/>
  <c r="G74" i="13"/>
  <c r="E74" i="13"/>
  <c r="H72" i="14"/>
  <c r="G72" i="14"/>
  <c r="E72" i="14"/>
  <c r="F72" i="14"/>
  <c r="A73" i="14" a="1"/>
  <c r="A73" i="14" s="1"/>
  <c r="D72" i="14"/>
  <c r="B72" i="14"/>
  <c r="C72" i="14"/>
  <c r="D74" i="13"/>
  <c r="B74" i="13"/>
  <c r="A75" i="13" a="1"/>
  <c r="A75" i="13" s="1"/>
  <c r="H73" i="14" l="1"/>
  <c r="G73" i="14"/>
  <c r="F73" i="14"/>
  <c r="E73" i="14"/>
  <c r="D75" i="13"/>
  <c r="H75" i="13"/>
  <c r="G75" i="13"/>
  <c r="F75" i="13"/>
  <c r="E75" i="13"/>
  <c r="B75" i="13"/>
  <c r="A74" i="14" a="1"/>
  <c r="A74" i="14" s="1"/>
  <c r="B73" i="14"/>
  <c r="C73" i="14"/>
  <c r="D73" i="14"/>
  <c r="A76" i="13" a="1"/>
  <c r="A76" i="13" s="1"/>
  <c r="C75" i="13"/>
  <c r="H76" i="13" l="1"/>
  <c r="F76" i="13"/>
  <c r="E76" i="13"/>
  <c r="G76" i="13"/>
  <c r="H74" i="14"/>
  <c r="G74" i="14"/>
  <c r="E74" i="14"/>
  <c r="F74" i="14"/>
  <c r="A75" i="14" a="1"/>
  <c r="A75" i="14" s="1"/>
  <c r="B74" i="14"/>
  <c r="C74" i="14"/>
  <c r="D74" i="14"/>
  <c r="C76" i="13"/>
  <c r="B76" i="13"/>
  <c r="A77" i="13" a="1"/>
  <c r="A77" i="13" s="1"/>
  <c r="D76" i="13"/>
  <c r="C77" i="13" l="1"/>
  <c r="H77" i="13"/>
  <c r="G77" i="13"/>
  <c r="F77" i="13"/>
  <c r="E77" i="13"/>
  <c r="H75" i="14"/>
  <c r="F75" i="14"/>
  <c r="G75" i="14"/>
  <c r="E75" i="14"/>
  <c r="B77" i="13"/>
  <c r="A76" i="14" a="1"/>
  <c r="A76" i="14" s="1"/>
  <c r="C75" i="14"/>
  <c r="D75" i="14"/>
  <c r="B75" i="14"/>
  <c r="A78" i="13" a="1"/>
  <c r="A78" i="13" s="1"/>
  <c r="D77" i="13"/>
  <c r="C78" i="13" l="1"/>
  <c r="H78" i="13"/>
  <c r="F78" i="13"/>
  <c r="G78" i="13"/>
  <c r="E78" i="13"/>
  <c r="F76" i="14"/>
  <c r="H76" i="14"/>
  <c r="E76" i="14"/>
  <c r="G76" i="14"/>
  <c r="B78" i="13"/>
  <c r="A77" i="14" a="1"/>
  <c r="A77" i="14" s="1"/>
  <c r="C76" i="14"/>
  <c r="D76" i="14"/>
  <c r="B76" i="14"/>
  <c r="A79" i="13" a="1"/>
  <c r="A79" i="13" s="1"/>
  <c r="D78" i="13"/>
  <c r="C79" i="13" l="1"/>
  <c r="H79" i="13"/>
  <c r="G79" i="13"/>
  <c r="F79" i="13"/>
  <c r="E79" i="13"/>
  <c r="H77" i="14"/>
  <c r="F77" i="14"/>
  <c r="G77" i="14"/>
  <c r="E77" i="14"/>
  <c r="A78" i="14" a="1"/>
  <c r="A78" i="14" s="1"/>
  <c r="B77" i="14"/>
  <c r="C77" i="14"/>
  <c r="D77" i="14"/>
  <c r="B79" i="13"/>
  <c r="A80" i="13" a="1"/>
  <c r="A80" i="13" s="1"/>
  <c r="D79" i="13"/>
  <c r="H78" i="14" l="1"/>
  <c r="G78" i="14"/>
  <c r="E78" i="14"/>
  <c r="F78" i="14"/>
  <c r="H80" i="13"/>
  <c r="F80" i="13"/>
  <c r="E80" i="13"/>
  <c r="G80" i="13"/>
  <c r="B80" i="13"/>
  <c r="A79" i="14" a="1"/>
  <c r="A79" i="14" s="1"/>
  <c r="C78" i="14"/>
  <c r="B78" i="14"/>
  <c r="D78" i="14"/>
  <c r="A81" i="13" a="1"/>
  <c r="A81" i="13" s="1"/>
  <c r="D80" i="13"/>
  <c r="C80" i="13"/>
  <c r="H79" i="14" l="1"/>
  <c r="E79" i="14"/>
  <c r="F79" i="14"/>
  <c r="G79" i="14"/>
  <c r="H81" i="13"/>
  <c r="G81" i="13"/>
  <c r="F81" i="13"/>
  <c r="E81" i="13"/>
  <c r="A80" i="14" a="1"/>
  <c r="A80" i="14" s="1"/>
  <c r="D79" i="14"/>
  <c r="C79" i="14"/>
  <c r="B79" i="14"/>
  <c r="B81" i="13"/>
  <c r="A82" i="13" a="1"/>
  <c r="A82" i="13" s="1"/>
  <c r="C81" i="13"/>
  <c r="D81" i="13"/>
  <c r="H80" i="14" l="1"/>
  <c r="G80" i="14"/>
  <c r="E80" i="14"/>
  <c r="F80" i="14"/>
  <c r="H82" i="13"/>
  <c r="F82" i="13"/>
  <c r="G82" i="13"/>
  <c r="E82" i="13"/>
  <c r="A81" i="14" a="1"/>
  <c r="A81" i="14" s="1"/>
  <c r="B80" i="14"/>
  <c r="C80" i="14"/>
  <c r="D80" i="14"/>
  <c r="A83" i="13" a="1"/>
  <c r="A83" i="13" s="1"/>
  <c r="C82" i="13"/>
  <c r="B82" i="13"/>
  <c r="D82" i="13"/>
  <c r="H81" i="14" l="1"/>
  <c r="G81" i="14"/>
  <c r="F81" i="14"/>
  <c r="E81" i="14"/>
  <c r="H83" i="13"/>
  <c r="G83" i="13"/>
  <c r="F83" i="13"/>
  <c r="E83" i="13"/>
  <c r="A82" i="14" a="1"/>
  <c r="A82" i="14" s="1"/>
  <c r="B81" i="14"/>
  <c r="C81" i="14"/>
  <c r="D81" i="14"/>
  <c r="A84" i="13" a="1"/>
  <c r="A84" i="13" s="1"/>
  <c r="D83" i="13"/>
  <c r="C83" i="13"/>
  <c r="B83" i="13"/>
  <c r="H82" i="14" l="1"/>
  <c r="G82" i="14"/>
  <c r="F82" i="14"/>
  <c r="E82" i="14"/>
  <c r="H84" i="13"/>
  <c r="F84" i="13"/>
  <c r="E84" i="13"/>
  <c r="G84" i="13"/>
  <c r="A83" i="14" a="1"/>
  <c r="A83" i="14" s="1"/>
  <c r="C82" i="14"/>
  <c r="D82" i="14"/>
  <c r="B82" i="14"/>
  <c r="D84" i="13"/>
  <c r="C84" i="13"/>
  <c r="B84" i="13"/>
  <c r="A85" i="13" a="1"/>
  <c r="A85" i="13" s="1"/>
  <c r="H85" i="13" l="1"/>
  <c r="G85" i="13"/>
  <c r="F85" i="13"/>
  <c r="E85" i="13"/>
  <c r="H83" i="14"/>
  <c r="F83" i="14"/>
  <c r="E83" i="14"/>
  <c r="G83" i="14"/>
  <c r="A84" i="14" a="1"/>
  <c r="A84" i="14" s="1"/>
  <c r="D83" i="14"/>
  <c r="B83" i="14"/>
  <c r="C83" i="14"/>
  <c r="A86" i="13" a="1"/>
  <c r="A86" i="13" s="1"/>
  <c r="D85" i="13"/>
  <c r="B85" i="13"/>
  <c r="C85" i="13"/>
  <c r="F84" i="14" l="1"/>
  <c r="E84" i="14"/>
  <c r="H84" i="14"/>
  <c r="G84" i="14"/>
  <c r="H86" i="13"/>
  <c r="F86" i="13"/>
  <c r="G86" i="13"/>
  <c r="E86" i="13"/>
  <c r="A85" i="14" a="1"/>
  <c r="A85" i="14" s="1"/>
  <c r="B84" i="14"/>
  <c r="C84" i="14"/>
  <c r="D84" i="14"/>
  <c r="D86" i="13"/>
  <c r="C86" i="13"/>
  <c r="B86" i="13"/>
  <c r="A87" i="13" a="1"/>
  <c r="A87" i="13" s="1"/>
  <c r="H87" i="13" l="1"/>
  <c r="G87" i="13"/>
  <c r="F87" i="13"/>
  <c r="E87" i="13"/>
  <c r="H85" i="14"/>
  <c r="F85" i="14"/>
  <c r="G85" i="14"/>
  <c r="E85" i="14"/>
  <c r="A86" i="14" a="1"/>
  <c r="A86" i="14" s="1"/>
  <c r="B85" i="14"/>
  <c r="D85" i="14"/>
  <c r="C85" i="14"/>
  <c r="C87" i="13"/>
  <c r="D87" i="13"/>
  <c r="B87" i="13"/>
  <c r="A88" i="13" a="1"/>
  <c r="A88" i="13" s="1"/>
  <c r="H88" i="13" l="1"/>
  <c r="F88" i="13"/>
  <c r="E88" i="13"/>
  <c r="G88" i="13"/>
  <c r="H86" i="14"/>
  <c r="G86" i="14"/>
  <c r="E86" i="14"/>
  <c r="F86" i="14"/>
  <c r="A87" i="14" a="1"/>
  <c r="A87" i="14" s="1"/>
  <c r="C86" i="14"/>
  <c r="B86" i="14"/>
  <c r="D86" i="14"/>
  <c r="C88" i="13"/>
  <c r="B88" i="13"/>
  <c r="A89" i="13" a="1"/>
  <c r="A89" i="13" s="1"/>
  <c r="D88" i="13"/>
  <c r="D89" i="13" l="1"/>
  <c r="H89" i="13"/>
  <c r="G89" i="13"/>
  <c r="F89" i="13"/>
  <c r="E89" i="13"/>
  <c r="H87" i="14"/>
  <c r="E87" i="14"/>
  <c r="G87" i="14"/>
  <c r="F87" i="14"/>
  <c r="A88" i="14" a="1"/>
  <c r="A88" i="14" s="1"/>
  <c r="D87" i="14"/>
  <c r="B87" i="14"/>
  <c r="C87" i="14"/>
  <c r="C89" i="13"/>
  <c r="B89" i="13"/>
  <c r="A90" i="13" a="1"/>
  <c r="A90" i="13" s="1"/>
  <c r="H90" i="13" l="1"/>
  <c r="F90" i="13"/>
  <c r="G90" i="13"/>
  <c r="E90" i="13"/>
  <c r="H88" i="14"/>
  <c r="G88" i="14"/>
  <c r="E88" i="14"/>
  <c r="F88" i="14"/>
  <c r="A89" i="14" a="1"/>
  <c r="A89" i="14" s="1"/>
  <c r="D88" i="14"/>
  <c r="B88" i="14"/>
  <c r="C88" i="14"/>
  <c r="C90" i="13"/>
  <c r="B90" i="13"/>
  <c r="A91" i="13" a="1"/>
  <c r="A91" i="13" s="1"/>
  <c r="D90" i="13"/>
  <c r="H89" i="14" l="1"/>
  <c r="G89" i="14"/>
  <c r="F89" i="14"/>
  <c r="E89" i="14"/>
  <c r="C91" i="13"/>
  <c r="H91" i="13"/>
  <c r="G91" i="13"/>
  <c r="F91" i="13"/>
  <c r="E91" i="13"/>
  <c r="A90" i="14" a="1"/>
  <c r="A90" i="14" s="1"/>
  <c r="B89" i="14"/>
  <c r="C89" i="14"/>
  <c r="D89" i="14"/>
  <c r="D91" i="13"/>
  <c r="B91" i="13"/>
  <c r="A92" i="13" a="1"/>
  <c r="A92" i="13" s="1"/>
  <c r="C92" i="13" l="1"/>
  <c r="H92" i="13"/>
  <c r="F92" i="13"/>
  <c r="E92" i="13"/>
  <c r="G92" i="13"/>
  <c r="G90" i="14"/>
  <c r="E90" i="14"/>
  <c r="H90" i="14"/>
  <c r="F90" i="14"/>
  <c r="A91" i="14" a="1"/>
  <c r="A91" i="14" s="1"/>
  <c r="C90" i="14"/>
  <c r="B90" i="14"/>
  <c r="D90" i="14"/>
  <c r="B92" i="13"/>
  <c r="D92" i="13"/>
  <c r="A93" i="13" a="1"/>
  <c r="A93" i="13" s="1"/>
  <c r="H93" i="13" l="1"/>
  <c r="G93" i="13"/>
  <c r="F93" i="13"/>
  <c r="E93" i="13"/>
  <c r="H91" i="14"/>
  <c r="F91" i="14"/>
  <c r="G91" i="14"/>
  <c r="E91" i="14"/>
  <c r="A92" i="14" a="1"/>
  <c r="A92" i="14" s="1"/>
  <c r="D91" i="14"/>
  <c r="B91" i="14"/>
  <c r="C91" i="14"/>
  <c r="D93" i="13"/>
  <c r="C93" i="13"/>
  <c r="B93" i="13"/>
  <c r="A94" i="13" a="1"/>
  <c r="A94" i="13" s="1"/>
  <c r="G94" i="13" l="1"/>
  <c r="H94" i="13"/>
  <c r="F94" i="13"/>
  <c r="E94" i="13"/>
  <c r="F92" i="14"/>
  <c r="E92" i="14"/>
  <c r="H92" i="14"/>
  <c r="G92" i="14"/>
  <c r="A93" i="14" a="1"/>
  <c r="A93" i="14" s="1"/>
  <c r="C92" i="14"/>
  <c r="D92" i="14"/>
  <c r="B92" i="14"/>
  <c r="D94" i="13"/>
  <c r="C94" i="13"/>
  <c r="B94" i="13"/>
  <c r="A95" i="13" a="1"/>
  <c r="A95" i="13" s="1"/>
  <c r="D95" i="13" l="1"/>
  <c r="H95" i="13"/>
  <c r="G95" i="13"/>
  <c r="F95" i="13"/>
  <c r="E95" i="13"/>
  <c r="H93" i="14"/>
  <c r="F93" i="14"/>
  <c r="G93" i="14"/>
  <c r="E93" i="14"/>
  <c r="A94" i="14" a="1"/>
  <c r="A94" i="14" s="1"/>
  <c r="B93" i="14"/>
  <c r="C93" i="14"/>
  <c r="D93" i="14"/>
  <c r="C95" i="13"/>
  <c r="B95" i="13"/>
  <c r="A96" i="13" a="1"/>
  <c r="A96" i="13" s="1"/>
  <c r="H96" i="13" l="1"/>
  <c r="G96" i="13"/>
  <c r="F96" i="13"/>
  <c r="E96" i="13"/>
  <c r="H94" i="14"/>
  <c r="G94" i="14"/>
  <c r="E94" i="14"/>
  <c r="F94" i="14"/>
  <c r="A95" i="14" a="1"/>
  <c r="A95" i="14" s="1"/>
  <c r="C94" i="14"/>
  <c r="B94" i="14"/>
  <c r="D94" i="14"/>
  <c r="D96" i="13"/>
  <c r="B96" i="13"/>
  <c r="C96" i="13"/>
  <c r="A97" i="13" a="1"/>
  <c r="A97" i="13" s="1"/>
  <c r="C97" i="13" l="1"/>
  <c r="H97" i="13"/>
  <c r="G97" i="13"/>
  <c r="F97" i="13"/>
  <c r="E97" i="13"/>
  <c r="H95" i="14"/>
  <c r="E95" i="14"/>
  <c r="F95" i="14"/>
  <c r="G95" i="14"/>
  <c r="A96" i="14" a="1"/>
  <c r="A96" i="14" s="1"/>
  <c r="D95" i="14"/>
  <c r="C95" i="14"/>
  <c r="B95" i="14"/>
  <c r="D97" i="13"/>
  <c r="B97" i="13"/>
  <c r="A98" i="13" a="1"/>
  <c r="A98" i="13" s="1"/>
  <c r="G98" i="13" l="1"/>
  <c r="H98" i="13"/>
  <c r="F98" i="13"/>
  <c r="E98" i="13"/>
  <c r="H96" i="14"/>
  <c r="G96" i="14"/>
  <c r="E96" i="14"/>
  <c r="F96" i="14"/>
  <c r="A97" i="14" a="1"/>
  <c r="A97" i="14" s="1"/>
  <c r="C96" i="14"/>
  <c r="D96" i="14"/>
  <c r="B96" i="14"/>
  <c r="D98" i="13"/>
  <c r="C98" i="13"/>
  <c r="B98" i="13"/>
  <c r="A99" i="13" a="1"/>
  <c r="A99" i="13" s="1"/>
  <c r="D99" i="13" l="1"/>
  <c r="H99" i="13"/>
  <c r="G99" i="13"/>
  <c r="F99" i="13"/>
  <c r="E99" i="13"/>
  <c r="H97" i="14"/>
  <c r="G97" i="14"/>
  <c r="F97" i="14"/>
  <c r="E97" i="14"/>
  <c r="A98" i="14" a="1"/>
  <c r="A98" i="14" s="1"/>
  <c r="B97" i="14"/>
  <c r="D97" i="14"/>
  <c r="C97" i="14"/>
  <c r="C99" i="13"/>
  <c r="B99" i="13"/>
  <c r="A100" i="13" a="1"/>
  <c r="A100" i="13" s="1"/>
  <c r="H100" i="13" l="1"/>
  <c r="G100" i="13"/>
  <c r="F100" i="13"/>
  <c r="E100" i="13"/>
  <c r="G98" i="14"/>
  <c r="F98" i="14"/>
  <c r="E98" i="14"/>
  <c r="H98" i="14"/>
  <c r="A99" i="14" a="1"/>
  <c r="A99" i="14" s="1"/>
  <c r="C98" i="14"/>
  <c r="D98" i="14"/>
  <c r="B98" i="14"/>
  <c r="A101" i="13" a="1"/>
  <c r="A101" i="13" s="1"/>
  <c r="D100" i="13"/>
  <c r="C100" i="13"/>
  <c r="B100" i="13"/>
  <c r="H99" i="14" l="1"/>
  <c r="F99" i="14"/>
  <c r="E99" i="14"/>
  <c r="G99" i="14"/>
  <c r="H101" i="13"/>
  <c r="G101" i="13"/>
  <c r="F101" i="13"/>
  <c r="E101" i="13"/>
  <c r="A100" i="14" a="1"/>
  <c r="A100" i="14" s="1"/>
  <c r="D99" i="14"/>
  <c r="C99" i="14"/>
  <c r="B99" i="14"/>
  <c r="A102" i="13" a="1"/>
  <c r="A102" i="13" s="1"/>
  <c r="C101" i="13"/>
  <c r="D101" i="13"/>
  <c r="B101" i="13"/>
  <c r="H100" i="14" l="1"/>
  <c r="F100" i="14"/>
  <c r="E100" i="14"/>
  <c r="G100" i="14"/>
  <c r="G102" i="13"/>
  <c r="H102" i="13"/>
  <c r="F102" i="13"/>
  <c r="E102" i="13"/>
  <c r="A101" i="14" a="1"/>
  <c r="A101" i="14" s="1"/>
  <c r="B100" i="14"/>
  <c r="D100" i="14"/>
  <c r="C100" i="14"/>
  <c r="C102" i="13"/>
  <c r="B102" i="13"/>
  <c r="D102" i="13"/>
  <c r="A103" i="13" a="1"/>
  <c r="A103" i="13" s="1"/>
  <c r="H103" i="13" l="1"/>
  <c r="G103" i="13"/>
  <c r="F103" i="13"/>
  <c r="E103" i="13"/>
  <c r="H101" i="14"/>
  <c r="F101" i="14"/>
  <c r="G101" i="14"/>
  <c r="E101" i="14"/>
  <c r="A102" i="14" a="1"/>
  <c r="A102" i="14" s="1"/>
  <c r="B101" i="14"/>
  <c r="D101" i="14"/>
  <c r="C101" i="14"/>
  <c r="B103" i="13"/>
  <c r="D103" i="13"/>
  <c r="A104" i="13" a="1"/>
  <c r="A104" i="13" s="1"/>
  <c r="C103" i="13"/>
  <c r="H102" i="14" l="1"/>
  <c r="G102" i="14"/>
  <c r="E102" i="14"/>
  <c r="F102" i="14"/>
  <c r="D104" i="13"/>
  <c r="H104" i="13"/>
  <c r="G104" i="13"/>
  <c r="F104" i="13"/>
  <c r="E104" i="13"/>
  <c r="A103" i="14" a="1"/>
  <c r="A103" i="14" s="1"/>
  <c r="C102" i="14"/>
  <c r="D102" i="14"/>
  <c r="B102" i="14"/>
  <c r="C104" i="13"/>
  <c r="B104" i="13"/>
  <c r="A105" i="13" a="1"/>
  <c r="A105" i="13" s="1"/>
  <c r="H105" i="13" l="1"/>
  <c r="G105" i="13"/>
  <c r="F105" i="13"/>
  <c r="E105" i="13"/>
  <c r="H103" i="14"/>
  <c r="E103" i="14"/>
  <c r="G103" i="14"/>
  <c r="F103" i="14"/>
  <c r="A104" i="14" a="1"/>
  <c r="A104" i="14" s="1"/>
  <c r="D103" i="14"/>
  <c r="B103" i="14"/>
  <c r="C103" i="14"/>
  <c r="A106" i="13" a="1"/>
  <c r="A106" i="13" s="1"/>
  <c r="D105" i="13"/>
  <c r="C105" i="13"/>
  <c r="B105" i="13"/>
  <c r="D106" i="13" l="1"/>
  <c r="G106" i="13"/>
  <c r="H106" i="13"/>
  <c r="F106" i="13"/>
  <c r="E106" i="13"/>
  <c r="H104" i="14"/>
  <c r="G104" i="14"/>
  <c r="E104" i="14"/>
  <c r="F104" i="14"/>
  <c r="A105" i="14" a="1"/>
  <c r="A105" i="14" s="1"/>
  <c r="D104" i="14"/>
  <c r="B104" i="14"/>
  <c r="C104" i="14"/>
  <c r="C106" i="13"/>
  <c r="B106" i="13"/>
  <c r="A107" i="13" a="1"/>
  <c r="A107" i="13" s="1"/>
  <c r="H107" i="13" l="1"/>
  <c r="G107" i="13"/>
  <c r="F107" i="13"/>
  <c r="E107" i="13"/>
  <c r="H105" i="14"/>
  <c r="G105" i="14"/>
  <c r="F105" i="14"/>
  <c r="E105" i="14"/>
  <c r="A106" i="14" a="1"/>
  <c r="A106" i="14" s="1"/>
  <c r="B105" i="14"/>
  <c r="D105" i="14"/>
  <c r="C105" i="14"/>
  <c r="A108" i="13" a="1"/>
  <c r="A108" i="13" s="1"/>
  <c r="D107" i="13"/>
  <c r="B107" i="13"/>
  <c r="C107" i="13"/>
  <c r="H108" i="13" l="1"/>
  <c r="G108" i="13"/>
  <c r="F108" i="13"/>
  <c r="E108" i="13"/>
  <c r="H106" i="14"/>
  <c r="G106" i="14"/>
  <c r="E106" i="14"/>
  <c r="F106" i="14"/>
  <c r="A107" i="14" a="1"/>
  <c r="A107" i="14" s="1"/>
  <c r="C106" i="14"/>
  <c r="B106" i="14"/>
  <c r="D106" i="14"/>
  <c r="C108" i="13"/>
  <c r="D108" i="13"/>
  <c r="B108" i="13"/>
  <c r="A109" i="13" a="1"/>
  <c r="A109" i="13" s="1"/>
  <c r="H107" i="14" l="1"/>
  <c r="F107" i="14"/>
  <c r="G107" i="14"/>
  <c r="E107" i="14"/>
  <c r="H109" i="13"/>
  <c r="G109" i="13"/>
  <c r="F109" i="13"/>
  <c r="E109" i="13"/>
  <c r="A108" i="14" a="1"/>
  <c r="A108" i="14" s="1"/>
  <c r="D107" i="14"/>
  <c r="B107" i="14"/>
  <c r="C107" i="14"/>
  <c r="C109" i="13"/>
  <c r="B109" i="13"/>
  <c r="D109" i="13"/>
  <c r="A110" i="13" a="1"/>
  <c r="A110" i="13" s="1"/>
  <c r="G110" i="13" l="1"/>
  <c r="H110" i="13"/>
  <c r="F110" i="13"/>
  <c r="E110" i="13"/>
  <c r="F108" i="14"/>
  <c r="H108" i="14"/>
  <c r="E108" i="14"/>
  <c r="G108" i="14"/>
  <c r="A109" i="14" a="1"/>
  <c r="A109" i="14" s="1"/>
  <c r="D108" i="14"/>
  <c r="B108" i="14"/>
  <c r="C108" i="14"/>
  <c r="D110" i="13"/>
  <c r="C110" i="13"/>
  <c r="B110" i="13"/>
  <c r="A111" i="13" a="1"/>
  <c r="A111" i="13" s="1"/>
  <c r="D111" i="13" l="1"/>
  <c r="H111" i="13"/>
  <c r="G111" i="13"/>
  <c r="F111" i="13"/>
  <c r="E111" i="13"/>
  <c r="H109" i="14"/>
  <c r="F109" i="14"/>
  <c r="G109" i="14"/>
  <c r="E109" i="14"/>
  <c r="A110" i="14" a="1"/>
  <c r="A110" i="14" s="1"/>
  <c r="B109" i="14"/>
  <c r="C109" i="14"/>
  <c r="D109" i="14"/>
  <c r="C111" i="13"/>
  <c r="B111" i="13"/>
  <c r="A112" i="13" a="1"/>
  <c r="A112" i="13" s="1"/>
  <c r="H112" i="13" l="1"/>
  <c r="G112" i="13"/>
  <c r="F112" i="13"/>
  <c r="E112" i="13"/>
  <c r="H110" i="14"/>
  <c r="G110" i="14"/>
  <c r="E110" i="14"/>
  <c r="F110" i="14"/>
  <c r="A111" i="14" a="1"/>
  <c r="A111" i="14" s="1"/>
  <c r="C110" i="14"/>
  <c r="B110" i="14"/>
  <c r="D110" i="14"/>
  <c r="D112" i="13"/>
  <c r="C112" i="13"/>
  <c r="B112" i="13"/>
  <c r="A113" i="13" a="1"/>
  <c r="A113" i="13" s="1"/>
  <c r="D113" i="13" l="1"/>
  <c r="H113" i="13"/>
  <c r="G113" i="13"/>
  <c r="F113" i="13"/>
  <c r="E113" i="13"/>
  <c r="H111" i="14"/>
  <c r="E111" i="14"/>
  <c r="F111" i="14"/>
  <c r="G111" i="14"/>
  <c r="A112" i="14" a="1"/>
  <c r="A112" i="14" s="1"/>
  <c r="D111" i="14"/>
  <c r="B111" i="14"/>
  <c r="C111" i="14"/>
  <c r="C113" i="13"/>
  <c r="B113" i="13"/>
  <c r="A114" i="13" a="1"/>
  <c r="A114" i="13" s="1"/>
  <c r="D114" i="13" l="1"/>
  <c r="G114" i="13"/>
  <c r="H114" i="13"/>
  <c r="F114" i="13"/>
  <c r="E114" i="13"/>
  <c r="H112" i="14"/>
  <c r="G112" i="14"/>
  <c r="E112" i="14"/>
  <c r="F112" i="14"/>
  <c r="A113" i="14" a="1"/>
  <c r="A113" i="14" s="1"/>
  <c r="C112" i="14"/>
  <c r="B112" i="14"/>
  <c r="D112" i="14"/>
  <c r="C114" i="13"/>
  <c r="B114" i="13"/>
  <c r="A115" i="13" a="1"/>
  <c r="A115" i="13" s="1"/>
  <c r="H115" i="13" l="1"/>
  <c r="G115" i="13"/>
  <c r="F115" i="13"/>
  <c r="E115" i="13"/>
  <c r="H113" i="14"/>
  <c r="G113" i="14"/>
  <c r="E113" i="14"/>
  <c r="F113" i="14"/>
  <c r="A114" i="14" a="1"/>
  <c r="A114" i="14" s="1"/>
  <c r="B113" i="14"/>
  <c r="C113" i="14"/>
  <c r="D113" i="14"/>
  <c r="C115" i="13"/>
  <c r="B115" i="13"/>
  <c r="D115" i="13"/>
  <c r="A116" i="13" a="1"/>
  <c r="A116" i="13" s="1"/>
  <c r="H116" i="13" l="1"/>
  <c r="G116" i="13"/>
  <c r="F116" i="13"/>
  <c r="E116" i="13"/>
  <c r="E114" i="14"/>
  <c r="G114" i="14"/>
  <c r="F114" i="14"/>
  <c r="H114" i="14"/>
  <c r="A115" i="14" a="1"/>
  <c r="A115" i="14" s="1"/>
  <c r="C114" i="14"/>
  <c r="B114" i="14"/>
  <c r="D114" i="14"/>
  <c r="A117" i="13" a="1"/>
  <c r="A117" i="13" s="1"/>
  <c r="D116" i="13"/>
  <c r="C116" i="13"/>
  <c r="B116" i="13"/>
  <c r="H115" i="14" l="1"/>
  <c r="F115" i="14"/>
  <c r="E115" i="14"/>
  <c r="G115" i="14"/>
  <c r="H117" i="13"/>
  <c r="G117" i="13"/>
  <c r="F117" i="13"/>
  <c r="E117" i="13"/>
  <c r="A116" i="14" a="1"/>
  <c r="A116" i="14" s="1"/>
  <c r="D115" i="14"/>
  <c r="C115" i="14"/>
  <c r="B115" i="14"/>
  <c r="D117" i="13"/>
  <c r="B117" i="13"/>
  <c r="C117" i="13"/>
  <c r="A118" i="13" a="1"/>
  <c r="A118" i="13" s="1"/>
  <c r="G118" i="13" l="1"/>
  <c r="H118" i="13"/>
  <c r="F118" i="13"/>
  <c r="E118" i="13"/>
  <c r="G116" i="14"/>
  <c r="H116" i="14"/>
  <c r="E116" i="14"/>
  <c r="F116" i="14"/>
  <c r="A117" i="14" a="1"/>
  <c r="A117" i="14" s="1"/>
  <c r="B116" i="14"/>
  <c r="C116" i="14"/>
  <c r="D116" i="14"/>
  <c r="A119" i="13" a="1"/>
  <c r="A119" i="13" s="1"/>
  <c r="C118" i="13"/>
  <c r="B118" i="13"/>
  <c r="D118" i="13"/>
  <c r="H117" i="14" l="1"/>
  <c r="E117" i="14"/>
  <c r="F117" i="14"/>
  <c r="G117" i="14"/>
  <c r="A120" i="13" a="1"/>
  <c r="A120" i="13" s="1"/>
  <c r="H119" i="13"/>
  <c r="G119" i="13"/>
  <c r="F119" i="13"/>
  <c r="E119" i="13"/>
  <c r="A118" i="14" a="1"/>
  <c r="A118" i="14" s="1"/>
  <c r="B117" i="14"/>
  <c r="C117" i="14"/>
  <c r="D117" i="14"/>
  <c r="C119" i="13"/>
  <c r="B119" i="13"/>
  <c r="D119" i="13"/>
  <c r="H120" i="13" l="1"/>
  <c r="G120" i="13"/>
  <c r="F120" i="13"/>
  <c r="E120" i="13"/>
  <c r="D120" i="13"/>
  <c r="C120" i="13"/>
  <c r="B120" i="13"/>
  <c r="H118" i="14"/>
  <c r="G118" i="14"/>
  <c r="E118" i="14"/>
  <c r="F118" i="14"/>
  <c r="A121" i="13" a="1"/>
  <c r="A121" i="13" s="1"/>
  <c r="C121" i="13" s="1"/>
  <c r="A119" i="14" a="1"/>
  <c r="A119" i="14" s="1"/>
  <c r="C118" i="14"/>
  <c r="B118" i="14"/>
  <c r="D118" i="14"/>
  <c r="A122" i="13" l="1" a="1"/>
  <c r="A122" i="13" s="1"/>
  <c r="D121" i="13"/>
  <c r="H121" i="13"/>
  <c r="G121" i="13"/>
  <c r="F121" i="13"/>
  <c r="E121" i="13"/>
  <c r="G119" i="14"/>
  <c r="H119" i="14"/>
  <c r="F119" i="14"/>
  <c r="E119" i="14"/>
  <c r="B121" i="13"/>
  <c r="A120" i="14" a="1"/>
  <c r="A120" i="14" s="1"/>
  <c r="D119" i="14"/>
  <c r="C119" i="14"/>
  <c r="B119" i="14"/>
  <c r="G122" i="13" l="1"/>
  <c r="H122" i="13"/>
  <c r="F122" i="13"/>
  <c r="E122" i="13"/>
  <c r="C122" i="13"/>
  <c r="B122" i="13"/>
  <c r="A123" i="13" a="1"/>
  <c r="A123" i="13" s="1"/>
  <c r="C123" i="13" s="1"/>
  <c r="D122" i="13"/>
  <c r="E120" i="14"/>
  <c r="H120" i="14"/>
  <c r="G120" i="14"/>
  <c r="F120" i="14"/>
  <c r="A121" i="14" a="1"/>
  <c r="A121" i="14" s="1"/>
  <c r="B120" i="14"/>
  <c r="C120" i="14"/>
  <c r="D120" i="14"/>
  <c r="A124" i="13" l="1" a="1"/>
  <c r="A124" i="13" s="1"/>
  <c r="D123" i="13"/>
  <c r="H123" i="13"/>
  <c r="G123" i="13"/>
  <c r="F123" i="13"/>
  <c r="E123" i="13"/>
  <c r="G121" i="14"/>
  <c r="H121" i="14"/>
  <c r="F121" i="14"/>
  <c r="E121" i="14"/>
  <c r="B123" i="13"/>
  <c r="A122" i="14" a="1"/>
  <c r="A122" i="14" s="1"/>
  <c r="B121" i="14"/>
  <c r="C121" i="14"/>
  <c r="D121" i="14"/>
  <c r="F124" i="13" l="1"/>
  <c r="H124" i="13"/>
  <c r="G124" i="13"/>
  <c r="E124" i="13"/>
  <c r="C124" i="13"/>
  <c r="G122" i="14"/>
  <c r="F122" i="14"/>
  <c r="E122" i="14"/>
  <c r="H122" i="14"/>
  <c r="B124" i="13"/>
  <c r="A125" i="13" a="1"/>
  <c r="A125" i="13" s="1"/>
  <c r="D124" i="13"/>
  <c r="A123" i="14" a="1"/>
  <c r="A123" i="14" s="1"/>
  <c r="C122" i="14"/>
  <c r="D122" i="14"/>
  <c r="B122" i="14"/>
  <c r="H125" i="13" l="1"/>
  <c r="G125" i="13"/>
  <c r="F125" i="13"/>
  <c r="E125" i="13"/>
  <c r="D125" i="13"/>
  <c r="C125" i="13"/>
  <c r="H123" i="14"/>
  <c r="F123" i="14"/>
  <c r="G123" i="14"/>
  <c r="E123" i="14"/>
  <c r="B125" i="13"/>
  <c r="A126" i="13" a="1"/>
  <c r="A126" i="13" s="1"/>
  <c r="C126" i="13" s="1"/>
  <c r="A124" i="14" a="1"/>
  <c r="A124" i="14" s="1"/>
  <c r="D123" i="14"/>
  <c r="B123" i="14"/>
  <c r="C123" i="14"/>
  <c r="A127" i="13" l="1" a="1"/>
  <c r="A127" i="13" s="1"/>
  <c r="D126" i="13"/>
  <c r="H126" i="13"/>
  <c r="F126" i="13"/>
  <c r="E126" i="13"/>
  <c r="G126" i="13"/>
  <c r="G124" i="14"/>
  <c r="F124" i="14"/>
  <c r="E124" i="14"/>
  <c r="H124" i="14"/>
  <c r="B126" i="13"/>
  <c r="A125" i="14" a="1"/>
  <c r="A125" i="14" s="1"/>
  <c r="B124" i="14"/>
  <c r="C124" i="14"/>
  <c r="D124" i="14"/>
  <c r="G127" i="13" l="1"/>
  <c r="E127" i="13"/>
  <c r="H127" i="13"/>
  <c r="F127" i="13"/>
  <c r="C127" i="13"/>
  <c r="H125" i="14"/>
  <c r="F125" i="14"/>
  <c r="E125" i="14"/>
  <c r="G125" i="14"/>
  <c r="B127" i="13"/>
  <c r="A128" i="13" a="1"/>
  <c r="A128" i="13" s="1"/>
  <c r="D127" i="13"/>
  <c r="A126" i="14" a="1"/>
  <c r="A126" i="14" s="1"/>
  <c r="B125" i="14"/>
  <c r="D125" i="14"/>
  <c r="C125" i="14"/>
  <c r="H128" i="13" l="1"/>
  <c r="F128" i="13"/>
  <c r="G128" i="13"/>
  <c r="E128" i="13"/>
  <c r="D128" i="13"/>
  <c r="C128" i="13"/>
  <c r="H126" i="14"/>
  <c r="G126" i="14"/>
  <c r="E126" i="14"/>
  <c r="F126" i="14"/>
  <c r="B128" i="13"/>
  <c r="A129" i="13" a="1"/>
  <c r="A129" i="13" s="1"/>
  <c r="D129" i="13" s="1"/>
  <c r="A127" i="14" a="1"/>
  <c r="A127" i="14" s="1"/>
  <c r="C126" i="14"/>
  <c r="B126" i="14"/>
  <c r="D126" i="14"/>
  <c r="A130" i="13" l="1" a="1"/>
  <c r="A130" i="13" s="1"/>
  <c r="C129" i="13"/>
  <c r="G129" i="13"/>
  <c r="E129" i="13"/>
  <c r="H129" i="13"/>
  <c r="F129" i="13"/>
  <c r="G127" i="14"/>
  <c r="H127" i="14"/>
  <c r="F127" i="14"/>
  <c r="E127" i="14"/>
  <c r="B129" i="13"/>
  <c r="A128" i="14" a="1"/>
  <c r="A128" i="14" s="1"/>
  <c r="D127" i="14"/>
  <c r="B127" i="14"/>
  <c r="C127" i="14"/>
  <c r="H130" i="13" l="1"/>
  <c r="F130" i="13"/>
  <c r="E130" i="13"/>
  <c r="G130" i="13"/>
  <c r="C130" i="13"/>
  <c r="A131" i="13" a="1"/>
  <c r="A131" i="13" s="1"/>
  <c r="C131" i="13" s="1"/>
  <c r="D130" i="13"/>
  <c r="E128" i="14"/>
  <c r="H128" i="14"/>
  <c r="G128" i="14"/>
  <c r="F128" i="14"/>
  <c r="B130" i="13"/>
  <c r="A129" i="14" a="1"/>
  <c r="A129" i="14" s="1"/>
  <c r="D128" i="14"/>
  <c r="B128" i="14"/>
  <c r="C128" i="14"/>
  <c r="A132" i="13" l="1" a="1"/>
  <c r="A132" i="13" s="1"/>
  <c r="D131" i="13"/>
  <c r="G131" i="13"/>
  <c r="E131" i="13"/>
  <c r="H131" i="13"/>
  <c r="F131" i="13"/>
  <c r="G129" i="14"/>
  <c r="H129" i="14"/>
  <c r="F129" i="14"/>
  <c r="E129" i="14"/>
  <c r="B131" i="13"/>
  <c r="A130" i="14" a="1"/>
  <c r="A130" i="14" s="1"/>
  <c r="B129" i="14"/>
  <c r="C129" i="14"/>
  <c r="D129" i="14"/>
  <c r="H132" i="13" l="1"/>
  <c r="F132" i="13"/>
  <c r="G132" i="13"/>
  <c r="E132" i="13"/>
  <c r="C132" i="13"/>
  <c r="B132" i="13"/>
  <c r="G130" i="14"/>
  <c r="F130" i="14"/>
  <c r="E130" i="14"/>
  <c r="H130" i="14"/>
  <c r="A133" i="13" a="1"/>
  <c r="A133" i="13" s="1"/>
  <c r="D132" i="13"/>
  <c r="A131" i="14" a="1"/>
  <c r="A131" i="14" s="1"/>
  <c r="C130" i="14"/>
  <c r="B130" i="14"/>
  <c r="D130" i="14"/>
  <c r="G133" i="13" l="1"/>
  <c r="E133" i="13"/>
  <c r="H133" i="13"/>
  <c r="F133" i="13"/>
  <c r="D133" i="13"/>
  <c r="C133" i="13"/>
  <c r="H131" i="14"/>
  <c r="F131" i="14"/>
  <c r="E131" i="14"/>
  <c r="G131" i="14"/>
  <c r="B133" i="13"/>
  <c r="A134" i="13" a="1"/>
  <c r="A134" i="13" s="1"/>
  <c r="C134" i="13" s="1"/>
  <c r="A132" i="14" a="1"/>
  <c r="A132" i="14" s="1"/>
  <c r="D131" i="14"/>
  <c r="B131" i="14"/>
  <c r="C131" i="14"/>
  <c r="A135" i="13" l="1" a="1"/>
  <c r="A135" i="13" s="1"/>
  <c r="A136" i="13" s="1" a="1"/>
  <c r="A136" i="13" s="1"/>
  <c r="D134" i="13"/>
  <c r="H134" i="13"/>
  <c r="F134" i="13"/>
  <c r="E134" i="13"/>
  <c r="G134" i="13"/>
  <c r="G132" i="14"/>
  <c r="F132" i="14"/>
  <c r="E132" i="14"/>
  <c r="H132" i="14"/>
  <c r="B134" i="13"/>
  <c r="A133" i="14" a="1"/>
  <c r="A133" i="14" s="1"/>
  <c r="C132" i="14"/>
  <c r="D132" i="14"/>
  <c r="B132" i="14"/>
  <c r="H136" i="13" l="1"/>
  <c r="F136" i="13"/>
  <c r="G136" i="13"/>
  <c r="E136" i="13"/>
  <c r="B135" i="13"/>
  <c r="C135" i="13"/>
  <c r="D135" i="13"/>
  <c r="H133" i="14"/>
  <c r="F133" i="14"/>
  <c r="E133" i="14"/>
  <c r="G133" i="14"/>
  <c r="G135" i="13"/>
  <c r="E135" i="13"/>
  <c r="H135" i="13"/>
  <c r="F135" i="13"/>
  <c r="A134" i="14" a="1"/>
  <c r="A134" i="14" s="1"/>
  <c r="B133" i="14"/>
  <c r="C133" i="14"/>
  <c r="D133" i="14"/>
  <c r="C136" i="13"/>
  <c r="D136" i="13"/>
  <c r="A137" i="13" a="1"/>
  <c r="A137" i="13" s="1"/>
  <c r="B136" i="13"/>
  <c r="H134" i="14" l="1"/>
  <c r="G134" i="14"/>
  <c r="E134" i="14"/>
  <c r="F134" i="14"/>
  <c r="G137" i="13"/>
  <c r="E137" i="13"/>
  <c r="H137" i="13"/>
  <c r="F137" i="13"/>
  <c r="A135" i="14" a="1"/>
  <c r="A135" i="14" s="1"/>
  <c r="C134" i="14"/>
  <c r="B134" i="14"/>
  <c r="D134" i="14"/>
  <c r="C137" i="13"/>
  <c r="D137" i="13"/>
  <c r="A138" i="13" a="1"/>
  <c r="A138" i="13" s="1"/>
  <c r="B137" i="13"/>
  <c r="G135" i="14" l="1"/>
  <c r="H135" i="14"/>
  <c r="F135" i="14"/>
  <c r="E135" i="14"/>
  <c r="H138" i="13"/>
  <c r="F138" i="13"/>
  <c r="E138" i="13"/>
  <c r="G138" i="13"/>
  <c r="A136" i="14" a="1"/>
  <c r="A136" i="14" s="1"/>
  <c r="D135" i="14"/>
  <c r="C135" i="14"/>
  <c r="B135" i="14"/>
  <c r="C138" i="13"/>
  <c r="D138" i="13"/>
  <c r="A139" i="13" a="1"/>
  <c r="A139" i="13" s="1"/>
  <c r="B138" i="13"/>
  <c r="E136" i="14" l="1"/>
  <c r="H136" i="14"/>
  <c r="G136" i="14"/>
  <c r="F136" i="14"/>
  <c r="G139" i="13"/>
  <c r="E139" i="13"/>
  <c r="H139" i="13"/>
  <c r="F139" i="13"/>
  <c r="A137" i="14" a="1"/>
  <c r="A137" i="14" s="1"/>
  <c r="B136" i="14"/>
  <c r="C136" i="14"/>
  <c r="D136" i="14"/>
  <c r="C139" i="13"/>
  <c r="D139" i="13"/>
  <c r="A140" i="13" a="1"/>
  <c r="A140" i="13" s="1"/>
  <c r="B139" i="13"/>
  <c r="G137" i="14" l="1"/>
  <c r="H137" i="14"/>
  <c r="F137" i="14"/>
  <c r="E137" i="14"/>
  <c r="H140" i="13"/>
  <c r="F140" i="13"/>
  <c r="G140" i="13"/>
  <c r="E140" i="13"/>
  <c r="A138" i="14" a="1"/>
  <c r="A138" i="14" s="1"/>
  <c r="B137" i="14"/>
  <c r="C137" i="14"/>
  <c r="D137" i="14"/>
  <c r="C140" i="13"/>
  <c r="D140" i="13"/>
  <c r="B140" i="13"/>
  <c r="A141" i="13" a="1"/>
  <c r="A141" i="13" s="1"/>
  <c r="G141" i="13" l="1"/>
  <c r="E141" i="13"/>
  <c r="H141" i="13"/>
  <c r="F141" i="13"/>
  <c r="G138" i="14"/>
  <c r="F138" i="14"/>
  <c r="E138" i="14"/>
  <c r="H138" i="14"/>
  <c r="A139" i="14" a="1"/>
  <c r="A139" i="14" s="1"/>
  <c r="C138" i="14"/>
  <c r="D138" i="14"/>
  <c r="B138" i="14"/>
  <c r="C141" i="13"/>
  <c r="D141" i="13"/>
  <c r="A142" i="13" a="1"/>
  <c r="A142" i="13" s="1"/>
  <c r="B141" i="13"/>
  <c r="H139" i="14" l="1"/>
  <c r="F139" i="14"/>
  <c r="E139" i="14"/>
  <c r="G139" i="14"/>
  <c r="H142" i="13"/>
  <c r="F142" i="13"/>
  <c r="E142" i="13"/>
  <c r="G142" i="13"/>
  <c r="A140" i="14" a="1"/>
  <c r="A140" i="14" s="1"/>
  <c r="D139" i="14"/>
  <c r="B139" i="14"/>
  <c r="C139" i="14"/>
  <c r="C142" i="13"/>
  <c r="D142" i="13"/>
  <c r="A143" i="13" a="1"/>
  <c r="A143" i="13" s="1"/>
  <c r="B142" i="13"/>
  <c r="G140" i="14" l="1"/>
  <c r="F140" i="14"/>
  <c r="E140" i="14"/>
  <c r="H140" i="14"/>
  <c r="G143" i="13"/>
  <c r="E143" i="13"/>
  <c r="H143" i="13"/>
  <c r="F143" i="13"/>
  <c r="A141" i="14" a="1"/>
  <c r="A141" i="14" s="1"/>
  <c r="B140" i="14"/>
  <c r="C140" i="14"/>
  <c r="D140" i="14"/>
  <c r="C143" i="13"/>
  <c r="D143" i="13"/>
  <c r="A144" i="13" a="1"/>
  <c r="A144" i="13" s="1"/>
  <c r="B143" i="13"/>
  <c r="H141" i="14" l="1"/>
  <c r="F141" i="14"/>
  <c r="E141" i="14"/>
  <c r="G141" i="14"/>
  <c r="H144" i="13"/>
  <c r="F144" i="13"/>
  <c r="G144" i="13"/>
  <c r="E144" i="13"/>
  <c r="A142" i="14" a="1"/>
  <c r="A142" i="14" s="1"/>
  <c r="B141" i="14"/>
  <c r="D141" i="14"/>
  <c r="C141" i="14"/>
  <c r="C144" i="13"/>
  <c r="D144" i="13"/>
  <c r="A145" i="13" a="1"/>
  <c r="A145" i="13" s="1"/>
  <c r="B144" i="13"/>
  <c r="H142" i="14" l="1"/>
  <c r="G142" i="14"/>
  <c r="E142" i="14"/>
  <c r="F142" i="14"/>
  <c r="G145" i="13"/>
  <c r="E145" i="13"/>
  <c r="H145" i="13"/>
  <c r="F145" i="13"/>
  <c r="A143" i="14" a="1"/>
  <c r="A143" i="14" s="1"/>
  <c r="C142" i="14"/>
  <c r="B142" i="14"/>
  <c r="D142" i="14"/>
  <c r="C145" i="13"/>
  <c r="D145" i="13"/>
  <c r="A146" i="13" a="1"/>
  <c r="A146" i="13" s="1"/>
  <c r="B145" i="13"/>
  <c r="G143" i="14" l="1"/>
  <c r="H143" i="14"/>
  <c r="F143" i="14"/>
  <c r="E143" i="14"/>
  <c r="H146" i="13"/>
  <c r="F146" i="13"/>
  <c r="E146" i="13"/>
  <c r="G146" i="13"/>
  <c r="A144" i="14" a="1"/>
  <c r="A144" i="14" s="1"/>
  <c r="D143" i="14"/>
  <c r="B143" i="14"/>
  <c r="C143" i="14"/>
  <c r="C146" i="13"/>
  <c r="D146" i="13"/>
  <c r="A147" i="13" a="1"/>
  <c r="A147" i="13" s="1"/>
  <c r="B146" i="13"/>
  <c r="E144" i="14" l="1"/>
  <c r="H144" i="14"/>
  <c r="G144" i="14"/>
  <c r="F144" i="14"/>
  <c r="G147" i="13"/>
  <c r="E147" i="13"/>
  <c r="H147" i="13"/>
  <c r="F147" i="13"/>
  <c r="A145" i="14" a="1"/>
  <c r="A145" i="14" s="1"/>
  <c r="D144" i="14"/>
  <c r="B144" i="14"/>
  <c r="C144" i="14"/>
  <c r="C147" i="13"/>
  <c r="D147" i="13"/>
  <c r="A148" i="13" a="1"/>
  <c r="A148" i="13" s="1"/>
  <c r="B147" i="13"/>
  <c r="G145" i="14" l="1"/>
  <c r="H145" i="14"/>
  <c r="F145" i="14"/>
  <c r="E145" i="14"/>
  <c r="H148" i="13"/>
  <c r="F148" i="13"/>
  <c r="G148" i="13"/>
  <c r="E148" i="13"/>
  <c r="A146" i="14" a="1"/>
  <c r="A146" i="14" s="1"/>
  <c r="B145" i="14"/>
  <c r="C145" i="14"/>
  <c r="D145" i="14"/>
  <c r="C148" i="13"/>
  <c r="D148" i="13"/>
  <c r="A149" i="13" a="1"/>
  <c r="A149" i="13" s="1"/>
  <c r="B148" i="13"/>
  <c r="G149" i="13" l="1"/>
  <c r="E149" i="13"/>
  <c r="H149" i="13"/>
  <c r="F149" i="13"/>
  <c r="G146" i="14"/>
  <c r="F146" i="14"/>
  <c r="E146" i="14"/>
  <c r="H146" i="14"/>
  <c r="A147" i="14" a="1"/>
  <c r="A147" i="14" s="1"/>
  <c r="C146" i="14"/>
  <c r="B146" i="14"/>
  <c r="D146" i="14"/>
  <c r="D149" i="13"/>
  <c r="C149" i="13"/>
  <c r="A150" i="13" a="1"/>
  <c r="A150" i="13" s="1"/>
  <c r="B149" i="13"/>
  <c r="H150" i="13" l="1"/>
  <c r="F150" i="13"/>
  <c r="E150" i="13"/>
  <c r="G150" i="13"/>
  <c r="H147" i="14"/>
  <c r="F147" i="14"/>
  <c r="G147" i="14"/>
  <c r="E147" i="14"/>
  <c r="A148" i="14" a="1"/>
  <c r="A148" i="14" s="1"/>
  <c r="D147" i="14"/>
  <c r="B147" i="14"/>
  <c r="C147" i="14"/>
  <c r="C150" i="13"/>
  <c r="D150" i="13"/>
  <c r="A151" i="13" a="1"/>
  <c r="A151" i="13" s="1"/>
  <c r="B150" i="13"/>
  <c r="G148" i="14" l="1"/>
  <c r="F148" i="14"/>
  <c r="E148" i="14"/>
  <c r="H148" i="14"/>
  <c r="G151" i="13"/>
  <c r="E151" i="13"/>
  <c r="H151" i="13"/>
  <c r="F151" i="13"/>
  <c r="A149" i="14" a="1"/>
  <c r="A149" i="14" s="1"/>
  <c r="C148" i="14"/>
  <c r="D148" i="14"/>
  <c r="B148" i="14"/>
  <c r="D151" i="13"/>
  <c r="C151" i="13"/>
  <c r="A152" i="13" a="1"/>
  <c r="A152" i="13" s="1"/>
  <c r="B151" i="13"/>
  <c r="H149" i="14" l="1"/>
  <c r="F149" i="14"/>
  <c r="E149" i="14"/>
  <c r="G149" i="14"/>
  <c r="H152" i="13"/>
  <c r="F152" i="13"/>
  <c r="G152" i="13"/>
  <c r="E152" i="13"/>
  <c r="A150" i="14" a="1"/>
  <c r="A150" i="14" s="1"/>
  <c r="B149" i="14"/>
  <c r="C149" i="14"/>
  <c r="D149" i="14"/>
  <c r="C152" i="13"/>
  <c r="D152" i="13"/>
  <c r="A153" i="13" a="1"/>
  <c r="A153" i="13" s="1"/>
  <c r="B152" i="13"/>
  <c r="H150" i="14" l="1"/>
  <c r="G150" i="14"/>
  <c r="E150" i="14"/>
  <c r="F150" i="14"/>
  <c r="G153" i="13"/>
  <c r="E153" i="13"/>
  <c r="H153" i="13"/>
  <c r="F153" i="13"/>
  <c r="A151" i="14" a="1"/>
  <c r="A151" i="14" s="1"/>
  <c r="C150" i="14"/>
  <c r="B150" i="14"/>
  <c r="D150" i="14"/>
  <c r="C153" i="13"/>
  <c r="D153" i="13"/>
  <c r="A154" i="13" a="1"/>
  <c r="A154" i="13" s="1"/>
  <c r="B153" i="13"/>
  <c r="G151" i="14" l="1"/>
  <c r="H151" i="14"/>
  <c r="F151" i="14"/>
  <c r="E151" i="14"/>
  <c r="H154" i="13"/>
  <c r="F154" i="13"/>
  <c r="E154" i="13"/>
  <c r="G154" i="13"/>
  <c r="A152" i="14" a="1"/>
  <c r="A152" i="14" s="1"/>
  <c r="D151" i="14"/>
  <c r="C151" i="14"/>
  <c r="B151" i="14"/>
  <c r="C154" i="13"/>
  <c r="D154" i="13"/>
  <c r="A155" i="13" a="1"/>
  <c r="A155" i="13" s="1"/>
  <c r="B154" i="13"/>
  <c r="E152" i="14" l="1"/>
  <c r="H152" i="14"/>
  <c r="G152" i="14"/>
  <c r="F152" i="14"/>
  <c r="G155" i="13"/>
  <c r="E155" i="13"/>
  <c r="H155" i="13"/>
  <c r="F155" i="13"/>
  <c r="A153" i="14" a="1"/>
  <c r="A153" i="14" s="1"/>
  <c r="B152" i="14"/>
  <c r="C152" i="14"/>
  <c r="D152" i="14"/>
  <c r="C155" i="13"/>
  <c r="D155" i="13"/>
  <c r="A156" i="13" a="1"/>
  <c r="A156" i="13" s="1"/>
  <c r="B155" i="13"/>
  <c r="G153" i="14" l="1"/>
  <c r="H153" i="14"/>
  <c r="F153" i="14"/>
  <c r="E153" i="14"/>
  <c r="H156" i="13"/>
  <c r="F156" i="13"/>
  <c r="G156" i="13"/>
  <c r="E156" i="13"/>
  <c r="A154" i="14" a="1"/>
  <c r="A154" i="14" s="1"/>
  <c r="B153" i="14"/>
  <c r="C153" i="14"/>
  <c r="D153" i="14"/>
  <c r="C156" i="13"/>
  <c r="D156" i="13"/>
  <c r="A157" i="13" a="1"/>
  <c r="A157" i="13" s="1"/>
  <c r="B156" i="13"/>
  <c r="G154" i="14" l="1"/>
  <c r="F154" i="14"/>
  <c r="E154" i="14"/>
  <c r="H154" i="14"/>
  <c r="G157" i="13"/>
  <c r="E157" i="13"/>
  <c r="H157" i="13"/>
  <c r="F157" i="13"/>
  <c r="A155" i="14" a="1"/>
  <c r="A155" i="14" s="1"/>
  <c r="C154" i="14"/>
  <c r="D154" i="14"/>
  <c r="B154" i="14"/>
  <c r="C157" i="13"/>
  <c r="D157" i="13"/>
  <c r="A158" i="13" a="1"/>
  <c r="A158" i="13" s="1"/>
  <c r="B157" i="13"/>
  <c r="H155" i="14" l="1"/>
  <c r="F155" i="14"/>
  <c r="G155" i="14"/>
  <c r="E155" i="14"/>
  <c r="H158" i="13"/>
  <c r="F158" i="13"/>
  <c r="E158" i="13"/>
  <c r="G158" i="13"/>
  <c r="A156" i="14" a="1"/>
  <c r="A156" i="14" s="1"/>
  <c r="D155" i="14"/>
  <c r="B155" i="14"/>
  <c r="C155" i="14"/>
  <c r="C158" i="13"/>
  <c r="D158" i="13"/>
  <c r="A159" i="13" a="1"/>
  <c r="A159" i="13" s="1"/>
  <c r="B158" i="13"/>
  <c r="G159" i="13" l="1"/>
  <c r="E159" i="13"/>
  <c r="H159" i="13"/>
  <c r="F159" i="13"/>
  <c r="G156" i="14"/>
  <c r="F156" i="14"/>
  <c r="E156" i="14"/>
  <c r="H156" i="14"/>
  <c r="A157" i="14" a="1"/>
  <c r="A157" i="14" s="1"/>
  <c r="B156" i="14"/>
  <c r="C156" i="14"/>
  <c r="D156" i="14"/>
  <c r="C159" i="13"/>
  <c r="D159" i="13"/>
  <c r="A160" i="13" a="1"/>
  <c r="A160" i="13" s="1"/>
  <c r="B159" i="13"/>
  <c r="H160" i="13" l="1"/>
  <c r="F160" i="13"/>
  <c r="G160" i="13"/>
  <c r="E160" i="13"/>
  <c r="H157" i="14"/>
  <c r="F157" i="14"/>
  <c r="E157" i="14"/>
  <c r="G157" i="14"/>
  <c r="A158" i="14" a="1"/>
  <c r="A158" i="14" s="1"/>
  <c r="B157" i="14"/>
  <c r="D157" i="14"/>
  <c r="C157" i="14"/>
  <c r="C160" i="13"/>
  <c r="D160" i="13"/>
  <c r="A161" i="13" a="1"/>
  <c r="A161" i="13" s="1"/>
  <c r="B160" i="13"/>
  <c r="G161" i="13" l="1"/>
  <c r="E161" i="13"/>
  <c r="H161" i="13"/>
  <c r="F161" i="13"/>
  <c r="H158" i="14"/>
  <c r="G158" i="14"/>
  <c r="E158" i="14"/>
  <c r="F158" i="14"/>
  <c r="A159" i="14" a="1"/>
  <c r="A159" i="14" s="1"/>
  <c r="C158" i="14"/>
  <c r="B158" i="14"/>
  <c r="D158" i="14"/>
  <c r="D161" i="13"/>
  <c r="C161" i="13"/>
  <c r="A162" i="13" a="1"/>
  <c r="A162" i="13" s="1"/>
  <c r="B161" i="13"/>
  <c r="G159" i="14" l="1"/>
  <c r="H159" i="14"/>
  <c r="F159" i="14"/>
  <c r="E159" i="14"/>
  <c r="H162" i="13"/>
  <c r="F162" i="13"/>
  <c r="E162" i="13"/>
  <c r="G162" i="13"/>
  <c r="A160" i="14" a="1"/>
  <c r="A160" i="14" s="1"/>
  <c r="B159" i="14"/>
  <c r="C159" i="14"/>
  <c r="D159" i="14"/>
  <c r="C162" i="13"/>
  <c r="D162" i="13"/>
  <c r="A163" i="13" a="1"/>
  <c r="A163" i="13" s="1"/>
  <c r="B162" i="13"/>
  <c r="E160" i="14" l="1"/>
  <c r="H160" i="14"/>
  <c r="G160" i="14"/>
  <c r="F160" i="14"/>
  <c r="G163" i="13"/>
  <c r="E163" i="13"/>
  <c r="H163" i="13"/>
  <c r="F163" i="13"/>
  <c r="A161" i="14" a="1"/>
  <c r="A161" i="14" s="1"/>
  <c r="B160" i="14"/>
  <c r="C160" i="14"/>
  <c r="D160" i="14"/>
  <c r="C163" i="13"/>
  <c r="D163" i="13"/>
  <c r="A164" i="13" a="1"/>
  <c r="A164" i="13" s="1"/>
  <c r="B163" i="13"/>
  <c r="G161" i="14" l="1"/>
  <c r="H161" i="14"/>
  <c r="F161" i="14"/>
  <c r="E161" i="14"/>
  <c r="H164" i="13"/>
  <c r="F164" i="13"/>
  <c r="G164" i="13"/>
  <c r="E164" i="13"/>
  <c r="A162" i="14" a="1"/>
  <c r="A162" i="14" s="1"/>
  <c r="C161" i="14"/>
  <c r="D161" i="14"/>
  <c r="B161" i="14"/>
  <c r="C164" i="13"/>
  <c r="D164" i="13"/>
  <c r="A165" i="13" a="1"/>
  <c r="A165" i="13" s="1"/>
  <c r="B164" i="13"/>
  <c r="G162" i="14" l="1"/>
  <c r="F162" i="14"/>
  <c r="E162" i="14"/>
  <c r="H162" i="14"/>
  <c r="G165" i="13"/>
  <c r="E165" i="13"/>
  <c r="H165" i="13"/>
  <c r="F165" i="13"/>
  <c r="A163" i="14" a="1"/>
  <c r="A163" i="14" s="1"/>
  <c r="D162" i="14"/>
  <c r="B162" i="14"/>
  <c r="C162" i="14"/>
  <c r="C165" i="13"/>
  <c r="D165" i="13"/>
  <c r="A166" i="13" a="1"/>
  <c r="A166" i="13" s="1"/>
  <c r="B165" i="13"/>
  <c r="H163" i="14" l="1"/>
  <c r="F163" i="14"/>
  <c r="E163" i="14"/>
  <c r="G163" i="14"/>
  <c r="H166" i="13"/>
  <c r="F166" i="13"/>
  <c r="E166" i="13"/>
  <c r="G166" i="13"/>
  <c r="A164" i="14" a="1"/>
  <c r="A164" i="14" s="1"/>
  <c r="B163" i="14"/>
  <c r="C163" i="14"/>
  <c r="D163" i="14"/>
  <c r="C166" i="13"/>
  <c r="D166" i="13"/>
  <c r="A167" i="13" a="1"/>
  <c r="A167" i="13" s="1"/>
  <c r="B166" i="13"/>
  <c r="G164" i="14" l="1"/>
  <c r="F164" i="14"/>
  <c r="E164" i="14"/>
  <c r="H164" i="14"/>
  <c r="G167" i="13"/>
  <c r="E167" i="13"/>
  <c r="H167" i="13"/>
  <c r="F167" i="13"/>
  <c r="A165" i="14" a="1"/>
  <c r="A165" i="14" s="1"/>
  <c r="B164" i="14"/>
  <c r="C164" i="14"/>
  <c r="D164" i="14"/>
  <c r="C167" i="13"/>
  <c r="D167" i="13"/>
  <c r="A168" i="13" a="1"/>
  <c r="A168" i="13" s="1"/>
  <c r="B167" i="13"/>
  <c r="H165" i="14" l="1"/>
  <c r="F165" i="14"/>
  <c r="E165" i="14"/>
  <c r="G165" i="14"/>
  <c r="H168" i="13"/>
  <c r="F168" i="13"/>
  <c r="G168" i="13"/>
  <c r="E168" i="13"/>
  <c r="A166" i="14" a="1"/>
  <c r="A166" i="14" s="1"/>
  <c r="C165" i="14"/>
  <c r="D165" i="14"/>
  <c r="B165" i="14"/>
  <c r="C168" i="13"/>
  <c r="D168" i="13"/>
  <c r="A169" i="13" a="1"/>
  <c r="A169" i="13" s="1"/>
  <c r="B168" i="13"/>
  <c r="H166" i="14" l="1"/>
  <c r="G166" i="14"/>
  <c r="E166" i="14"/>
  <c r="F166" i="14"/>
  <c r="G169" i="13"/>
  <c r="E169" i="13"/>
  <c r="H169" i="13"/>
  <c r="F169" i="13"/>
  <c r="A167" i="14" a="1"/>
  <c r="A167" i="14" s="1"/>
  <c r="D166" i="14"/>
  <c r="B166" i="14"/>
  <c r="C166" i="14"/>
  <c r="C169" i="13"/>
  <c r="D169" i="13"/>
  <c r="A170" i="13" a="1"/>
  <c r="A170" i="13" s="1"/>
  <c r="B169" i="13"/>
  <c r="G167" i="14" l="1"/>
  <c r="H167" i="14"/>
  <c r="F167" i="14"/>
  <c r="E167" i="14"/>
  <c r="H170" i="13"/>
  <c r="F170" i="13"/>
  <c r="E170" i="13"/>
  <c r="G170" i="13"/>
  <c r="A168" i="14" a="1"/>
  <c r="A168" i="14" s="1"/>
  <c r="B167" i="14"/>
  <c r="C167" i="14"/>
  <c r="D167" i="14"/>
  <c r="C170" i="13"/>
  <c r="D170" i="13"/>
  <c r="A171" i="13" a="1"/>
  <c r="A171" i="13" s="1"/>
  <c r="B170" i="13"/>
  <c r="E168" i="14" l="1"/>
  <c r="H168" i="14"/>
  <c r="G168" i="14"/>
  <c r="F168" i="14"/>
  <c r="G171" i="13"/>
  <c r="E171" i="13"/>
  <c r="H171" i="13"/>
  <c r="F171" i="13"/>
  <c r="A169" i="14" a="1"/>
  <c r="A169" i="14" s="1"/>
  <c r="B168" i="14"/>
  <c r="C168" i="14"/>
  <c r="D168" i="14"/>
  <c r="D171" i="13"/>
  <c r="C171" i="13"/>
  <c r="A172" i="13" a="1"/>
  <c r="A172" i="13" s="1"/>
  <c r="B171" i="13"/>
  <c r="G169" i="14" l="1"/>
  <c r="H169" i="14"/>
  <c r="F169" i="14"/>
  <c r="E169" i="14"/>
  <c r="H172" i="13"/>
  <c r="F172" i="13"/>
  <c r="G172" i="13"/>
  <c r="E172" i="13"/>
  <c r="A170" i="14" a="1"/>
  <c r="A170" i="14" s="1"/>
  <c r="C169" i="14"/>
  <c r="D169" i="14"/>
  <c r="B169" i="14"/>
  <c r="C172" i="13"/>
  <c r="D172" i="13"/>
  <c r="A173" i="13" a="1"/>
  <c r="A173" i="13" s="1"/>
  <c r="B172" i="13"/>
  <c r="G170" i="14" l="1"/>
  <c r="F170" i="14"/>
  <c r="E170" i="14"/>
  <c r="H170" i="14"/>
  <c r="G173" i="13"/>
  <c r="E173" i="13"/>
  <c r="H173" i="13"/>
  <c r="F173" i="13"/>
  <c r="A171" i="14" a="1"/>
  <c r="A171" i="14" s="1"/>
  <c r="D170" i="14"/>
  <c r="B170" i="14"/>
  <c r="C170" i="14"/>
  <c r="C173" i="13"/>
  <c r="D173" i="13"/>
  <c r="A174" i="13" a="1"/>
  <c r="A174" i="13" s="1"/>
  <c r="B173" i="13"/>
  <c r="H171" i="14" l="1"/>
  <c r="F171" i="14"/>
  <c r="E171" i="14"/>
  <c r="G171" i="14"/>
  <c r="H174" i="13"/>
  <c r="F174" i="13"/>
  <c r="E174" i="13"/>
  <c r="G174" i="13"/>
  <c r="A172" i="14" a="1"/>
  <c r="A172" i="14" s="1"/>
  <c r="B171" i="14"/>
  <c r="C171" i="14"/>
  <c r="D171" i="14"/>
  <c r="C174" i="13"/>
  <c r="D174" i="13"/>
  <c r="A175" i="13" a="1"/>
  <c r="A175" i="13" s="1"/>
  <c r="B174" i="13"/>
  <c r="G172" i="14" l="1"/>
  <c r="F172" i="14"/>
  <c r="E172" i="14"/>
  <c r="H172" i="14"/>
  <c r="G175" i="13"/>
  <c r="E175" i="13"/>
  <c r="H175" i="13"/>
  <c r="F175" i="13"/>
  <c r="A173" i="14" a="1"/>
  <c r="A173" i="14" s="1"/>
  <c r="B172" i="14"/>
  <c r="C172" i="14"/>
  <c r="D172" i="14"/>
  <c r="C175" i="13"/>
  <c r="D175" i="13"/>
  <c r="A176" i="13" a="1"/>
  <c r="A176" i="13" s="1"/>
  <c r="B175" i="13"/>
  <c r="H173" i="14" l="1"/>
  <c r="F173" i="14"/>
  <c r="E173" i="14"/>
  <c r="G173" i="14"/>
  <c r="H176" i="13"/>
  <c r="F176" i="13"/>
  <c r="G176" i="13"/>
  <c r="E176" i="13"/>
  <c r="A174" i="14" a="1"/>
  <c r="A174" i="14" s="1"/>
  <c r="C173" i="14"/>
  <c r="D173" i="14"/>
  <c r="B173" i="14"/>
  <c r="C176" i="13"/>
  <c r="D176" i="13"/>
  <c r="A177" i="13" a="1"/>
  <c r="A177" i="13" s="1"/>
  <c r="B176" i="13"/>
  <c r="H174" i="14" l="1"/>
  <c r="G174" i="14"/>
  <c r="E174" i="14"/>
  <c r="F174" i="14"/>
  <c r="G177" i="13"/>
  <c r="E177" i="13"/>
  <c r="H177" i="13"/>
  <c r="F177" i="13"/>
  <c r="A175" i="14" a="1"/>
  <c r="A175" i="14" s="1"/>
  <c r="D174" i="14"/>
  <c r="B174" i="14"/>
  <c r="C174" i="14"/>
  <c r="C177" i="13"/>
  <c r="D177" i="13"/>
  <c r="A178" i="13" a="1"/>
  <c r="A178" i="13" s="1"/>
  <c r="B177" i="13"/>
  <c r="G175" i="14" l="1"/>
  <c r="H175" i="14"/>
  <c r="F175" i="14"/>
  <c r="E175" i="14"/>
  <c r="H178" i="13"/>
  <c r="F178" i="13"/>
  <c r="E178" i="13"/>
  <c r="G178" i="13"/>
  <c r="A176" i="14" a="1"/>
  <c r="A176" i="14" s="1"/>
  <c r="B175" i="14"/>
  <c r="C175" i="14"/>
  <c r="D175" i="14"/>
  <c r="C178" i="13"/>
  <c r="D178" i="13"/>
  <c r="A179" i="13" a="1"/>
  <c r="A179" i="13" s="1"/>
  <c r="B178" i="13"/>
  <c r="E176" i="14" l="1"/>
  <c r="H176" i="14"/>
  <c r="G176" i="14"/>
  <c r="F176" i="14"/>
  <c r="G179" i="13"/>
  <c r="E179" i="13"/>
  <c r="H179" i="13"/>
  <c r="F179" i="13"/>
  <c r="A177" i="14" a="1"/>
  <c r="A177" i="14" s="1"/>
  <c r="B176" i="14"/>
  <c r="C176" i="14"/>
  <c r="D176" i="14"/>
  <c r="C179" i="13"/>
  <c r="D179" i="13"/>
  <c r="A180" i="13" a="1"/>
  <c r="A180" i="13" s="1"/>
  <c r="B179" i="13"/>
  <c r="G177" i="14" l="1"/>
  <c r="H177" i="14"/>
  <c r="F177" i="14"/>
  <c r="E177" i="14"/>
  <c r="H180" i="13"/>
  <c r="F180" i="13"/>
  <c r="G180" i="13"/>
  <c r="E180" i="13"/>
  <c r="A178" i="14" a="1"/>
  <c r="A178" i="14" s="1"/>
  <c r="C177" i="14"/>
  <c r="D177" i="14"/>
  <c r="B177" i="14"/>
  <c r="C180" i="13"/>
  <c r="D180" i="13"/>
  <c r="A181" i="13" a="1"/>
  <c r="A181" i="13" s="1"/>
  <c r="B180" i="13"/>
  <c r="G178" i="14" l="1"/>
  <c r="F178" i="14"/>
  <c r="E178" i="14"/>
  <c r="H178" i="14"/>
  <c r="G181" i="13"/>
  <c r="E181" i="13"/>
  <c r="H181" i="13"/>
  <c r="F181" i="13"/>
  <c r="A179" i="14" a="1"/>
  <c r="A179" i="14" s="1"/>
  <c r="D178" i="14"/>
  <c r="B178" i="14"/>
  <c r="C178" i="14"/>
  <c r="D181" i="13"/>
  <c r="C181" i="13"/>
  <c r="A182" i="13" a="1"/>
  <c r="A182" i="13" s="1"/>
  <c r="B181" i="13"/>
  <c r="H179" i="14" l="1"/>
  <c r="F179" i="14"/>
  <c r="E179" i="14"/>
  <c r="G179" i="14"/>
  <c r="H182" i="13"/>
  <c r="F182" i="13"/>
  <c r="E182" i="13"/>
  <c r="G182" i="13"/>
  <c r="A180" i="14" a="1"/>
  <c r="A180" i="14" s="1"/>
  <c r="B179" i="14"/>
  <c r="C179" i="14"/>
  <c r="D179" i="14"/>
  <c r="C182" i="13"/>
  <c r="D182" i="13"/>
  <c r="A183" i="13" a="1"/>
  <c r="A183" i="13" s="1"/>
  <c r="B182" i="13"/>
  <c r="G180" i="14" l="1"/>
  <c r="F180" i="14"/>
  <c r="E180" i="14"/>
  <c r="H180" i="14"/>
  <c r="G183" i="13"/>
  <c r="E183" i="13"/>
  <c r="H183" i="13"/>
  <c r="F183" i="13"/>
  <c r="A181" i="14" a="1"/>
  <c r="A181" i="14" s="1"/>
  <c r="B180" i="14"/>
  <c r="C180" i="14"/>
  <c r="D180" i="14"/>
  <c r="C183" i="13"/>
  <c r="D183" i="13"/>
  <c r="A184" i="13" a="1"/>
  <c r="A184" i="13" s="1"/>
  <c r="B183" i="13"/>
  <c r="H181" i="14" l="1"/>
  <c r="F181" i="14"/>
  <c r="E181" i="14"/>
  <c r="G181" i="14"/>
  <c r="H184" i="13"/>
  <c r="F184" i="13"/>
  <c r="G184" i="13"/>
  <c r="E184" i="13"/>
  <c r="A182" i="14" a="1"/>
  <c r="A182" i="14" s="1"/>
  <c r="C181" i="14"/>
  <c r="D181" i="14"/>
  <c r="B181" i="14"/>
  <c r="C184" i="13"/>
  <c r="D184" i="13"/>
  <c r="A185" i="13" a="1"/>
  <c r="A185" i="13" s="1"/>
  <c r="B184" i="13"/>
  <c r="H182" i="14" l="1"/>
  <c r="G182" i="14"/>
  <c r="E182" i="14"/>
  <c r="F182" i="14"/>
  <c r="G185" i="13"/>
  <c r="E185" i="13"/>
  <c r="H185" i="13"/>
  <c r="F185" i="13"/>
  <c r="A183" i="14" a="1"/>
  <c r="A183" i="14" s="1"/>
  <c r="D182" i="14"/>
  <c r="B182" i="14"/>
  <c r="C182" i="14"/>
  <c r="C185" i="13"/>
  <c r="D185" i="13"/>
  <c r="A186" i="13" a="1"/>
  <c r="A186" i="13" s="1"/>
  <c r="B185" i="13"/>
  <c r="G183" i="14" l="1"/>
  <c r="H183" i="14"/>
  <c r="F183" i="14"/>
  <c r="E183" i="14"/>
  <c r="H186" i="13"/>
  <c r="F186" i="13"/>
  <c r="E186" i="13"/>
  <c r="G186" i="13"/>
  <c r="A184" i="14" a="1"/>
  <c r="A184" i="14" s="1"/>
  <c r="B183" i="14"/>
  <c r="C183" i="14"/>
  <c r="D183" i="14"/>
  <c r="C186" i="13"/>
  <c r="D186" i="13"/>
  <c r="A187" i="13" a="1"/>
  <c r="A187" i="13" s="1"/>
  <c r="B186" i="13"/>
  <c r="E184" i="14" l="1"/>
  <c r="H184" i="14"/>
  <c r="G184" i="14"/>
  <c r="F184" i="14"/>
  <c r="G187" i="13"/>
  <c r="E187" i="13"/>
  <c r="H187" i="13"/>
  <c r="F187" i="13"/>
  <c r="A185" i="14" a="1"/>
  <c r="A185" i="14" s="1"/>
  <c r="B184" i="14"/>
  <c r="C184" i="14"/>
  <c r="D184" i="14"/>
  <c r="C187" i="13"/>
  <c r="D187" i="13"/>
  <c r="A188" i="13" a="1"/>
  <c r="A188" i="13" s="1"/>
  <c r="B187" i="13"/>
  <c r="G185" i="14" l="1"/>
  <c r="H185" i="14"/>
  <c r="F185" i="14"/>
  <c r="E185" i="14"/>
  <c r="H188" i="13"/>
  <c r="F188" i="13"/>
  <c r="G188" i="13"/>
  <c r="E188" i="13"/>
  <c r="A186" i="14" a="1"/>
  <c r="A186" i="14" s="1"/>
  <c r="C185" i="14"/>
  <c r="D185" i="14"/>
  <c r="B185" i="14"/>
  <c r="C188" i="13"/>
  <c r="D188" i="13"/>
  <c r="A189" i="13" a="1"/>
  <c r="A189" i="13" s="1"/>
  <c r="B188" i="13"/>
  <c r="G186" i="14" l="1"/>
  <c r="F186" i="14"/>
  <c r="E186" i="14"/>
  <c r="H186" i="14"/>
  <c r="G189" i="13"/>
  <c r="E189" i="13"/>
  <c r="H189" i="13"/>
  <c r="F189" i="13"/>
  <c r="A187" i="14" a="1"/>
  <c r="A187" i="14" s="1"/>
  <c r="D186" i="14"/>
  <c r="B186" i="14"/>
  <c r="C186" i="14"/>
  <c r="C189" i="13"/>
  <c r="D189" i="13"/>
  <c r="A190" i="13" a="1"/>
  <c r="A190" i="13" s="1"/>
  <c r="B189" i="13"/>
  <c r="H187" i="14" l="1"/>
  <c r="F187" i="14"/>
  <c r="G187" i="14"/>
  <c r="E187" i="14"/>
  <c r="H190" i="13"/>
  <c r="F190" i="13"/>
  <c r="E190" i="13"/>
  <c r="G190" i="13"/>
  <c r="A188" i="14" a="1"/>
  <c r="A188" i="14" s="1"/>
  <c r="B187" i="14"/>
  <c r="C187" i="14"/>
  <c r="D187" i="14"/>
  <c r="C190" i="13"/>
  <c r="D190" i="13"/>
  <c r="A191" i="13" a="1"/>
  <c r="A191" i="13" s="1"/>
  <c r="B190" i="13"/>
  <c r="G188" i="14" l="1"/>
  <c r="F188" i="14"/>
  <c r="E188" i="14"/>
  <c r="H188" i="14"/>
  <c r="G191" i="13"/>
  <c r="E191" i="13"/>
  <c r="H191" i="13"/>
  <c r="F191" i="13"/>
  <c r="A189" i="14" a="1"/>
  <c r="A189" i="14" s="1"/>
  <c r="B188" i="14"/>
  <c r="C188" i="14"/>
  <c r="D188" i="14"/>
  <c r="C191" i="13"/>
  <c r="D191" i="13"/>
  <c r="A192" i="13" a="1"/>
  <c r="A192" i="13" s="1"/>
  <c r="B191" i="13"/>
  <c r="H189" i="14" l="1"/>
  <c r="F189" i="14"/>
  <c r="E189" i="14"/>
  <c r="G189" i="14"/>
  <c r="H192" i="13"/>
  <c r="F192" i="13"/>
  <c r="G192" i="13"/>
  <c r="E192" i="13"/>
  <c r="A190" i="14" a="1"/>
  <c r="A190" i="14" s="1"/>
  <c r="C189" i="14"/>
  <c r="D189" i="14"/>
  <c r="B189" i="14"/>
  <c r="C192" i="13"/>
  <c r="D192" i="13"/>
  <c r="A193" i="13" a="1"/>
  <c r="A193" i="13" s="1"/>
  <c r="B192" i="13"/>
  <c r="H190" i="14" l="1"/>
  <c r="G190" i="14"/>
  <c r="E190" i="14"/>
  <c r="F190" i="14"/>
  <c r="G193" i="13"/>
  <c r="E193" i="13"/>
  <c r="H193" i="13"/>
  <c r="F193" i="13"/>
  <c r="A191" i="14" a="1"/>
  <c r="A191" i="14" s="1"/>
  <c r="D190" i="14"/>
  <c r="B190" i="14"/>
  <c r="C190" i="14"/>
  <c r="D193" i="13"/>
  <c r="C193" i="13"/>
  <c r="A194" i="13" a="1"/>
  <c r="A194" i="13" s="1"/>
  <c r="B193" i="13"/>
  <c r="G191" i="14" l="1"/>
  <c r="H191" i="14"/>
  <c r="F191" i="14"/>
  <c r="E191" i="14"/>
  <c r="H194" i="13"/>
  <c r="F194" i="13"/>
  <c r="E194" i="13"/>
  <c r="G194" i="13"/>
  <c r="A192" i="14" a="1"/>
  <c r="A192" i="14" s="1"/>
  <c r="B191" i="14"/>
  <c r="C191" i="14"/>
  <c r="D191" i="14"/>
  <c r="C194" i="13"/>
  <c r="D194" i="13"/>
  <c r="A195" i="13" a="1"/>
  <c r="A195" i="13" s="1"/>
  <c r="B194" i="13"/>
  <c r="E192" i="14" l="1"/>
  <c r="H192" i="14"/>
  <c r="G192" i="14"/>
  <c r="F192" i="14"/>
  <c r="G195" i="13"/>
  <c r="E195" i="13"/>
  <c r="H195" i="13"/>
  <c r="F195" i="13"/>
  <c r="A193" i="14" a="1"/>
  <c r="A193" i="14" s="1"/>
  <c r="B192" i="14"/>
  <c r="C192" i="14"/>
  <c r="D192" i="14"/>
  <c r="C195" i="13"/>
  <c r="D195" i="13"/>
  <c r="A196" i="13" a="1"/>
  <c r="A196" i="13" s="1"/>
  <c r="B195" i="13"/>
  <c r="G193" i="14" l="1"/>
  <c r="H193" i="14"/>
  <c r="F193" i="14"/>
  <c r="E193" i="14"/>
  <c r="H196" i="13"/>
  <c r="F196" i="13"/>
  <c r="G196" i="13"/>
  <c r="E196" i="13"/>
  <c r="A194" i="14" a="1"/>
  <c r="A194" i="14" s="1"/>
  <c r="D193" i="14"/>
  <c r="C193" i="14"/>
  <c r="B193" i="14"/>
  <c r="C196" i="13"/>
  <c r="D196" i="13"/>
  <c r="A197" i="13" a="1"/>
  <c r="A197" i="13" s="1"/>
  <c r="B196" i="13"/>
  <c r="G194" i="14" l="1"/>
  <c r="F194" i="14"/>
  <c r="E194" i="14"/>
  <c r="H194" i="14"/>
  <c r="G197" i="13"/>
  <c r="E197" i="13"/>
  <c r="H197" i="13"/>
  <c r="F197" i="13"/>
  <c r="A195" i="14" a="1"/>
  <c r="A195" i="14" s="1"/>
  <c r="B194" i="14"/>
  <c r="D194" i="14"/>
  <c r="C194" i="14"/>
  <c r="C197" i="13"/>
  <c r="D197" i="13"/>
  <c r="A198" i="13" a="1"/>
  <c r="A198" i="13" s="1"/>
  <c r="B197" i="13"/>
  <c r="H195" i="14" l="1"/>
  <c r="F195" i="14"/>
  <c r="E195" i="14"/>
  <c r="G195" i="14"/>
  <c r="H198" i="13"/>
  <c r="F198" i="13"/>
  <c r="E198" i="13"/>
  <c r="G198" i="13"/>
  <c r="A196" i="14" a="1"/>
  <c r="A196" i="14" s="1"/>
  <c r="B195" i="14"/>
  <c r="C195" i="14"/>
  <c r="D195" i="14"/>
  <c r="C198" i="13"/>
  <c r="D198" i="13"/>
  <c r="A199" i="13" a="1"/>
  <c r="A199" i="13" s="1"/>
  <c r="B198" i="13"/>
  <c r="G196" i="14" l="1"/>
  <c r="F196" i="14"/>
  <c r="E196" i="14"/>
  <c r="H196" i="14"/>
  <c r="G199" i="13"/>
  <c r="E199" i="13"/>
  <c r="H199" i="13"/>
  <c r="F199" i="13"/>
  <c r="A197" i="14" a="1"/>
  <c r="A197" i="14" s="1"/>
  <c r="C196" i="14"/>
  <c r="D196" i="14"/>
  <c r="B196" i="14"/>
  <c r="C199" i="13"/>
  <c r="D199" i="13"/>
  <c r="A200" i="13" a="1"/>
  <c r="A200" i="13" s="1"/>
  <c r="B199" i="13"/>
  <c r="H197" i="14" l="1"/>
  <c r="F197" i="14"/>
  <c r="E197" i="14"/>
  <c r="G197" i="14"/>
  <c r="H200" i="13"/>
  <c r="F200" i="13"/>
  <c r="G200" i="13"/>
  <c r="E200" i="13"/>
  <c r="A198" i="14" a="1"/>
  <c r="A198" i="14" s="1"/>
  <c r="D197" i="14"/>
  <c r="B197" i="14"/>
  <c r="C197" i="14"/>
  <c r="C200" i="13"/>
  <c r="D200" i="13"/>
  <c r="A201" i="13" a="1"/>
  <c r="A201" i="13" s="1"/>
  <c r="B200" i="13"/>
  <c r="H198" i="14" l="1"/>
  <c r="G198" i="14"/>
  <c r="E198" i="14"/>
  <c r="F198" i="14"/>
  <c r="G201" i="13"/>
  <c r="E201" i="13"/>
  <c r="H201" i="13"/>
  <c r="F201" i="13"/>
  <c r="A199" i="14" a="1"/>
  <c r="A199" i="14" s="1"/>
  <c r="C198" i="14"/>
  <c r="B198" i="14"/>
  <c r="D198" i="14"/>
  <c r="C201" i="13"/>
  <c r="D201" i="13"/>
  <c r="A202" i="13" a="1"/>
  <c r="A202" i="13" s="1"/>
  <c r="B201" i="13"/>
  <c r="G199" i="14" l="1"/>
  <c r="H199" i="14"/>
  <c r="F199" i="14"/>
  <c r="E199" i="14"/>
  <c r="H202" i="13"/>
  <c r="F202" i="13"/>
  <c r="E202" i="13"/>
  <c r="G202" i="13"/>
  <c r="A200" i="14" a="1"/>
  <c r="A200" i="14" s="1"/>
  <c r="B199" i="14"/>
  <c r="D199" i="14"/>
  <c r="C199" i="14"/>
  <c r="C202" i="13"/>
  <c r="D202" i="13"/>
  <c r="A203" i="13" a="1"/>
  <c r="A203" i="13" s="1"/>
  <c r="B202" i="13"/>
  <c r="E200" i="14" l="1"/>
  <c r="H200" i="14"/>
  <c r="G200" i="14"/>
  <c r="F200" i="14"/>
  <c r="G203" i="13"/>
  <c r="E203" i="13"/>
  <c r="H203" i="13"/>
  <c r="F203" i="13"/>
  <c r="A201" i="14" a="1"/>
  <c r="A201" i="14" s="1"/>
  <c r="C200" i="14"/>
  <c r="B200" i="14"/>
  <c r="D200" i="14"/>
  <c r="C203" i="13"/>
  <c r="D203" i="13"/>
  <c r="A204" i="13" a="1"/>
  <c r="A204" i="13" s="1"/>
  <c r="B203" i="13"/>
  <c r="G201" i="14" l="1"/>
  <c r="H201" i="14"/>
  <c r="F201" i="14"/>
  <c r="E201" i="14"/>
  <c r="H204" i="13"/>
  <c r="F204" i="13"/>
  <c r="G204" i="13"/>
  <c r="E204" i="13"/>
  <c r="A202" i="14" a="1"/>
  <c r="A202" i="14" s="1"/>
  <c r="D201" i="14"/>
  <c r="C201" i="14"/>
  <c r="B201" i="14"/>
  <c r="C204" i="13"/>
  <c r="D204" i="13"/>
  <c r="A205" i="13" a="1"/>
  <c r="A205" i="13" s="1"/>
  <c r="B204" i="13"/>
  <c r="G202" i="14" l="1"/>
  <c r="F202" i="14"/>
  <c r="E202" i="14"/>
  <c r="H202" i="14"/>
  <c r="G205" i="13"/>
  <c r="E205" i="13"/>
  <c r="H205" i="13"/>
  <c r="F205" i="13"/>
  <c r="A203" i="14" a="1"/>
  <c r="A203" i="14" s="1"/>
  <c r="D202" i="14"/>
  <c r="B202" i="14"/>
  <c r="C202" i="14"/>
  <c r="C205" i="13"/>
  <c r="D205" i="13"/>
  <c r="A206" i="13" a="1"/>
  <c r="A206" i="13" s="1"/>
  <c r="B205" i="13"/>
  <c r="H203" i="14" l="1"/>
  <c r="F203" i="14"/>
  <c r="E203" i="14"/>
  <c r="G203" i="14"/>
  <c r="H206" i="13"/>
  <c r="F206" i="13"/>
  <c r="E206" i="13"/>
  <c r="G206" i="13"/>
  <c r="A204" i="14" a="1"/>
  <c r="A204" i="14" s="1"/>
  <c r="B203" i="14"/>
  <c r="C203" i="14"/>
  <c r="D203" i="14"/>
  <c r="C206" i="13"/>
  <c r="D206" i="13"/>
  <c r="A207" i="13" a="1"/>
  <c r="A207" i="13" s="1"/>
  <c r="B206" i="13"/>
  <c r="G204" i="14" l="1"/>
  <c r="F204" i="14"/>
  <c r="E204" i="14"/>
  <c r="H204" i="14"/>
  <c r="G207" i="13"/>
  <c r="E207" i="13"/>
  <c r="H207" i="13"/>
  <c r="F207" i="13"/>
  <c r="A205" i="14" a="1"/>
  <c r="A205" i="14" s="1"/>
  <c r="C204" i="14"/>
  <c r="D204" i="14"/>
  <c r="B204" i="14"/>
  <c r="C207" i="13"/>
  <c r="D207" i="13"/>
  <c r="A208" i="13" a="1"/>
  <c r="A208" i="13" s="1"/>
  <c r="B207" i="13"/>
  <c r="H205" i="14" l="1"/>
  <c r="F205" i="14"/>
  <c r="E205" i="14"/>
  <c r="G205" i="14"/>
  <c r="H208" i="13"/>
  <c r="F208" i="13"/>
  <c r="G208" i="13"/>
  <c r="E208" i="13"/>
  <c r="A206" i="14" a="1"/>
  <c r="A206" i="14" s="1"/>
  <c r="D205" i="14"/>
  <c r="B205" i="14"/>
  <c r="C205" i="14"/>
  <c r="C208" i="13"/>
  <c r="D208" i="13"/>
  <c r="A209" i="13" a="1"/>
  <c r="A209" i="13" s="1"/>
  <c r="B208" i="13"/>
  <c r="H206" i="14" l="1"/>
  <c r="G206" i="14"/>
  <c r="E206" i="14"/>
  <c r="F206" i="14"/>
  <c r="G209" i="13"/>
  <c r="E209" i="13"/>
  <c r="H209" i="13"/>
  <c r="F209" i="13"/>
  <c r="A207" i="14" a="1"/>
  <c r="A207" i="14" s="1"/>
  <c r="C206" i="14"/>
  <c r="D206" i="14"/>
  <c r="B206" i="14"/>
  <c r="C209" i="13"/>
  <c r="D209" i="13"/>
  <c r="A210" i="13" a="1"/>
  <c r="A210" i="13" s="1"/>
  <c r="B209" i="13"/>
  <c r="G207" i="14" l="1"/>
  <c r="H207" i="14"/>
  <c r="F207" i="14"/>
  <c r="E207" i="14"/>
  <c r="H210" i="13"/>
  <c r="F210" i="13"/>
  <c r="E210" i="13"/>
  <c r="G210" i="13"/>
  <c r="A208" i="14" a="1"/>
  <c r="A208" i="14" s="1"/>
  <c r="B207" i="14"/>
  <c r="D207" i="14"/>
  <c r="C207" i="14"/>
  <c r="C210" i="13"/>
  <c r="D210" i="13"/>
  <c r="A211" i="13" a="1"/>
  <c r="A211" i="13" s="1"/>
  <c r="B210" i="13"/>
  <c r="G211" i="13" l="1"/>
  <c r="E211" i="13"/>
  <c r="H211" i="13"/>
  <c r="F211" i="13"/>
  <c r="E208" i="14"/>
  <c r="H208" i="14"/>
  <c r="G208" i="14"/>
  <c r="F208" i="14"/>
  <c r="A209" i="14" a="1"/>
  <c r="A209" i="14" s="1"/>
  <c r="C208" i="14"/>
  <c r="B208" i="14"/>
  <c r="D208" i="14"/>
  <c r="C211" i="13"/>
  <c r="D211" i="13"/>
  <c r="A212" i="13" a="1"/>
  <c r="A212" i="13" s="1"/>
  <c r="B211" i="13"/>
  <c r="G209" i="14" l="1"/>
  <c r="H209" i="14"/>
  <c r="F209" i="14"/>
  <c r="E209" i="14"/>
  <c r="E212" i="13"/>
  <c r="G212" i="13"/>
  <c r="H212" i="13"/>
  <c r="F212" i="13"/>
  <c r="A210" i="14" a="1"/>
  <c r="A210" i="14" s="1"/>
  <c r="D209" i="14"/>
  <c r="C209" i="14"/>
  <c r="B209" i="14"/>
  <c r="C212" i="13"/>
  <c r="D212" i="13"/>
  <c r="A213" i="13" a="1"/>
  <c r="A213" i="13" s="1"/>
  <c r="B212" i="13"/>
  <c r="G210" i="14" l="1"/>
  <c r="F210" i="14"/>
  <c r="E210" i="14"/>
  <c r="H210" i="14"/>
  <c r="E213" i="13"/>
  <c r="G213" i="13"/>
  <c r="F213" i="13"/>
  <c r="H213" i="13"/>
  <c r="A211" i="14" a="1"/>
  <c r="A211" i="14" s="1"/>
  <c r="B210" i="14"/>
  <c r="D210" i="14"/>
  <c r="C210" i="14"/>
  <c r="D213" i="13"/>
  <c r="C213" i="13"/>
  <c r="A214" i="13" a="1"/>
  <c r="A214" i="13" s="1"/>
  <c r="B213" i="13"/>
  <c r="H211" i="14" l="1"/>
  <c r="F211" i="14"/>
  <c r="G211" i="14"/>
  <c r="E211" i="14"/>
  <c r="E214" i="13"/>
  <c r="F214" i="13"/>
  <c r="H214" i="13"/>
  <c r="G214" i="13"/>
  <c r="A212" i="14" a="1"/>
  <c r="A212" i="14" s="1"/>
  <c r="B211" i="14"/>
  <c r="C211" i="14"/>
  <c r="D211" i="14"/>
  <c r="C214" i="13"/>
  <c r="D214" i="13"/>
  <c r="A215" i="13" a="1"/>
  <c r="A215" i="13" s="1"/>
  <c r="B214" i="13"/>
  <c r="G212" i="14" l="1"/>
  <c r="F212" i="14"/>
  <c r="E212" i="14"/>
  <c r="H212" i="14"/>
  <c r="F215" i="13"/>
  <c r="E215" i="13"/>
  <c r="G215" i="13"/>
  <c r="H215" i="13"/>
  <c r="A213" i="14" a="1"/>
  <c r="A213" i="14" s="1"/>
  <c r="C212" i="14"/>
  <c r="D212" i="14"/>
  <c r="B212" i="14"/>
  <c r="D215" i="13"/>
  <c r="C215" i="13"/>
  <c r="A216" i="13" a="1"/>
  <c r="A216" i="13" s="1"/>
  <c r="B215" i="13"/>
  <c r="H213" i="14" l="1"/>
  <c r="F213" i="14"/>
  <c r="E213" i="14"/>
  <c r="G213" i="14"/>
  <c r="G216" i="13"/>
  <c r="E216" i="13"/>
  <c r="H216" i="13"/>
  <c r="F216" i="13"/>
  <c r="A214" i="14" a="1"/>
  <c r="A214" i="14" s="1"/>
  <c r="D213" i="14"/>
  <c r="B213" i="14"/>
  <c r="C213" i="14"/>
  <c r="C216" i="13"/>
  <c r="D216" i="13"/>
  <c r="A217" i="13" a="1"/>
  <c r="A217" i="13" s="1"/>
  <c r="B216" i="13"/>
  <c r="F217" i="13" l="1"/>
  <c r="E217" i="13"/>
  <c r="H217" i="13"/>
  <c r="G217" i="13"/>
  <c r="H214" i="14"/>
  <c r="G214" i="14"/>
  <c r="E214" i="14"/>
  <c r="F214" i="14"/>
  <c r="A215" i="14" a="1"/>
  <c r="A215" i="14" s="1"/>
  <c r="C214" i="14"/>
  <c r="B214" i="14"/>
  <c r="D214" i="14"/>
  <c r="C217" i="13"/>
  <c r="D217" i="13"/>
  <c r="A218" i="13" a="1"/>
  <c r="A218" i="13" s="1"/>
  <c r="B217" i="13"/>
  <c r="G218" i="13" l="1"/>
  <c r="E218" i="13"/>
  <c r="H218" i="13"/>
  <c r="F218" i="13"/>
  <c r="G215" i="14"/>
  <c r="H215" i="14"/>
  <c r="F215" i="14"/>
  <c r="E215" i="14"/>
  <c r="A216" i="14" a="1"/>
  <c r="A216" i="14" s="1"/>
  <c r="B215" i="14"/>
  <c r="D215" i="14"/>
  <c r="C215" i="14"/>
  <c r="C218" i="13"/>
  <c r="D218" i="13"/>
  <c r="A219" i="13" a="1"/>
  <c r="A219" i="13" s="1"/>
  <c r="B218" i="13"/>
  <c r="E216" i="14" l="1"/>
  <c r="H216" i="14"/>
  <c r="G216" i="14"/>
  <c r="F216" i="14"/>
  <c r="F219" i="13"/>
  <c r="E219" i="13"/>
  <c r="G219" i="13"/>
  <c r="H219" i="13"/>
  <c r="A217" i="14" a="1"/>
  <c r="A217" i="14" s="1"/>
  <c r="C216" i="14"/>
  <c r="B216" i="14"/>
  <c r="D216" i="14"/>
  <c r="C219" i="13"/>
  <c r="D219" i="13"/>
  <c r="A220" i="13" a="1"/>
  <c r="A220" i="13" s="1"/>
  <c r="B219" i="13"/>
  <c r="G220" i="13" l="1"/>
  <c r="E220" i="13"/>
  <c r="H220" i="13"/>
  <c r="F220" i="13"/>
  <c r="G217" i="14"/>
  <c r="H217" i="14"/>
  <c r="F217" i="14"/>
  <c r="E217" i="14"/>
  <c r="A218" i="14" a="1"/>
  <c r="A218" i="14" s="1"/>
  <c r="D217" i="14"/>
  <c r="C217" i="14"/>
  <c r="B217" i="14"/>
  <c r="C220" i="13"/>
  <c r="D220" i="13"/>
  <c r="A221" i="13" a="1"/>
  <c r="A221" i="13" s="1"/>
  <c r="B220" i="13"/>
  <c r="F221" i="13" l="1"/>
  <c r="E221" i="13"/>
  <c r="H221" i="13"/>
  <c r="G221" i="13"/>
  <c r="G218" i="14"/>
  <c r="F218" i="14"/>
  <c r="E218" i="14"/>
  <c r="H218" i="14"/>
  <c r="A219" i="14" a="1"/>
  <c r="A219" i="14" s="1"/>
  <c r="D218" i="14"/>
  <c r="B218" i="14"/>
  <c r="C218" i="14"/>
  <c r="C221" i="13"/>
  <c r="D221" i="13"/>
  <c r="A222" i="13" a="1"/>
  <c r="A222" i="13" s="1"/>
  <c r="B221" i="13"/>
  <c r="G222" i="13" l="1"/>
  <c r="E222" i="13"/>
  <c r="H222" i="13"/>
  <c r="F222" i="13"/>
  <c r="H219" i="14"/>
  <c r="F219" i="14"/>
  <c r="G219" i="14"/>
  <c r="E219" i="14"/>
  <c r="A220" i="14" a="1"/>
  <c r="A220" i="14" s="1"/>
  <c r="B219" i="14"/>
  <c r="C219" i="14"/>
  <c r="D219" i="14"/>
  <c r="C222" i="13"/>
  <c r="D222" i="13"/>
  <c r="A223" i="13" a="1"/>
  <c r="A223" i="13" s="1"/>
  <c r="B222" i="13"/>
  <c r="F223" i="13" l="1"/>
  <c r="E223" i="13"/>
  <c r="G223" i="13"/>
  <c r="H223" i="13"/>
  <c r="G220" i="14"/>
  <c r="F220" i="14"/>
  <c r="E220" i="14"/>
  <c r="H220" i="14"/>
  <c r="A221" i="14" a="1"/>
  <c r="A221" i="14" s="1"/>
  <c r="C220" i="14"/>
  <c r="D220" i="14"/>
  <c r="B220" i="14"/>
  <c r="C223" i="13"/>
  <c r="D223" i="13"/>
  <c r="A224" i="13" a="1"/>
  <c r="A224" i="13" s="1"/>
  <c r="B223" i="13"/>
  <c r="H221" i="14" l="1"/>
  <c r="F221" i="14"/>
  <c r="E221" i="14"/>
  <c r="G221" i="14"/>
  <c r="G224" i="13"/>
  <c r="E224" i="13"/>
  <c r="H224" i="13"/>
  <c r="F224" i="13"/>
  <c r="A222" i="14" a="1"/>
  <c r="A222" i="14" s="1"/>
  <c r="D221" i="14"/>
  <c r="B221" i="14"/>
  <c r="C221" i="14"/>
  <c r="C224" i="13"/>
  <c r="D224" i="13"/>
  <c r="A225" i="13" a="1"/>
  <c r="A225" i="13" s="1"/>
  <c r="B224" i="13"/>
  <c r="H222" i="14" l="1"/>
  <c r="G222" i="14"/>
  <c r="E222" i="14"/>
  <c r="F222" i="14"/>
  <c r="F225" i="13"/>
  <c r="E225" i="13"/>
  <c r="H225" i="13"/>
  <c r="G225" i="13"/>
  <c r="A223" i="14" a="1"/>
  <c r="A223" i="14" s="1"/>
  <c r="C222" i="14"/>
  <c r="D222" i="14"/>
  <c r="B222" i="14"/>
  <c r="D225" i="13"/>
  <c r="C225" i="13"/>
  <c r="A226" i="13" a="1"/>
  <c r="A226" i="13" s="1"/>
  <c r="B225" i="13"/>
  <c r="G223" i="14" l="1"/>
  <c r="H223" i="14"/>
  <c r="F223" i="14"/>
  <c r="E223" i="14"/>
  <c r="G226" i="13"/>
  <c r="E226" i="13"/>
  <c r="F226" i="13"/>
  <c r="H226" i="13"/>
  <c r="A224" i="14" a="1"/>
  <c r="A224" i="14" s="1"/>
  <c r="B223" i="14"/>
  <c r="D223" i="14"/>
  <c r="C223" i="14"/>
  <c r="C226" i="13"/>
  <c r="D226" i="13"/>
  <c r="A227" i="13" a="1"/>
  <c r="A227" i="13" s="1"/>
  <c r="B226" i="13"/>
  <c r="E224" i="14" l="1"/>
  <c r="H224" i="14"/>
  <c r="G224" i="14"/>
  <c r="F224" i="14"/>
  <c r="F227" i="13"/>
  <c r="E227" i="13"/>
  <c r="G227" i="13"/>
  <c r="H227" i="13"/>
  <c r="A225" i="14" a="1"/>
  <c r="A225" i="14" s="1"/>
  <c r="C224" i="14"/>
  <c r="B224" i="14"/>
  <c r="D224" i="14"/>
  <c r="C227" i="13"/>
  <c r="D227" i="13"/>
  <c r="A228" i="13" a="1"/>
  <c r="A228" i="13" s="1"/>
  <c r="B227" i="13"/>
  <c r="G225" i="14" l="1"/>
  <c r="H225" i="14"/>
  <c r="F225" i="14"/>
  <c r="E225" i="14"/>
  <c r="G228" i="13"/>
  <c r="E228" i="13"/>
  <c r="H228" i="13"/>
  <c r="F228" i="13"/>
  <c r="A226" i="14" a="1"/>
  <c r="A226" i="14" s="1"/>
  <c r="D225" i="14"/>
  <c r="C225" i="14"/>
  <c r="B225" i="14"/>
  <c r="C228" i="13"/>
  <c r="D228" i="13"/>
  <c r="A229" i="13" a="1"/>
  <c r="A229" i="13" s="1"/>
  <c r="B228" i="13"/>
  <c r="G226" i="14" l="1"/>
  <c r="F226" i="14"/>
  <c r="E226" i="14"/>
  <c r="H226" i="14"/>
  <c r="F229" i="13"/>
  <c r="E229" i="13"/>
  <c r="H229" i="13"/>
  <c r="G229" i="13"/>
  <c r="A227" i="14" a="1"/>
  <c r="A227" i="14" s="1"/>
  <c r="B226" i="14"/>
  <c r="D226" i="14"/>
  <c r="C226" i="14"/>
  <c r="C229" i="13"/>
  <c r="D229" i="13"/>
  <c r="A230" i="13" a="1"/>
  <c r="A230" i="13" s="1"/>
  <c r="B229" i="13"/>
  <c r="H227" i="14" l="1"/>
  <c r="F227" i="14"/>
  <c r="E227" i="14"/>
  <c r="G227" i="14"/>
  <c r="G230" i="13"/>
  <c r="E230" i="13"/>
  <c r="H230" i="13"/>
  <c r="F230" i="13"/>
  <c r="A228" i="14" a="1"/>
  <c r="A228" i="14" s="1"/>
  <c r="B227" i="14"/>
  <c r="C227" i="14"/>
  <c r="D227" i="14"/>
  <c r="C230" i="13"/>
  <c r="D230" i="13"/>
  <c r="A231" i="13" a="1"/>
  <c r="A231" i="13" s="1"/>
  <c r="B230" i="13"/>
  <c r="G228" i="14" l="1"/>
  <c r="F228" i="14"/>
  <c r="E228" i="14"/>
  <c r="H228" i="14"/>
  <c r="F231" i="13"/>
  <c r="E231" i="13"/>
  <c r="G231" i="13"/>
  <c r="H231" i="13"/>
  <c r="A229" i="14" a="1"/>
  <c r="A229" i="14" s="1"/>
  <c r="C228" i="14"/>
  <c r="D228" i="14"/>
  <c r="B228" i="14"/>
  <c r="C231" i="13"/>
  <c r="D231" i="13"/>
  <c r="A232" i="13" a="1"/>
  <c r="A232" i="13" s="1"/>
  <c r="B231" i="13"/>
  <c r="H229" i="14" l="1"/>
  <c r="F229" i="14"/>
  <c r="E229" i="14"/>
  <c r="G229" i="14"/>
  <c r="G232" i="13"/>
  <c r="E232" i="13"/>
  <c r="H232" i="13"/>
  <c r="F232" i="13"/>
  <c r="A230" i="14" a="1"/>
  <c r="A230" i="14" s="1"/>
  <c r="D229" i="14"/>
  <c r="B229" i="14"/>
  <c r="C229" i="14"/>
  <c r="C232" i="13"/>
  <c r="D232" i="13"/>
  <c r="A233" i="13" a="1"/>
  <c r="A233" i="13" s="1"/>
  <c r="B232" i="13"/>
  <c r="H230" i="14" l="1"/>
  <c r="G230" i="14"/>
  <c r="E230" i="14"/>
  <c r="F230" i="14"/>
  <c r="F233" i="13"/>
  <c r="E233" i="13"/>
  <c r="H233" i="13"/>
  <c r="G233" i="13"/>
  <c r="A231" i="14" a="1"/>
  <c r="A231" i="14" s="1"/>
  <c r="C230" i="14"/>
  <c r="B230" i="14"/>
  <c r="D230" i="14"/>
  <c r="C233" i="13"/>
  <c r="D233" i="13"/>
  <c r="A234" i="13" a="1"/>
  <c r="A234" i="13" s="1"/>
  <c r="B233" i="13"/>
  <c r="G231" i="14" l="1"/>
  <c r="H231" i="14"/>
  <c r="F231" i="14"/>
  <c r="E231" i="14"/>
  <c r="G234" i="13"/>
  <c r="E234" i="13"/>
  <c r="F234" i="13"/>
  <c r="H234" i="13"/>
  <c r="A232" i="14" a="1"/>
  <c r="A232" i="14" s="1"/>
  <c r="B231" i="14"/>
  <c r="D231" i="14"/>
  <c r="C231" i="14"/>
  <c r="C234" i="13"/>
  <c r="D234" i="13"/>
  <c r="A235" i="13" a="1"/>
  <c r="A235" i="13" s="1"/>
  <c r="B234" i="13"/>
  <c r="E232" i="14" l="1"/>
  <c r="H232" i="14"/>
  <c r="G232" i="14"/>
  <c r="F232" i="14"/>
  <c r="F235" i="13"/>
  <c r="E235" i="13"/>
  <c r="G235" i="13"/>
  <c r="H235" i="13"/>
  <c r="A233" i="14" a="1"/>
  <c r="A233" i="14" s="1"/>
  <c r="C232" i="14"/>
  <c r="B232" i="14"/>
  <c r="D232" i="14"/>
  <c r="C235" i="13"/>
  <c r="D235" i="13"/>
  <c r="A236" i="13" a="1"/>
  <c r="A236" i="13" s="1"/>
  <c r="B235" i="13"/>
  <c r="G233" i="14" l="1"/>
  <c r="H233" i="14"/>
  <c r="F233" i="14"/>
  <c r="E233" i="14"/>
  <c r="G236" i="13"/>
  <c r="E236" i="13"/>
  <c r="H236" i="13"/>
  <c r="F236" i="13"/>
  <c r="A234" i="14" a="1"/>
  <c r="A234" i="14" s="1"/>
  <c r="D233" i="14"/>
  <c r="C233" i="14"/>
  <c r="B233" i="14"/>
  <c r="C236" i="13"/>
  <c r="D236" i="13"/>
  <c r="A237" i="13" a="1"/>
  <c r="A237" i="13" s="1"/>
  <c r="B236" i="13"/>
  <c r="G234" i="14" l="1"/>
  <c r="F234" i="14"/>
  <c r="E234" i="14"/>
  <c r="H234" i="14"/>
  <c r="F237" i="13"/>
  <c r="E237" i="13"/>
  <c r="H237" i="13"/>
  <c r="G237" i="13"/>
  <c r="A235" i="14" a="1"/>
  <c r="A235" i="14" s="1"/>
  <c r="D234" i="14"/>
  <c r="B234" i="14"/>
  <c r="C234" i="14"/>
  <c r="C237" i="13"/>
  <c r="D237" i="13"/>
  <c r="A238" i="13" a="1"/>
  <c r="A238" i="13" s="1"/>
  <c r="B237" i="13"/>
  <c r="H235" i="14" l="1"/>
  <c r="F235" i="14"/>
  <c r="E235" i="14"/>
  <c r="G235" i="14"/>
  <c r="G238" i="13"/>
  <c r="E238" i="13"/>
  <c r="H238" i="13"/>
  <c r="F238" i="13"/>
  <c r="A236" i="14" a="1"/>
  <c r="A236" i="14" s="1"/>
  <c r="B235" i="14"/>
  <c r="C235" i="14"/>
  <c r="D235" i="14"/>
  <c r="C238" i="13"/>
  <c r="D238" i="13"/>
  <c r="A239" i="13" a="1"/>
  <c r="A239" i="13" s="1"/>
  <c r="B238" i="13"/>
  <c r="G236" i="14" l="1"/>
  <c r="F236" i="14"/>
  <c r="E236" i="14"/>
  <c r="H236" i="14"/>
  <c r="F239" i="13"/>
  <c r="E239" i="13"/>
  <c r="G239" i="13"/>
  <c r="H239" i="13"/>
  <c r="A237" i="14" a="1"/>
  <c r="A237" i="14" s="1"/>
  <c r="C236" i="14"/>
  <c r="D236" i="14"/>
  <c r="B236" i="14"/>
  <c r="C239" i="13"/>
  <c r="D239" i="13"/>
  <c r="A240" i="13" a="1"/>
  <c r="A240" i="13" s="1"/>
  <c r="B239" i="13"/>
  <c r="H237" i="14" l="1"/>
  <c r="F237" i="14"/>
  <c r="E237" i="14"/>
  <c r="G237" i="14"/>
  <c r="G240" i="13"/>
  <c r="E240" i="13"/>
  <c r="H240" i="13"/>
  <c r="F240" i="13"/>
  <c r="A238" i="14" a="1"/>
  <c r="A238" i="14" s="1"/>
  <c r="D237" i="14"/>
  <c r="B237" i="14"/>
  <c r="C237" i="14"/>
  <c r="C240" i="13"/>
  <c r="D240" i="13"/>
  <c r="A241" i="13" a="1"/>
  <c r="A241" i="13" s="1"/>
  <c r="B240" i="13"/>
  <c r="H238" i="14" l="1"/>
  <c r="G238" i="14"/>
  <c r="E238" i="14"/>
  <c r="F238" i="14"/>
  <c r="F241" i="13"/>
  <c r="E241" i="13"/>
  <c r="H241" i="13"/>
  <c r="G241" i="13"/>
  <c r="A239" i="14" a="1"/>
  <c r="A239" i="14" s="1"/>
  <c r="C238" i="14"/>
  <c r="D238" i="14"/>
  <c r="B238" i="14"/>
  <c r="C241" i="13"/>
  <c r="D241" i="13"/>
  <c r="A242" i="13" a="1"/>
  <c r="A242" i="13" s="1"/>
  <c r="B241" i="13"/>
  <c r="G239" i="14" l="1"/>
  <c r="H239" i="14"/>
  <c r="F239" i="14"/>
  <c r="E239" i="14"/>
  <c r="G242" i="13"/>
  <c r="E242" i="13"/>
  <c r="H242" i="13"/>
  <c r="F242" i="13"/>
  <c r="A240" i="14" a="1"/>
  <c r="A240" i="14" s="1"/>
  <c r="B239" i="14"/>
  <c r="D239" i="14"/>
  <c r="C239" i="14"/>
  <c r="C242" i="13"/>
  <c r="D242" i="13"/>
  <c r="A243" i="13" a="1"/>
  <c r="A243" i="13" s="1"/>
  <c r="B242" i="13"/>
  <c r="E240" i="14" l="1"/>
  <c r="H240" i="14"/>
  <c r="G240" i="14"/>
  <c r="F240" i="14"/>
  <c r="F243" i="13"/>
  <c r="E243" i="13"/>
  <c r="G243" i="13"/>
  <c r="H243" i="13"/>
  <c r="A241" i="14" a="1"/>
  <c r="A241" i="14" s="1"/>
  <c r="C240" i="14"/>
  <c r="B240" i="14"/>
  <c r="D240" i="14"/>
  <c r="C243" i="13"/>
  <c r="D243" i="13"/>
  <c r="A244" i="13" a="1"/>
  <c r="A244" i="13" s="1"/>
  <c r="B243" i="13"/>
  <c r="G241" i="14" l="1"/>
  <c r="H241" i="14"/>
  <c r="F241" i="14"/>
  <c r="E241" i="14"/>
  <c r="G244" i="13"/>
  <c r="E244" i="13"/>
  <c r="H244" i="13"/>
  <c r="F244" i="13"/>
  <c r="A242" i="14" a="1"/>
  <c r="A242" i="14" s="1"/>
  <c r="B241" i="14"/>
  <c r="D241" i="14"/>
  <c r="C241" i="14"/>
  <c r="C244" i="13"/>
  <c r="D244" i="13"/>
  <c r="A245" i="13" a="1"/>
  <c r="A245" i="13" s="1"/>
  <c r="B244" i="13"/>
  <c r="G242" i="14" l="1"/>
  <c r="F242" i="14"/>
  <c r="E242" i="14"/>
  <c r="H242" i="14"/>
  <c r="F245" i="13"/>
  <c r="E245" i="13"/>
  <c r="H245" i="13"/>
  <c r="G245" i="13"/>
  <c r="A243" i="14" a="1"/>
  <c r="A243" i="14" s="1"/>
  <c r="C242" i="14"/>
  <c r="D242" i="14"/>
  <c r="B242" i="14"/>
  <c r="C245" i="13"/>
  <c r="D245" i="13"/>
  <c r="A246" i="13" a="1"/>
  <c r="A246" i="13" s="1"/>
  <c r="B245" i="13"/>
  <c r="H243" i="14" l="1"/>
  <c r="F243" i="14"/>
  <c r="E243" i="14"/>
  <c r="G243" i="14"/>
  <c r="G246" i="13"/>
  <c r="E246" i="13"/>
  <c r="H246" i="13"/>
  <c r="F246" i="13"/>
  <c r="A244" i="14" a="1"/>
  <c r="A244" i="14" s="1"/>
  <c r="D243" i="14"/>
  <c r="B243" i="14"/>
  <c r="C243" i="14"/>
  <c r="C246" i="13"/>
  <c r="D246" i="13"/>
  <c r="A247" i="13" a="1"/>
  <c r="A247" i="13" s="1"/>
  <c r="B246" i="13"/>
  <c r="G244" i="14" l="1"/>
  <c r="F244" i="14"/>
  <c r="E244" i="14"/>
  <c r="H244" i="14"/>
  <c r="F247" i="13"/>
  <c r="E247" i="13"/>
  <c r="G247" i="13"/>
  <c r="H247" i="13"/>
  <c r="A245" i="14" a="1"/>
  <c r="A245" i="14" s="1"/>
  <c r="C244" i="14"/>
  <c r="B244" i="14"/>
  <c r="D244" i="14"/>
  <c r="C247" i="13"/>
  <c r="D247" i="13"/>
  <c r="A248" i="13" a="1"/>
  <c r="A248" i="13" s="1"/>
  <c r="B247" i="13"/>
  <c r="H245" i="14" l="1"/>
  <c r="F245" i="14"/>
  <c r="E245" i="14"/>
  <c r="G245" i="14"/>
  <c r="G248" i="13"/>
  <c r="E248" i="13"/>
  <c r="H248" i="13"/>
  <c r="F248" i="13"/>
  <c r="A246" i="14" a="1"/>
  <c r="A246" i="14" s="1"/>
  <c r="B245" i="14"/>
  <c r="D245" i="14"/>
  <c r="C245" i="14"/>
  <c r="C248" i="13"/>
  <c r="D248" i="13"/>
  <c r="A249" i="13" a="1"/>
  <c r="A249" i="13" s="1"/>
  <c r="B248" i="13"/>
  <c r="H246" i="14" l="1"/>
  <c r="G246" i="14"/>
  <c r="E246" i="14"/>
  <c r="F246" i="14"/>
  <c r="F249" i="13"/>
  <c r="E249" i="13"/>
  <c r="H249" i="13"/>
  <c r="G249" i="13"/>
  <c r="A247" i="14" a="1"/>
  <c r="A247" i="14" s="1"/>
  <c r="C246" i="14"/>
  <c r="D246" i="14"/>
  <c r="B246" i="14"/>
  <c r="C249" i="13"/>
  <c r="D249" i="13"/>
  <c r="A250" i="13" a="1"/>
  <c r="A250" i="13" s="1"/>
  <c r="B249" i="13"/>
  <c r="G247" i="14" l="1"/>
  <c r="H247" i="14"/>
  <c r="F247" i="14"/>
  <c r="E247" i="14"/>
  <c r="G250" i="13"/>
  <c r="E250" i="13"/>
  <c r="F250" i="13"/>
  <c r="H250" i="13"/>
  <c r="A248" i="14" a="1"/>
  <c r="A248" i="14" s="1"/>
  <c r="D247" i="14"/>
  <c r="B247" i="14"/>
  <c r="C247" i="14"/>
  <c r="C250" i="13"/>
  <c r="D250" i="13"/>
  <c r="A251" i="13" a="1"/>
  <c r="A251" i="13" s="1"/>
  <c r="B250" i="13"/>
  <c r="E248" i="14" l="1"/>
  <c r="H248" i="14"/>
  <c r="G248" i="14"/>
  <c r="F248" i="14"/>
  <c r="F251" i="13"/>
  <c r="E251" i="13"/>
  <c r="G251" i="13"/>
  <c r="H251" i="13"/>
  <c r="A249" i="14" a="1"/>
  <c r="A249" i="14" s="1"/>
  <c r="C248" i="14"/>
  <c r="B248" i="14"/>
  <c r="D248" i="14"/>
  <c r="C251" i="13"/>
  <c r="D251" i="13"/>
  <c r="A252" i="13" a="1"/>
  <c r="A252" i="13" s="1"/>
  <c r="B251" i="13"/>
  <c r="G249" i="14" l="1"/>
  <c r="H249" i="14"/>
  <c r="F249" i="14"/>
  <c r="E249" i="14"/>
  <c r="G252" i="13"/>
  <c r="E252" i="13"/>
  <c r="H252" i="13"/>
  <c r="F252" i="13"/>
  <c r="A250" i="14" a="1"/>
  <c r="A250" i="14" s="1"/>
  <c r="B249" i="14"/>
  <c r="D249" i="14"/>
  <c r="C249" i="14"/>
  <c r="C252" i="13"/>
  <c r="D252" i="13"/>
  <c r="A253" i="13" a="1"/>
  <c r="A253" i="13" s="1"/>
  <c r="B252" i="13"/>
  <c r="G250" i="14" l="1"/>
  <c r="F250" i="14"/>
  <c r="E250" i="14"/>
  <c r="H250" i="14"/>
  <c r="F253" i="13"/>
  <c r="E253" i="13"/>
  <c r="H253" i="13"/>
  <c r="G253" i="13"/>
  <c r="A251" i="14" a="1"/>
  <c r="A251" i="14" s="1"/>
  <c r="C250" i="14"/>
  <c r="D250" i="14"/>
  <c r="B250" i="14"/>
  <c r="C253" i="13"/>
  <c r="D253" i="13"/>
  <c r="A254" i="13" a="1"/>
  <c r="A254" i="13" s="1"/>
  <c r="B253" i="13"/>
  <c r="H251" i="14" l="1"/>
  <c r="F251" i="14"/>
  <c r="G251" i="14"/>
  <c r="E251" i="14"/>
  <c r="G254" i="13"/>
  <c r="E254" i="13"/>
  <c r="H254" i="13"/>
  <c r="F254" i="13"/>
  <c r="A252" i="14" a="1"/>
  <c r="A252" i="14" s="1"/>
  <c r="D251" i="14"/>
  <c r="B251" i="14"/>
  <c r="C251" i="14"/>
  <c r="C254" i="13"/>
  <c r="D254" i="13"/>
  <c r="B254" i="13"/>
  <c r="G252" i="14" l="1"/>
  <c r="F252" i="14"/>
  <c r="E252" i="14"/>
  <c r="H252" i="14"/>
  <c r="A253" i="14" a="1"/>
  <c r="A253" i="14" s="1"/>
  <c r="B252" i="14"/>
  <c r="C252" i="14"/>
  <c r="D252" i="14"/>
  <c r="H253" i="14" l="1"/>
  <c r="F253" i="14"/>
  <c r="E253" i="14"/>
  <c r="G253" i="14"/>
  <c r="A254" i="14" a="1"/>
  <c r="A254" i="14" s="1"/>
  <c r="B253" i="14"/>
  <c r="C253" i="14"/>
  <c r="D253" i="14"/>
  <c r="H254" i="14" l="1"/>
  <c r="G254" i="14"/>
  <c r="E254" i="14"/>
  <c r="F254" i="14"/>
  <c r="C254" i="14"/>
  <c r="D254" i="14"/>
  <c r="B254" i="14"/>
</calcChain>
</file>

<file path=xl/sharedStrings.xml><?xml version="1.0" encoding="utf-8"?>
<sst xmlns="http://schemas.openxmlformats.org/spreadsheetml/2006/main" count="5176" uniqueCount="1549">
  <si>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</si>
  <si>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</si>
  <si>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</si>
  <si>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</si>
  <si>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</si>
  <si>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</si>
  <si>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</si>
  <si>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</si>
  <si>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</si>
  <si>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</si>
  <si>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</si>
  <si>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</si>
  <si>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</si>
  <si>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</si>
  <si>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</si>
  <si>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</si>
  <si>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</si>
  <si>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</si>
  <si>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</si>
  <si>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</si>
  <si>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</si>
  <si>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</si>
  <si>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</si>
  <si>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</si>
  <si>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</si>
  <si>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</si>
  <si>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</si>
  <si>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</si>
  <si>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</si>
  <si>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</si>
  <si>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</si>
  <si>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</si>
  <si>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</si>
  <si>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</si>
  <si>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</si>
  <si>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</si>
  <si>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</si>
  <si>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</si>
  <si>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</si>
  <si>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</si>
  <si>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</si>
  <si>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</si>
  <si>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</si>
  <si>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</si>
  <si>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</si>
  <si>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</si>
  <si>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</si>
  <si>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</si>
  <si>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</si>
  <si>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</si>
  <si>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</si>
  <si>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</si>
  <si>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</si>
  <si>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</si>
  <si>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</si>
  <si>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</si>
  <si>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</si>
  <si>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</si>
  <si>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</si>
  <si>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</si>
  <si>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</si>
  <si>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</si>
  <si>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</si>
  <si>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</si>
  <si>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</si>
  <si>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</si>
  <si>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</si>
  <si>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</si>
  <si>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</si>
  <si>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</si>
  <si>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</si>
  <si>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</si>
  <si>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</si>
  <si>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</si>
  <si>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Low-voltage network</t>
  </si>
  <si>
    <t>Low-voltage substation</t>
  </si>
  <si>
    <t>High-voltage network</t>
  </si>
  <si>
    <t>High-voltage substation</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</si>
  <si>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</si>
  <si>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</si>
  <si>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</si>
  <si>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</si>
  <si>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</si>
  <si>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</si>
  <si>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</si>
  <si>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</si>
  <si>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</si>
  <si>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</si>
  <si>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</si>
  <si>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</si>
  <si>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</si>
  <si>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</si>
  <si>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</si>
  <si>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</si>
  <si>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</si>
  <si>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</si>
  <si>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</si>
  <si>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</si>
  <si>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</si>
  <si>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</si>
  <si>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</si>
  <si>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</si>
  <si>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</si>
  <si>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</si>
  <si>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</si>
  <si>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</si>
  <si>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</si>
  <si>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</si>
  <si>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</si>
  <si>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</si>
  <si>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</si>
  <si>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</si>
  <si>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</si>
  <si>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</si>
  <si>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</si>
  <si>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</si>
  <si>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</si>
  <si>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</si>
  <si>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</si>
  <si>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</si>
  <si>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</si>
  <si>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</si>
  <si>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</si>
  <si>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</si>
  <si>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</si>
  <si>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</si>
  <si>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</si>
  <si>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</si>
  <si>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</si>
  <si>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</si>
  <si>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</si>
  <si>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</si>
  <si>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</si>
  <si>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</si>
  <si>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</si>
  <si>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</si>
  <si>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</si>
  <si>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</si>
  <si>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</si>
  <si>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</si>
  <si>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</si>
  <si>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</si>
  <si>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</si>
  <si>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</si>
  <si>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</si>
  <si>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</si>
  <si>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</si>
  <si>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</si>
  <si>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</si>
  <si>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</si>
  <si>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</si>
  <si>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</si>
  <si>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</si>
  <si>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</si>
  <si>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</si>
  <si>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</si>
  <si>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</si>
  <si>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</si>
  <si>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</si>
  <si>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</si>
  <si>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</si>
  <si>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</si>
  <si>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</si>
  <si>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</si>
  <si>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</si>
  <si>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</si>
  <si>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</si>
  <si>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</si>
  <si>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</si>
  <si>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</si>
  <si>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</si>
  <si>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</si>
  <si>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</si>
  <si>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</si>
  <si>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</si>
  <si>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</si>
  <si>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</si>
  <si>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</si>
  <si>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</si>
  <si>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</si>
  <si>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</si>
  <si>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</si>
  <si>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</si>
  <si>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</si>
  <si>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</si>
  <si>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</si>
  <si>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</si>
  <si>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</si>
  <si>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</si>
  <si>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</si>
  <si>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</si>
  <si>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</si>
  <si>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</si>
  <si>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</si>
  <si>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</si>
  <si>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</si>
  <si>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</si>
  <si>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</si>
  <si>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</si>
  <si>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</si>
  <si>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</si>
  <si>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</si>
  <si>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</si>
  <si>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</si>
  <si>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</si>
  <si>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</si>
  <si>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</si>
  <si>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</si>
  <si>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</si>
  <si>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</si>
  <si>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</si>
  <si>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</si>
  <si>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</si>
  <si>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</si>
  <si>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</si>
  <si>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</si>
  <si>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</si>
  <si>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</si>
  <si>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</si>
  <si>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</si>
  <si>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</si>
  <si>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</si>
  <si>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</si>
  <si>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</si>
  <si>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</si>
  <si>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</si>
  <si>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</si>
  <si>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</si>
  <si>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</si>
  <si>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</si>
  <si>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</si>
  <si>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</si>
  <si>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</si>
  <si>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</si>
  <si>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</si>
  <si>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</si>
  <si>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</si>
  <si>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</si>
  <si>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</si>
  <si>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</si>
  <si>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</si>
  <si>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</si>
  <si>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</si>
  <si>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</si>
  <si>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</si>
  <si>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</si>
  <si>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</si>
  <si>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</si>
  <si>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</si>
  <si>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</si>
  <si>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</si>
  <si>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</si>
  <si>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</si>
  <si>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</si>
  <si>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</si>
  <si>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</si>
  <si>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</si>
  <si>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</si>
  <si>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</si>
  <si>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</si>
  <si>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</si>
  <si>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</si>
  <si>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</si>
  <si>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</si>
  <si>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</si>
  <si>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</si>
  <si>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</si>
  <si>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</si>
  <si>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</si>
  <si>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</si>
  <si>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</si>
  <si>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</si>
  <si>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</si>
  <si>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</si>
  <si>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</si>
  <si>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</si>
  <si>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</si>
  <si>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</si>
  <si>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</si>
  <si>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</si>
  <si>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</si>
  <si>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</si>
  <si>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</si>
  <si>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</si>
  <si>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</si>
  <si>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</si>
  <si>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</si>
  <si>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</si>
  <si>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</si>
  <si>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</si>
  <si>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</si>
  <si>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</si>
  <si>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</si>
  <si>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</si>
  <si>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</si>
  <si>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</si>
  <si>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</si>
  <si>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</si>
  <si>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</si>
  <si>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</si>
  <si>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</si>
  <si>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</si>
  <si>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</si>
  <si>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</si>
  <si>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</si>
  <si>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</si>
  <si>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</si>
  <si>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</si>
  <si>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</si>
  <si>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</si>
  <si>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</si>
  <si>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</si>
  <si>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</si>
  <si>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</si>
  <si>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</si>
  <si>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</si>
  <si>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</si>
  <si>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</si>
  <si>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</si>
  <si>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</si>
  <si>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</si>
  <si>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</si>
  <si>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</si>
  <si>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</si>
  <si>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</si>
  <si>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</si>
  <si>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</si>
  <si>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</si>
  <si>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</si>
  <si>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</si>
  <si>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</si>
  <si>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</si>
  <si>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</si>
  <si>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</si>
  <si>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</si>
  <si>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</si>
  <si>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</si>
  <si>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</si>
  <si>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</si>
  <si>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</si>
  <si>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</si>
  <si>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</si>
  <si>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</si>
  <si>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</si>
  <si>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</si>
  <si>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</si>
  <si>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</si>
  <si>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</si>
  <si>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</si>
  <si>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</si>
  <si>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</si>
  <si>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</si>
  <si>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</si>
  <si>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</si>
  <si>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</si>
  <si>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</si>
  <si>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</si>
  <si>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</si>
  <si>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</si>
  <si>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</si>
  <si>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</si>
  <si>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</si>
  <si>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</si>
  <si>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</si>
  <si>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</si>
  <si>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</si>
  <si>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</si>
  <si>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</si>
  <si>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</si>
  <si>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</si>
  <si>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</si>
  <si>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</si>
  <si>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</si>
  <si>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</si>
  <si>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</si>
  <si>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</si>
  <si>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</si>
  <si>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</si>
  <si>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</si>
  <si>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</si>
  <si>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</si>
  <si>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</si>
  <si>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</si>
  <si>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</si>
  <si>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</si>
  <si>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</si>
  <si>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</si>
  <si>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</si>
  <si>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</si>
  <si>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</si>
  <si>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</si>
  <si>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</si>
  <si>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</si>
  <si>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</si>
  <si>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</si>
  <si>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</si>
  <si>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</si>
  <si>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</si>
  <si>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</si>
  <si>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</si>
  <si>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</si>
  <si>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</si>
  <si>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</si>
  <si>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</si>
  <si>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</si>
  <si>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</si>
  <si>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</si>
  <si>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</si>
  <si>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</si>
  <si>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</si>
  <si>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</si>
  <si>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</si>
  <si>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</si>
  <si>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</si>
  <si>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</si>
  <si>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</si>
  <si>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</si>
  <si>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</si>
  <si>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</si>
  <si>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</si>
  <si>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</si>
  <si>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</si>
  <si>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</si>
  <si>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</si>
  <si>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</si>
  <si>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</si>
  <si>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</si>
  <si>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</si>
  <si>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</si>
  <si>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</si>
  <si>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</si>
  <si>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</si>
  <si>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</si>
  <si>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</si>
  <si>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</si>
  <si>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</si>
  <si>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</si>
  <si>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</si>
  <si>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</si>
  <si>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</si>
  <si>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</si>
  <si>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</si>
  <si>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</si>
  <si>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</si>
  <si>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</si>
  <si>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</si>
  <si>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</si>
  <si>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</si>
  <si>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</si>
  <si>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</si>
  <si>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</si>
  <si>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</si>
  <si>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</si>
  <si>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</si>
  <si>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</si>
  <si>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</si>
  <si>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</si>
  <si>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</si>
  <si>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</si>
  <si>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</si>
  <si>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</si>
  <si>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</si>
  <si>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</si>
  <si>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</si>
  <si>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</si>
  <si>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</si>
  <si>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</si>
  <si>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</si>
  <si>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</si>
  <si>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</si>
  <si>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</si>
  <si>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</si>
  <si>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</si>
  <si>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</si>
  <si>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</si>
  <si>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</si>
  <si>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</si>
  <si>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</si>
  <si>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</si>
  <si>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</si>
  <si>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</si>
  <si>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</si>
  <si>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</si>
  <si>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</si>
  <si>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</si>
  <si>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</si>
  <si>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</si>
  <si>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</si>
  <si>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</si>
  <si>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</si>
  <si>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</si>
  <si>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</si>
  <si>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</si>
  <si>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</si>
  <si>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</si>
  <si>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</si>
  <si>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</si>
  <si>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</si>
  <si>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</si>
  <si>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</si>
  <si>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</si>
  <si>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</si>
  <si>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</si>
  <si>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</si>
  <si>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</si>
  <si>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</si>
  <si>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</si>
  <si>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</si>
  <si>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</si>
  <si>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</si>
  <si>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</si>
  <si>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</si>
  <si>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</si>
  <si>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</si>
  <si>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</si>
  <si>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</si>
  <si>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</si>
  <si>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</si>
  <si>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</si>
  <si>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</si>
  <si>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</si>
  <si>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</si>
  <si>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</si>
  <si>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</si>
  <si>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</si>
  <si>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</si>
  <si>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</si>
  <si>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</si>
  <si>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</si>
  <si>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</si>
  <si>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</si>
  <si>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</si>
  <si>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</si>
  <si>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</si>
  <si>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</si>
  <si>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</si>
  <si>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</si>
  <si>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</si>
  <si>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</si>
  <si>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</si>
  <si>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</si>
  <si>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</si>
  <si>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</si>
  <si>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</si>
  <si>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</si>
  <si>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</si>
  <si>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</si>
  <si>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</si>
  <si>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</si>
  <si>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</si>
  <si>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</si>
  <si>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</si>
  <si>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</si>
  <si>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</si>
  <si>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</si>
  <si>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</si>
  <si>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</si>
  <si>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</si>
  <si>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</si>
  <si>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</si>
  <si>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</si>
  <si>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</si>
  <si>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</si>
  <si>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</si>
  <si>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</si>
  <si>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</si>
  <si>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</si>
  <si>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</si>
  <si>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</si>
  <si>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</si>
  <si>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</si>
  <si>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</si>
  <si>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</si>
  <si>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</si>
  <si>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</si>
  <si>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</si>
  <si>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</si>
  <si>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</si>
  <si>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</si>
  <si>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</si>
  <si>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</si>
  <si>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</si>
  <si>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</si>
  <si>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</si>
  <si>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</si>
  <si>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</si>
  <si>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</si>
  <si>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</si>
  <si>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</si>
  <si>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</si>
  <si>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</si>
  <si>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</si>
  <si>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</si>
  <si>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</si>
  <si>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</si>
  <si>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</si>
  <si>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</si>
  <si>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</si>
  <si>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</si>
  <si>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</si>
  <si>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</si>
  <si>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</si>
  <si>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</si>
  <si>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</si>
  <si>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</si>
  <si>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</si>
  <si>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</si>
  <si>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</si>
  <si>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</si>
  <si>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</si>
  <si>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</si>
  <si>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</si>
  <si>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</si>
  <si>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</si>
  <si>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</si>
  <si>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</si>
  <si>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</si>
  <si>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</si>
  <si>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</si>
  <si>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</si>
  <si>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</si>
  <si>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</si>
  <si>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</si>
  <si>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</si>
  <si>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</si>
  <si>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</si>
  <si>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</si>
  <si>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</si>
  <si>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</si>
  <si>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</si>
  <si>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</si>
  <si>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</si>
  <si>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</si>
  <si>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</si>
  <si>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</si>
  <si>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</si>
  <si>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</si>
  <si>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</si>
  <si>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</si>
  <si>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</si>
  <si>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</si>
  <si>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</si>
  <si>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</si>
  <si>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</si>
  <si>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</si>
  <si>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</si>
  <si>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</si>
  <si>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</si>
  <si>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</si>
  <si>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</si>
  <si>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</si>
  <si>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</si>
  <si>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</si>
  <si>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</si>
  <si>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</si>
  <si>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</si>
  <si>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</si>
  <si>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</si>
  <si>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</si>
  <si>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</si>
  <si>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</si>
  <si>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</si>
  <si>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</si>
  <si>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</si>
  <si>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</si>
  <si>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</si>
  <si>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</si>
  <si>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</si>
  <si>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</si>
  <si>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</si>
  <si>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</si>
  <si>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</si>
  <si>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</si>
  <si>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</si>
  <si>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</si>
  <si>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</si>
  <si>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</si>
  <si>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</si>
  <si>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</si>
  <si>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</si>
  <si>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</si>
  <si>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</si>
  <si>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</si>
  <si>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</si>
  <si>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</si>
  <si>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</si>
  <si>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</si>
  <si>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</si>
  <si>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</si>
  <si>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</si>
  <si>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</si>
  <si>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</si>
  <si>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</si>
  <si>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</si>
  <si>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</si>
  <si>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</si>
  <si>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</si>
  <si>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</si>
  <si>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</si>
  <si>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</si>
  <si>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</si>
  <si>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</si>
  <si>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</si>
  <si>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</si>
  <si>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</si>
  <si>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</si>
  <si>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</si>
  <si>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</si>
  <si>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</si>
  <si>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</si>
  <si>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</si>
  <si>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</si>
  <si>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</si>
  <si>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</si>
  <si>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</si>
  <si>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</si>
  <si>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</si>
  <si>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</si>
  <si>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</si>
  <si>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</si>
  <si>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</si>
  <si>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</si>
  <si>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</si>
  <si>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</si>
  <si>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</si>
  <si>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</si>
  <si>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</si>
  <si>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</si>
  <si>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</si>
  <si>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</si>
  <si>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</si>
  <si>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</si>
  <si>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</si>
  <si>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</si>
  <si>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</si>
  <si>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</si>
  <si>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</si>
  <si>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</si>
  <si>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</si>
  <si>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</si>
  <si>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</si>
  <si>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</si>
  <si>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</si>
  <si>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</si>
  <si>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</si>
  <si>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</si>
  <si>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</si>
  <si>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</si>
  <si>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</si>
  <si>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</si>
  <si>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16.30 - 19.30</t>
  </si>
  <si>
    <t>08.00 - 22.30</t>
  </si>
  <si>
    <t>00.00 - 08.00
22.30 - 00.00</t>
  </si>
  <si>
    <t>08.00 - 16.30
19.30 - 22.30</t>
  </si>
  <si>
    <t>16.00 - 20.00</t>
  </si>
  <si>
    <t>00:00-16:00
20:00-00:00</t>
  </si>
  <si>
    <t>`</t>
  </si>
  <si>
    <t>Monday to Friday 
(Including Bank Holidays)
March, April, May and September, October</t>
  </si>
  <si>
    <t>16:30 - 19:30</t>
  </si>
  <si>
    <t>00.00 - 16.00
20.00 - 00.00</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</si>
  <si>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</si>
  <si>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</si>
  <si>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</si>
  <si>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</si>
  <si>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</si>
  <si>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</si>
  <si>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</si>
  <si>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</si>
  <si>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SP Manweb</t>
  </si>
  <si>
    <t>104, 106, 130, 153, 155</t>
  </si>
  <si>
    <t>G00, H00</t>
  </si>
  <si>
    <t>G01, H01</t>
  </si>
  <si>
    <t>G02, H02</t>
  </si>
  <si>
    <t>G03, H03</t>
  </si>
  <si>
    <t>G04, H04</t>
  </si>
  <si>
    <t>K00, L00</t>
  </si>
  <si>
    <t>K01, L01</t>
  </si>
  <si>
    <t>K02, L02</t>
  </si>
  <si>
    <t>K03, L03</t>
  </si>
  <si>
    <t>K04, L04</t>
  </si>
  <si>
    <t>M00, N00</t>
  </si>
  <si>
    <t>M01, N01</t>
  </si>
  <si>
    <t>M02, N02</t>
  </si>
  <si>
    <t>M03, N03</t>
  </si>
  <si>
    <t>M04, N04</t>
  </si>
  <si>
    <t>900, 901, 902, 903, 910</t>
  </si>
  <si>
    <t xml:space="preserve">781, 782, 783, 784, 785 </t>
  </si>
  <si>
    <t>786, 787, 791, 795</t>
  </si>
  <si>
    <t>764, 765</t>
  </si>
  <si>
    <t>788, 789, 792, 796</t>
  </si>
  <si>
    <t>766, 767</t>
  </si>
  <si>
    <t>770, 771, 793, 797</t>
  </si>
  <si>
    <t>768, 769</t>
  </si>
  <si>
    <t>145, 146</t>
  </si>
  <si>
    <t>135, 136, 137, 138, 140, 141, 142, 143</t>
  </si>
  <si>
    <t>233, 234, 235, 236, 237</t>
  </si>
  <si>
    <t>904, 905, 906, 907, 912</t>
  </si>
  <si>
    <t>Ineos Chlor Ltd (Lostock)</t>
  </si>
  <si>
    <t xml:space="preserve">ABER RHYD 132KV </t>
  </si>
  <si>
    <t xml:space="preserve">BIRKENHEAD 132KV </t>
  </si>
  <si>
    <t xml:space="preserve">CARRINGTON 132KV </t>
  </si>
  <si>
    <t xml:space="preserve">CONNAHS QUAY PENTIR 132KV </t>
  </si>
  <si>
    <t xml:space="preserve">CREWE 132KV </t>
  </si>
  <si>
    <t xml:space="preserve">FRODSHAM 132KV </t>
  </si>
  <si>
    <t xml:space="preserve">KIRKBY 132KV </t>
  </si>
  <si>
    <t xml:space="preserve">LEGACY 132KV </t>
  </si>
  <si>
    <t xml:space="preserve">LISTER DRIVE 132KV </t>
  </si>
  <si>
    <t xml:space="preserve">RAINHILL 132KV </t>
  </si>
  <si>
    <t xml:space="preserve">TRAWSFYNYDD 132KV </t>
  </si>
  <si>
    <t xml:space="preserve">WYLFA 132KV </t>
  </si>
  <si>
    <t xml:space="preserve">FRODSHAM ROCKSAVAGE 132KV </t>
  </si>
  <si>
    <t>CONNAHS QUAY 132KV</t>
  </si>
  <si>
    <t xml:space="preserve">CAPENHURST and  INCE 132KV </t>
  </si>
  <si>
    <t>Aberystwyth - Rhydlydan</t>
  </si>
  <si>
    <t>Bromborough - Rock Ferry</t>
  </si>
  <si>
    <t>Heswall - Hoylake - Prenton</t>
  </si>
  <si>
    <t>Prenton - Rock Ferry</t>
  </si>
  <si>
    <t>Wallasey - Woodside</t>
  </si>
  <si>
    <t>Dallam - Sankey Bridges - Warrington</t>
  </si>
  <si>
    <t>Elworth - Knutsford</t>
  </si>
  <si>
    <t>Hartford - Lostock - Winsford</t>
  </si>
  <si>
    <t>Sankey Bridges - Warrington</t>
  </si>
  <si>
    <t>Brymbo - Hawarden - Holywell</t>
  </si>
  <si>
    <t>Deeside Park - Sixth Avenue</t>
  </si>
  <si>
    <t>Hawarden - Saltney - Castle Cement</t>
  </si>
  <si>
    <t>Holywell - Rhyl - St Asaph</t>
  </si>
  <si>
    <t xml:space="preserve">N WALES </t>
  </si>
  <si>
    <t>Coppenhall - Crewe</t>
  </si>
  <si>
    <t>Crewe - Radway Green - Whitchurch</t>
  </si>
  <si>
    <t>Dutton - Moore - Percival Lane</t>
  </si>
  <si>
    <t>Aintree - Fazakerley- Gillmoss</t>
  </si>
  <si>
    <t>Aintree - Formby - Litherland</t>
  </si>
  <si>
    <t>Bootle  - Litherland</t>
  </si>
  <si>
    <t>Formby - Southport</t>
  </si>
  <si>
    <t>Gillmoss - Kirkby - Simonswood</t>
  </si>
  <si>
    <t>Brymbo - Legacy Local - Marchwiel - Wrexham</t>
  </si>
  <si>
    <t>Legacy - Newtown - Oswestry - Welshpool - Whitchurch</t>
  </si>
  <si>
    <t>Bootle  - Lister Dv  - Burlington St</t>
  </si>
  <si>
    <t>Burlington St - Lister Dv - Paradise St</t>
  </si>
  <si>
    <t>Garston - Speke - Wavertree</t>
  </si>
  <si>
    <t>Sparling St - Lister Dv - Wavertree</t>
  </si>
  <si>
    <t>Bold Grid 2A - Prescot  - Widnes</t>
  </si>
  <si>
    <t>Gateacre - Huyton - Kirkby  - Prescot</t>
  </si>
  <si>
    <t>Halewood Grid1B Grid2B GT3 - Speke</t>
  </si>
  <si>
    <t>Halewood Jaguar Landrover</t>
  </si>
  <si>
    <t>Ravenhead - St Helens</t>
  </si>
  <si>
    <t>St Helens - Windle</t>
  </si>
  <si>
    <t>Amlwch - Caergeiliog</t>
  </si>
  <si>
    <t>Bromborough - Hooton Park - Ellesmere Port</t>
  </si>
  <si>
    <t>Chester - Crane Bank - Guilden Sutton</t>
  </si>
  <si>
    <t>Ellesmere Port - Ince</t>
  </si>
  <si>
    <t>Hooton Park (Vauxhall)</t>
  </si>
  <si>
    <t>Ince</t>
  </si>
  <si>
    <t>ABERDYFI T1</t>
  </si>
  <si>
    <t>ABERGELE T1 / PENSARN T1</t>
  </si>
  <si>
    <t>ABERSOCH T1</t>
  </si>
  <si>
    <t>ABERYSTWYTH T1 / NORTH RD T1 / PARC-Y-LLYN T1 / PARC-Y-LLYN T2 / U C WALES T1</t>
  </si>
  <si>
    <t>ACER AVE T1</t>
  </si>
  <si>
    <t>ACORNFIELD RD T1 / DICKINSONS T1 / HAMMOND RD T1 / KODAK T1</t>
  </si>
  <si>
    <t>ACTON T1</t>
  </si>
  <si>
    <t>AIGBURTH VALE T1 / IVY AVE T1 / MATHER AVE T1 / MOSSLEY HILL T1 / WAVERTREE T1</t>
  </si>
  <si>
    <t>AINSDALE T1 / PINFOLD LA T1</t>
  </si>
  <si>
    <t>AINTREE LOCAL T1 / OLD ROAN T1 / WANGO LA T1</t>
  </si>
  <si>
    <t>AIRBUS T1 / BROUGHTON RETAIL PARK T1 / MIXALLOY T1</t>
  </si>
  <si>
    <t>AIRPORT T1 / ALDERWOOD AVE (CROYDE RD) T1 / HAREFIELD RD T1 / ex METAL BOX (SPEKE) T1</t>
  </si>
  <si>
    <t>ALBERT DOCK T1 / KINGS DOCK T1 / KINGS DOCK T2 / WAPPING T1</t>
  </si>
  <si>
    <t>ALLERTON T1 / ECP WEST-BANKS RD T1 / GARSTON T1 / WEAVER IND EST T1 / YEW TREE RD T1</t>
  </si>
  <si>
    <t>ALMATEX T1 / ST HELENS WWTW T1 / WATERY LA T2 / ex DELTA METALS T1</t>
  </si>
  <si>
    <t>ALMONDS TURN T1 / ATLANTIC COMPLEX T1 / GIRO T1 / MIDLAND BANK T1 / NETHERTON T1</t>
  </si>
  <si>
    <t>ALPOCO T1</t>
  </si>
  <si>
    <t>AMLWCH T1 / AMLWCH T2</t>
  </si>
  <si>
    <t>ANDERTON T1</t>
  </si>
  <si>
    <t>APPLETON T1 / HORNSBRIDGE T1 / LUGSDALE T2</t>
  </si>
  <si>
    <t>ARROWE PK HOSP T1 / CHAMPION PLUGS T1 / CHAMPION PLUGS T2 / WOODCHURCH T1</t>
  </si>
  <si>
    <t>ARUNDEL T1 / GROVE PK T1 / WAVERTREE VALE T1</t>
  </si>
  <si>
    <t>ASH RD T1 / KELLOGGS (WREXHAM) T1 / KELLOGGS (WREXHAM) T2</t>
  </si>
  <si>
    <t>ASSOCIATED LEAD T1 / GREAT BOUGHTON T1 / PIPERS ASH T1</t>
  </si>
  <si>
    <t>ASTMOOR IND EST T1 / MACKAMAX T1 / MERSEY RD T1 / PICOW FARM RD T1</t>
  </si>
  <si>
    <t>ATHOL ST T1 / CHISENHALE ST T1 / SANDHILLS LA T1</t>
  </si>
  <si>
    <t>AUDLEM T1</t>
  </si>
  <si>
    <t>BALA T1</t>
  </si>
  <si>
    <t>BANASTRE RD T1 / DOVER RD T1 / GRANTHAM CL T1</t>
  </si>
  <si>
    <t>BANGOR HOSP T1 / BANGOR UNIVERSITY T1 / EITHINOG T1 / HIRAEL T1</t>
  </si>
  <si>
    <t>BARBAULD ST T1 / HORROCKS LA T1 / WARRINGTON CENTRAL T1</t>
  </si>
  <si>
    <t>BARMOUTH T1</t>
  </si>
  <si>
    <t>BARNSTON T1 / GAYTON T1 / IRBY T1 / THINGWALL T1</t>
  </si>
  <si>
    <t>BASCHURCH T1</t>
  </si>
  <si>
    <t>BASS CHARRINGTON T1 / BASS CHARRINGTON T2 / CLIFTON T1 / YKK T1</t>
  </si>
  <si>
    <t>BATTERSBY LA T1 / RYLANDS ELDON ST T2</t>
  </si>
  <si>
    <t>BEAUMARIS T1 / BEAUMARIS T2</t>
  </si>
  <si>
    <t>BEAUMONT ST T1 / DINGLE VALE T1 / LARK LA T1 / MDHB BRUNSWICK DOCK T1</t>
  </si>
  <si>
    <t>BEDBURN DV T1 / BLUEBELL LA T1 / BROOKBRIDGE T1 / ECCLESTON T1</t>
  </si>
  <si>
    <t>BEECH ST T1 / LISTER DV B T2</t>
  </si>
  <si>
    <t>BEMROSE T1 / CARR LA EAST T1 / LUCAS (FAZAKERLEY) T1 / NORRIS GREEN T1 / WEST DERBY T1</t>
  </si>
  <si>
    <t>BENTINCK ST T1 / BENTINCK ST T2 / CHESTER ST T1</t>
  </si>
  <si>
    <t>BERSHAM COLLIERY T1</t>
  </si>
  <si>
    <t>BERSHAM RD T1 / IND COOPE T1 / RHYD BROUGHTON LA T1 / TUTTLE ST T1</t>
  </si>
  <si>
    <t>BETHESDA T1</t>
  </si>
  <si>
    <t>BETWS-Y-COED T1</t>
  </si>
  <si>
    <t>BEWSEY T1 / OWEN ST T1 / RODNEY ST T1 / RYLANDS ELDON ST T1</t>
  </si>
  <si>
    <t>BIBBYS T1 / INLAND REVENUE OFFICES T1 / REGENT RD T1</t>
  </si>
  <si>
    <t>BICC HELSBY T1 / BICC HELSBY T2 / EVC T1 / MERES EDGE T1 / MERES EDGE T2</t>
  </si>
  <si>
    <t>BICC HUYTON QUARRY T1 / TARBOCK T1 / WHISTON T1</t>
  </si>
  <si>
    <t>BICC WREXHAM T1 / MARCHWIEL T1 / WIE CENTRAL T1</t>
  </si>
  <si>
    <t>BIRKENHEAD CENTRAL T1 / SINGLETON AVE T1 / TRANMERE T1</t>
  </si>
  <si>
    <t>BLACON T1 / COCOA BARRY T1 / CRANE BANK T1 / KNUTSFORD WAY T1 / TOWER WHARF T1</t>
  </si>
  <si>
    <t>BLAENAU FFESTINIOG T1</t>
  </si>
  <si>
    <t>BLAENAU PLASTICS T1 / BLAENAU PLASTICS T2</t>
  </si>
  <si>
    <t>BLUNDELL ST T1 / ROPEWALKS T1 / ST JAMES T1</t>
  </si>
  <si>
    <t>BLUNDELLSANDS (NORTH) T1 / BLUNDELLSANDS (SOUTH) T1 / CROSBY T1 / KERSHAW AVE T1 / WATERLOO T2</t>
  </si>
  <si>
    <t>BODFARI PRODUCERS T1</t>
  </si>
  <si>
    <t>BOLTON ST T1 / GREEK ST T1 / HPO COPPERAS HILL T1 / OLDHAM PLACE T1</t>
  </si>
  <si>
    <t>BOOTLE GRID T1 / KELLOGGS T1 / PACIFIC RD T1 / WASHINGTON ST T1 / WATERLOO T1</t>
  </si>
  <si>
    <t>BOOTLE GRID T2 / ORRELL MOUNT T1 / SCARISBRICK AVE T1 / TATTON RD T1</t>
  </si>
  <si>
    <t>BOTWNNOG T1</t>
  </si>
  <si>
    <t>BOULEVARD T1 / CHAPELFORD T1 / HAWLEYS LA T1 / WESTBROOK T1 / WINWICK QUAY T1</t>
  </si>
  <si>
    <t>BOW ST T1</t>
  </si>
  <si>
    <t>BOWATER CONTAINERS T1 / ELLESMERE PORT LOCAL T1 / HH ROBERTSONS T1 / MOBIL OIL (E PORT) T1 / WHITBY T1</t>
  </si>
  <si>
    <t>BR STATION T1 / DUCHY RD T1 / ELECTRA WAY T1 / MIDLAND ROLLMAKERS T1A / NORTH WESTERN MILLS T1</t>
  </si>
  <si>
    <t>BRD T1</t>
  </si>
  <si>
    <t>BRITISH ALUMINIUM LATCHFORD T1 / GREENHALL WHITLEY T1 / LATCHFORD T1 / LATCHFORD T2 / THAMES BOARD MILL T1</t>
  </si>
  <si>
    <t>British Gypsum T1 T2</t>
  </si>
  <si>
    <t>BRITISH OXYGEN T1 / WINDLEHURST T1</t>
  </si>
  <si>
    <t>BRITISH PIPE ASSOCIATION T1</t>
  </si>
  <si>
    <t>BRITISH SIDAC T1 / SHERDLEY RD T1 / ST HELENS LINKWAY T1 / WATERY LA T1</t>
  </si>
  <si>
    <t>British Steelworks T1 T2</t>
  </si>
  <si>
    <t>BROADGREEN T1 / CROXTETH T1 / EAST PRESCOT RD (FINCH LA) T1 / KNOTTY ASH T1 / LEYFIELD RD T1</t>
  </si>
  <si>
    <t>BROMFIELD T1 / BROMFIELD T2 / PONTERWYL T1 / RHYD-Y-GOLEU T1 / SYNTHITE T1</t>
  </si>
  <si>
    <t>BROOK LA T1 / MANNINGS LA T1 / NEWTOWN CHESTER T1 / UPTON HEATH T1</t>
  </si>
  <si>
    <t>BROOK ST T1 / KINGSWAY TUNNEL T1 / NWWA SANDON DOCK T1 / NWWA SANDON DOCK T2</t>
  </si>
  <si>
    <t>BRYN STANLEY T1 / DENBIGH T1</t>
  </si>
  <si>
    <t>BUCKINGHAM ST T1 / EVERTON RD T1 / SUBURBAN RD T1</t>
  </si>
  <si>
    <t>BUCKLEY T1 / BUCKLEY T2 / BUCKLEY CROSS T1</t>
  </si>
  <si>
    <t>BUILDWAS RD T1 / MORGAN REFRACTORIES T1 / NESTON MAIN T1</t>
  </si>
  <si>
    <t>BURLINGTON AVE T1 / FRESHFIELD T1 / MARSH BROWS T1 / SOUTHPORT RD T1</t>
  </si>
  <si>
    <t>BURMAH OIL T1 / CABOT CARBON T1 / VAN LEER NO 1 T1</t>
  </si>
  <si>
    <t>Burtonhead Rd</t>
  </si>
  <si>
    <t>BUTLINS T1</t>
  </si>
  <si>
    <t>BUTTINGTON CROSS T1</t>
  </si>
  <si>
    <t>BXL BROMBOROUGH T1 / TULIP T1</t>
  </si>
  <si>
    <t>CABLE ST T1 / GRADWELL ST T2 / OLDHAM PLACE T2</t>
  </si>
  <si>
    <t>CABLE ST T2 / CROWN COURTS T1 / GRADWELL ST T1</t>
  </si>
  <si>
    <t>CADBURYS KRONOSPAN T1 / CADBURYS KRONOSPAN T2</t>
  </si>
  <si>
    <t>CADBURYS T1 / CADBURYS T2 / HOPFIELD RD T1</t>
  </si>
  <si>
    <t>CAERGEILIOG T1</t>
  </si>
  <si>
    <t>CAERGWRLE T1</t>
  </si>
  <si>
    <t>CAERNARFON T1</t>
  </si>
  <si>
    <t>CAERSWS T1</t>
  </si>
  <si>
    <t>CALDY T1 / HOYLAKE T1 / MEOLS T1 / WEST KIRBY SOUTH T1</t>
  </si>
  <si>
    <t>CAMMELL LAIRD NORTH T1 / CAMMELL LAIRD SOUTH T1 / CAMMELL LAIRD SOUTH T2</t>
  </si>
  <si>
    <t>CARBORUNDUM T1 / HOUGHTONS LA T1 / RAINFORD T1 / WINDLEHURST T2</t>
  </si>
  <si>
    <t>CARLTON ST T1 / CARLTON ST T2 / CHALON WAY T2</t>
  </si>
  <si>
    <t>CARMEL T1</t>
  </si>
  <si>
    <t>CASTLE BEESTON ST T1 / HARTFORD T2 / LEICESTER ST T1 / NORTHWICH TOWN T1 / WINNINGTON T1</t>
  </si>
  <si>
    <t>CEFN MAWR T1</t>
  </si>
  <si>
    <t>CEMAES BAY T1</t>
  </si>
  <si>
    <t>CEMMAES RD T1</t>
  </si>
  <si>
    <t>CEREAL PARTNERS T1 / LEVER GEORGIA AVE T1 / POOL LA T1 / UML LEVER BROMBOROUGH T2</t>
  </si>
  <si>
    <t>CHALON WAY T1 / TECHNOLOGY CAMPUS T1 / WOODVILLE ST T1</t>
  </si>
  <si>
    <t>CHESHIRE GREEN T1 / NWF T1</t>
  </si>
  <si>
    <t>CHESTER GATES T1 / UNILEVER DUNKIRK T1</t>
  </si>
  <si>
    <t>CHESTER ST (WREXHAM) T1 / EAGLES MEADOW T1 / RHOSNESNI T1 / WHITEGATE T1</t>
  </si>
  <si>
    <t>CHILDWALL T1 / CHILDWALL FIVEWAYS T1 / LYNDENE RD T1 / MIDDLEMASS HEY T1 / NAYLORS RD T1</t>
  </si>
  <si>
    <t>Chiron Shaw Road</t>
  </si>
  <si>
    <t>CHOWLEY T1 / CHOWLEY T2</t>
  </si>
  <si>
    <t>CHURCH LA T1 / NANT HALL T1 / PRESTATYN T1</t>
  </si>
  <si>
    <t>CHURCH LAWTON T1</t>
  </si>
  <si>
    <t>CHURCH ST WINSFORD T1 / OVER T1 / WHARTON PK T1 / WOODFORD PK T1</t>
  </si>
  <si>
    <t>CIVIC CENTRE T1 / CLAUGHTON AVE T1 / CHESTER ST CREWE T1 / CHESTER ST CREWE T2 / ex ELECTRICITY ST T1</t>
  </si>
  <si>
    <t>CLEDFORD T1</t>
  </si>
  <si>
    <t>CLOCKFACE T1 / GEC ST HELENS T1 / HILLS MOSS T1 / NCB SUTTON MANOR T2</t>
  </si>
  <si>
    <t>CLUBMOOR T1 / DUNLOPS WALTON T1 / WALTON T2</t>
  </si>
  <si>
    <t>CLUBMOOR T2 / LISTER DV A T1 / SUBURBAN RD T2</t>
  </si>
  <si>
    <t>COEDPOETH T1 / COEDPOETH T2</t>
  </si>
  <si>
    <t>COLWYN BAY T1 / COLWYN BAY T2 / RHOS-ON-SEA T1</t>
  </si>
  <si>
    <t>CONEY GREEN T1 / OSWESTRY T2 / OSWESTRY T1</t>
  </si>
  <si>
    <t>CONIX T1 / CONIX T2 / MEDEVA T1</t>
  </si>
  <si>
    <t>CONNAHS QUAY LOCAL T1 / CONNAHS QUAY LOCAL T2 / HAWARDEN T1 / KING GEORGE ST T1</t>
  </si>
  <si>
    <t>CONWY T1 / DEGANWY T1 / LLANDUDNO JUNCTION T1</t>
  </si>
  <si>
    <t>CORWEN T1</t>
  </si>
  <si>
    <t>CREWE T1</t>
  </si>
  <si>
    <t>CRIGGION RADIO STATION T1</t>
  </si>
  <si>
    <t>CROSSFIELDS T1 / CROSSFIELDS T2 / LEVERS CROSSFIELDS T3 / GATEWARTH SEWAGE T1</t>
  </si>
  <si>
    <t>CROWTON T1</t>
  </si>
  <si>
    <t>CWM DYLI T1</t>
  </si>
  <si>
    <t>DAILY POST &amp; ECHO T1 / DAILY POST &amp; ECHO T2</t>
  </si>
  <si>
    <t>DARESBURY NPL T1 / DARESBURY PK T1</t>
  </si>
  <si>
    <t>DAVY WAY T1 / LLAY T1</t>
  </si>
  <si>
    <t>DEESIDE ALUMINIUM T1 / DUNLOP PLASTICS T1 / FIRESTONE T1 / TETRAPAK T1</t>
  </si>
  <si>
    <t>DEESIDE IND PK T1 / DEESIDE IND PK 6TH AVE T1 / RAF SEALAND T1</t>
  </si>
  <si>
    <t>DELAMORE ST T1 / KIRKDALE T1 / WALTON T1</t>
  </si>
  <si>
    <t>DESOTO RD T1 / MERSEY BRIDGE T1 / PITT ST T1</t>
  </si>
  <si>
    <t>DIBBINSDALE T1 / PLYMYARD T1 / WIBP HARDKNOTT RD T1</t>
  </si>
  <si>
    <t>DINGLE T1 / GRANBY T1 / ST JAMES T2</t>
  </si>
  <si>
    <t>DITTON T1 / GAVIN RD T1 / HOUGH GREEN T1 / RTZ T1</t>
  </si>
  <si>
    <t>DODDS LA T1 / HOLBORN HILL T1 / MAGHULL T1 / MAGHULL T2 / ROBBINS BRIDGE T1</t>
  </si>
  <si>
    <t>DOLGARROG T1</t>
  </si>
  <si>
    <t>DOLGARROG T2</t>
  </si>
  <si>
    <t>DOLGELLAU T1</t>
  </si>
  <si>
    <t>DUCKINGTON T1 / DUCKINGTON T2</t>
  </si>
  <si>
    <t>DUDDON T1</t>
  </si>
  <si>
    <t>DYFFRYN ARDUDWY T1</t>
  </si>
  <si>
    <t>DYSERTH RD T1 / FFORDD LAS T1 / FFORDD LAS T2 / WESTBOURNE AVE T1</t>
  </si>
  <si>
    <t>EDEN VALE T1</t>
  </si>
  <si>
    <t>EDERN T1</t>
  </si>
  <si>
    <t>EDGE HILL T1 / LIVERPOOL UNIVERSITY T1 / LIVERPOOL UNIVERSITY T2 / LIVERPOOL UNIVERSITY T3</t>
  </si>
  <si>
    <t>EDGE LA (TAPLEY PLACE) T1 / LISTER DV B T3 / MILL LA (WAVERTREE) T1 / PLESSEY (EDGE LA) T1 / STONEYCROFT T1</t>
  </si>
  <si>
    <t>EGA ELECTRIC T1</t>
  </si>
  <si>
    <t>EGERTON T1 / ROCK FERRY T1 / SHELL TRANMERE T1</t>
  </si>
  <si>
    <t>EGREMONT T1 / LISCARD T1 / POULTON T1 / STONE MANGANESE T1</t>
  </si>
  <si>
    <t>ELLESMERE T1 / MMB ELLESMERE T1</t>
  </si>
  <si>
    <t>ELTON T1</t>
  </si>
  <si>
    <t>ENGINEER PK T1 / PILKINGTONS QUEENSFERRY T1 / QUEENSFERRY T1</t>
  </si>
  <si>
    <t>ESTUARY COMMERCE PK T1 / LEEWARD DR T1 / LEEWARD DR T2 / SPEKE HALL RD T1 / SPEKE SKY PK T1</t>
  </si>
  <si>
    <t>EVERTON BROW T1 / GARDNERS ROW T1 / SHEIL PK T1</t>
  </si>
  <si>
    <t>ex BIXTETH ST T1 / LITTLEWOODS T1 / PALL MALL T1</t>
  </si>
  <si>
    <t>EXPRESS FOODS T1</t>
  </si>
  <si>
    <t>FAIRBOURNE T1</t>
  </si>
  <si>
    <t>FAZAKERLEY HOSPITAL T1 / JACOBS T1 / JACOBS T2 / SEEDS LA T1</t>
  </si>
  <si>
    <t>FERODO T1</t>
  </si>
  <si>
    <t>Fibreglass</t>
  </si>
  <si>
    <t>FISONS T1</t>
  </si>
  <si>
    <t>FLINT T1 / FLINT T2</t>
  </si>
  <si>
    <t>FODENS T1</t>
  </si>
  <si>
    <t>FORD T1 / OXTON T1 / PRENTON LOCAL T1 / SINGLETON AVE T2</t>
  </si>
  <si>
    <t>FORDEN T1</t>
  </si>
  <si>
    <t>FOUR CROSSES T1</t>
  </si>
  <si>
    <t>FRODSHAM LOCAL T1</t>
  </si>
  <si>
    <t>GADBROOK T1</t>
  </si>
  <si>
    <t>GAERWEN VIEW T1</t>
  </si>
  <si>
    <t>GIGG LA THELWALL T1 / HILLCLIFFE T1 / STOCKTON HEATH T1 / STRETTON IND EST T1</t>
  </si>
  <si>
    <t>GILBROOK DOCK T1 / HILL RD T1 / MOBIL OIL (WALLASEY) T1</t>
  </si>
  <si>
    <t>GLAN-YR-AFON T1</t>
  </si>
  <si>
    <t>GRAIG FAWR T1</t>
  </si>
  <si>
    <t>GRAVEL T1 / WCB PLASTICS T1 / WHARTON T1</t>
  </si>
  <si>
    <t>GREASBY T1 / SAUGHALL MASSIE T1 / UPTON T1</t>
  </si>
  <si>
    <t>GREAT SANKEY T1 / PENKETH T1 / WIDNES RD T1</t>
  </si>
  <si>
    <t>GREAT SUTTON T1 / LITTLE SUTTON T1 / STRAWBERRY ROUNDABOUT T1 / SUTTON HALL WWB T1 / WHITBY T2</t>
  </si>
  <si>
    <t>GREENFIELD T1 / GREENFIELD T2</t>
  </si>
  <si>
    <t>GROSVENOR ST T1 / LINENHALL ST T1 / NORTHGATE TERRACE T1 / STATION VIEW T1 / TOMULAR PLACE T1</t>
  </si>
  <si>
    <t>GWERSYLLT T1</t>
  </si>
  <si>
    <t>HALTON RD T1 / MURDISHAW T1 / PERCIVAL LA T4 / RUNCORN CENTRAL T1</t>
  </si>
  <si>
    <t>HARLECH T1</t>
  </si>
  <si>
    <t>HARRINGTON ST T1 / PARADISE ST T1</t>
  </si>
  <si>
    <t>HARRINGTON ST T2 / HIGHFIELD ST T1</t>
  </si>
  <si>
    <t>HARRINGTON ST T3 / LIME ST T1</t>
  </si>
  <si>
    <t>HARTFORD T1</t>
  </si>
  <si>
    <t>HASKAYNE T1</t>
  </si>
  <si>
    <t>HATHERTON T1</t>
  </si>
  <si>
    <t>HERONS WAY T1 / LACHE T1 / MBNA T1 / SMFS KINGSMEADOW T1</t>
  </si>
  <si>
    <t>HIGHFIELD ST T2 / LIME ST T2 / OLD HAYMARKET T1</t>
  </si>
  <si>
    <t>HOLMES CHAPEL T1</t>
  </si>
  <si>
    <t>HOLT LA (WARRINGTON RD) T1 / PRESCOT T1 / RAINHILL LOCAL T1 / WHISTON HOSP T1</t>
  </si>
  <si>
    <t>HOLWAY RD T1</t>
  </si>
  <si>
    <t>HOLYHEAD T1</t>
  </si>
  <si>
    <t>HOLYWELL T1</t>
  </si>
  <si>
    <t>HOOTON MAIN T1</t>
  </si>
  <si>
    <t>HUNTS CROSS T1 / KENTON RD T1 / WOODEND AVE T1 / WOOLTON T1</t>
  </si>
  <si>
    <t>HUYTON HEY RD T1 / WILSON RD T1</t>
  </si>
  <si>
    <t>IFTON T1 / IFTON T2</t>
  </si>
  <si>
    <t>ILFORDS T1 / KNUTSFORD T1 / MOBBERLEY T1 / RADBROKE HALL T1</t>
  </si>
  <si>
    <t>IVY ST (SOUTHPORT) T1 / KENSINGTON RD T1 / MARKET ST T1 / SOUTHPORT T1</t>
  </si>
  <si>
    <t>IVY ST T1 / LLYSFAEN RD T1 / OLD MILL T1</t>
  </si>
  <si>
    <t>JOHNSTOWN T1</t>
  </si>
  <si>
    <t>KELCO T1 / NEWS INTERNATIONAL T1 / NEWS INTERNATIONAL T2 / PALCO T1 / SOUTHDENE T1</t>
  </si>
  <si>
    <t>KINGSLAND 33 T1 / SAFEWAY T1 / WOOLSTON T1 / WOOLSTON T2</t>
  </si>
  <si>
    <t>KINNERTON T1</t>
  </si>
  <si>
    <t>KIRKBY CENTRAL T1 / NORTHWOOD T1 / TOWER HILL (BANK LA) T1 / WESTVALE T1</t>
  </si>
  <si>
    <t>KNOWSLEY T1 / MARLED HEY T1</t>
  </si>
  <si>
    <t>KNUTSFORD T2</t>
  </si>
  <si>
    <t>LCWW HUNTINGTON T1 / LCWW HUNTINGTON T2</t>
  </si>
  <si>
    <t>LEA GREEN T1 / PILKINGTONS HO T1 / RAVENHEAD RETAIL PK T1 / SOMERFIELD DISTRIBUTION T1</t>
  </si>
  <si>
    <t>LEGACY LOCAL T1</t>
  </si>
  <si>
    <t>LEIGHTON HOSP T1</t>
  </si>
  <si>
    <t>LEVER SUNLIGHT T1 / LEVER SUNLIGHT T2</t>
  </si>
  <si>
    <t>LIVERPOOL RD 33 T1</t>
  </si>
  <si>
    <t>LLAINGOCH T1</t>
  </si>
  <si>
    <t>LLANARMON T1</t>
  </si>
  <si>
    <t>LLANBEDROG T1</t>
  </si>
  <si>
    <t>LLANBERIS T1</t>
  </si>
  <si>
    <t>LLANDDEUSANT T1</t>
  </si>
  <si>
    <t>LLANDDU QUARRY T1</t>
  </si>
  <si>
    <t>LLANDEGFAN T1</t>
  </si>
  <si>
    <t>LLANDRINIO T1</t>
  </si>
  <si>
    <t>LLANDUDNO T1 / LLANDUDNO T2</t>
  </si>
  <si>
    <t>LLANDYFRYDOG T1</t>
  </si>
  <si>
    <t>LLANDYRNOG T1</t>
  </si>
  <si>
    <t>LLANFAELOG T1</t>
  </si>
  <si>
    <t>LLANFAIR CAEREINION T1</t>
  </si>
  <si>
    <t>LLANFAIR PG T1</t>
  </si>
  <si>
    <t>LLANFAIRFECHAN T1</t>
  </si>
  <si>
    <t>LLANFROTHEN T1</t>
  </si>
  <si>
    <t>LLANFWROG T1 / RUTHIN T1</t>
  </si>
  <si>
    <t>LLANFYLLIN T1 / LLANFYLLIN T2</t>
  </si>
  <si>
    <t>LLANGAFFO T1</t>
  </si>
  <si>
    <t>LLANGEFNI IND EST T1 / LLANGEFNI IND EST T2</t>
  </si>
  <si>
    <t>LLANGEFNI T1</t>
  </si>
  <si>
    <t>LLANGOLLEN T1 / LLANGOLLEN T2</t>
  </si>
  <si>
    <t>LLANIDLOES T1 / LLANIDLOES T2</t>
  </si>
  <si>
    <t>LLANILAR T1</t>
  </si>
  <si>
    <t>LLANRWST T1</t>
  </si>
  <si>
    <t>LLANSANNAN T1</t>
  </si>
  <si>
    <t>LLANSILIN T1</t>
  </si>
  <si>
    <t>LLYNCLYS T1</t>
  </si>
  <si>
    <t>LORD ST T1 / MARSHSIDE T1 / MULLARDS BALMORAL DV T1 / SOUTHPORT T2</t>
  </si>
  <si>
    <t>LOSTOCK T1</t>
  </si>
  <si>
    <t>LOSTOCK TRIANGLE T1</t>
  </si>
  <si>
    <t>LOWER BEBINGTON T1 / NEW FERRY T1 / SPITAL T1 / UNILEVER RESEARCH T1</t>
  </si>
  <si>
    <t>LUGSDALE T1 / PILK SULLIVAN T1 / PILK SULLIVAN T2 / USAC T1</t>
  </si>
  <si>
    <t>LYMM T1 / WHITELEGGS LA T1</t>
  </si>
  <si>
    <t>M.D.H.B. Freeport</t>
  </si>
  <si>
    <t>MACHYNLLETH T1</t>
  </si>
  <si>
    <t>MACHYNLLETH T2</t>
  </si>
  <si>
    <t>MAELOR CREAMERY T1</t>
  </si>
  <si>
    <t>MAENTWROG T1</t>
  </si>
  <si>
    <t>MAES-Y-CLAWDD T1</t>
  </si>
  <si>
    <t>Mannis A B</t>
  </si>
  <si>
    <t>MANOD T1</t>
  </si>
  <si>
    <t>MANOR PK T1 / NORTON CHAINS T1</t>
  </si>
  <si>
    <t>MAW Green</t>
  </si>
  <si>
    <t>MDHB EGERTON DOCK T1 / MDHB EGERTON DOCK T2</t>
  </si>
  <si>
    <t>MERE T1</t>
  </si>
  <si>
    <t>MIDPOINT POCHIN WAY T1</t>
  </si>
  <si>
    <t>MILFORD T1</t>
  </si>
  <si>
    <t>MINFFORDD T1 / PARC BRYN CEGIN T1 / PARC BRYN CEGIN T2</t>
  </si>
  <si>
    <t>MOCHDRE T1</t>
  </si>
  <si>
    <t>MONA T1</t>
  </si>
  <si>
    <t>MONSANTO T1</t>
  </si>
  <si>
    <t>MORDA T1</t>
  </si>
  <si>
    <t>MORGANITE CERAMICS T1 / PLYMYARD T2</t>
  </si>
  <si>
    <t>MORRISONS T1</t>
  </si>
  <si>
    <t>NANTWICH T1</t>
  </si>
  <si>
    <t>NANT-Y-GAMAR T1</t>
  </si>
  <si>
    <t>NEVILL ST T1 / OCEAN PLAZA T1 / YORK RD T1</t>
  </si>
  <si>
    <t>NEW BRIGHTON T1 / SEAVIEW RD T2 / WALLASEY T1 / WALLASEY VILLAGE T1</t>
  </si>
  <si>
    <t>NEWHALL T1 / NEWHALL T2</t>
  </si>
  <si>
    <t>NORTH WALES PAPER T1 / NORTH WALES PAPER T2 / WOODFIELD AVE T1</t>
  </si>
  <si>
    <t xml:space="preserve">Norton Scrap T1 T2 </t>
  </si>
  <si>
    <t>NWW Woodside T1 T2</t>
  </si>
  <si>
    <t xml:space="preserve">NWWA Bromborough T1 T2 </t>
  </si>
  <si>
    <t>OMEGA T1 / OMEGA T2 / ORION BOULEVARD T1 / NORTH WEST WATER CAMPUS T1 / NORTH WEST WATER CAMPUS T2</t>
  </si>
  <si>
    <t>OPTICAL FIBRES T1 / SHOTWICK T1 / WALBRO T1</t>
  </si>
  <si>
    <t>ORB CL T1 / STONEBRIDGE LA T1 / STONEBRIDGE LA T2</t>
  </si>
  <si>
    <t>ORFORD T1 / PADGATE T1</t>
  </si>
  <si>
    <t>OTIS ELEVATOR T1 / ST IVEL FOODS T1</t>
  </si>
  <si>
    <t>OVERTON T1</t>
  </si>
  <si>
    <t>PADDINGTON PLACE T1 / PADDINGTON PLACE T2</t>
  </si>
  <si>
    <t>PANDY T1 / PANDY T2</t>
  </si>
  <si>
    <t>PARC CYBI T1 / PARC CYBI T2</t>
  </si>
  <si>
    <t>PARC MENAI T1</t>
  </si>
  <si>
    <t>PEBLIC MILLS T1</t>
  </si>
  <si>
    <t>PENMAENMAWR T1</t>
  </si>
  <si>
    <t>PENTRAETH T1</t>
  </si>
  <si>
    <t>PEN-Y-GROES T1</t>
  </si>
  <si>
    <t>PETER SPENCE T1 / PETER SPENCE T2</t>
  </si>
  <si>
    <t>Pilkingtons Greengate Works</t>
  </si>
  <si>
    <t>Pilkingtons Platea T1 &amp; T2</t>
  </si>
  <si>
    <t>PILKINGTONS T1 / PILKINGTONS T2</t>
  </si>
  <si>
    <t>POINT OF AYR COLLIERY T1</t>
  </si>
  <si>
    <t>PORTHMADOG T1 / PORTHMADOG T2</t>
  </si>
  <si>
    <t>PREES T1</t>
  </si>
  <si>
    <t>PRIMROSE HALL T1</t>
  </si>
  <si>
    <t>PWLLHELI T1</t>
  </si>
  <si>
    <t>RADWAY GREEN T1</t>
  </si>
  <si>
    <t>RAF VALLEY T1</t>
  </si>
  <si>
    <t>RAVEN SQUARE T1</t>
  </si>
  <si>
    <t>REFORM ST T1</t>
  </si>
  <si>
    <t>RHM FOODS LTD T1</t>
  </si>
  <si>
    <t>RHOSLAN T1</t>
  </si>
  <si>
    <t>RHUDDLAN T1</t>
  </si>
  <si>
    <t>RHYDLYDAN T2</t>
  </si>
  <si>
    <t>RHYD-Y-FOEL T1</t>
  </si>
  <si>
    <t>RINGWAY T1</t>
  </si>
  <si>
    <t>RIVALS T1</t>
  </si>
  <si>
    <t>ROLLS ROYCE T1 / ROLLS ROYCE T2 / ROLLS ROYCE T3</t>
  </si>
  <si>
    <t>ROSSETT T1</t>
  </si>
  <si>
    <t>ROYAL INSURANCE (NEW QUAY) T1 / ROYAL INSURANCE (NEW QUAY) T2</t>
  </si>
  <si>
    <t>ROYAL LIVERPOOL HOSP T1 / ROYAL LIVERPOOL HOSP T2</t>
  </si>
  <si>
    <t>RUABON T1</t>
  </si>
  <si>
    <t>SALTNEY T1</t>
  </si>
  <si>
    <t>SANDBACH T1</t>
  </si>
  <si>
    <t>SHAWBURY T1</t>
  </si>
  <si>
    <t>SMALLWOOD T1</t>
  </si>
  <si>
    <t>SNOWHILL T1</t>
  </si>
  <si>
    <t>Solvay Interox T1 T2 T3</t>
  </si>
  <si>
    <t>ST ASAPH BUSINESS PK T1</t>
  </si>
  <si>
    <t>ST HELENS RD T1</t>
  </si>
  <si>
    <t>STAPELEY T1</t>
  </si>
  <si>
    <t>TACO PLASTICS T1 / TACO PLASTICS T2 / UNITED PERIPHERALS T1</t>
  </si>
  <si>
    <t>TARPORLEY T1</t>
  </si>
  <si>
    <t>TARVIN T1</t>
  </si>
  <si>
    <t>TRYWERYN T1</t>
  </si>
  <si>
    <t>TWYFORDS T1</t>
  </si>
  <si>
    <t>TYWYN T1</t>
  </si>
  <si>
    <t>VAUXHALL NORTH RD T1</t>
  </si>
  <si>
    <t>WAENFAWR T1</t>
  </si>
  <si>
    <t>WELSHPOOL T1</t>
  </si>
  <si>
    <t>WEM EAST T1</t>
  </si>
  <si>
    <t>WEM T1</t>
  </si>
  <si>
    <t>WERVIN T1</t>
  </si>
  <si>
    <t>WEST FELTON T1</t>
  </si>
  <si>
    <t>WESTON T1</t>
  </si>
  <si>
    <t>WHEELOCK T1</t>
  </si>
  <si>
    <t>WHITCHURCH T1</t>
  </si>
  <si>
    <t>WIDNES / BOLD / PRESCOT</t>
  </si>
  <si>
    <t>WIMPEYS PANT QUARRY T1 / WIMPEYS PANT QUARRY T2</t>
  </si>
  <si>
    <t>WINCHAM T1</t>
  </si>
  <si>
    <t>WISTASTON HALL T1</t>
  </si>
  <si>
    <t>WRENBURY FRITH T1</t>
  </si>
  <si>
    <t>YSBYTY GLAN CLWYD T1</t>
  </si>
  <si>
    <t>Cefyn Mawr</t>
  </si>
  <si>
    <t>Shotton Paper</t>
  </si>
  <si>
    <t>Shell Stanlow</t>
  </si>
  <si>
    <t>Jaguar &amp; Land Rover</t>
  </si>
  <si>
    <t>Innospec</t>
  </si>
  <si>
    <t>General Motors</t>
  </si>
  <si>
    <t>TATA Steel</t>
  </si>
  <si>
    <t>Urenco</t>
  </si>
  <si>
    <t>SafeGuard Bradwell</t>
  </si>
  <si>
    <t>Knauf Insulation</t>
  </si>
  <si>
    <t>Air Products</t>
  </si>
  <si>
    <t>Shell Chemicals</t>
  </si>
  <si>
    <t>GrowHow</t>
  </si>
  <si>
    <t>Castle Cement</t>
  </si>
  <si>
    <t>Kronospan</t>
  </si>
  <si>
    <t>Pilkington's STOR</t>
  </si>
  <si>
    <t>Tyn dryfol PV</t>
  </si>
  <si>
    <t>BHP</t>
  </si>
  <si>
    <t>Hole House Farm</t>
  </si>
  <si>
    <t>Williams Farm Solar Park</t>
  </si>
  <si>
    <t>Port of Liverpool</t>
  </si>
  <si>
    <t>Booston Wood</t>
  </si>
  <si>
    <t>Combermere Abbey PV</t>
  </si>
  <si>
    <t>Kimberley Clark</t>
  </si>
  <si>
    <t>Amegni</t>
  </si>
  <si>
    <t>Salt Union</t>
  </si>
  <si>
    <t>Parciau Solar Park</t>
  </si>
  <si>
    <t>Ineos Chlor Ltd (Percival Lane)</t>
  </si>
  <si>
    <t>Toyota</t>
  </si>
  <si>
    <t>Warmingham Gas Storage</t>
  </si>
  <si>
    <t>Arpley Landfill</t>
  </si>
  <si>
    <t>Amcor</t>
  </si>
  <si>
    <t>Queensferry Diesel</t>
  </si>
  <si>
    <t>Cemmaes C</t>
  </si>
  <si>
    <t>PG Strand Gate</t>
  </si>
  <si>
    <t>Moel Maelogan (A)</t>
  </si>
  <si>
    <t>Moel Maelogan (B)</t>
  </si>
  <si>
    <t>North Hoyle</t>
  </si>
  <si>
    <t>Cefn Croyes (3)</t>
  </si>
  <si>
    <t>Cefn Croyes (4)</t>
  </si>
  <si>
    <t>Tir Mostyn</t>
  </si>
  <si>
    <t>Mynydd Clogau</t>
  </si>
  <si>
    <t>Granox</t>
  </si>
  <si>
    <t>Tai Moelion</t>
  </si>
  <si>
    <t>Braich Ddu</t>
  </si>
  <si>
    <t>Widnes Biomass</t>
  </si>
  <si>
    <t>Moel Maelogan 2</t>
  </si>
  <si>
    <t>Wern Ddu</t>
  </si>
  <si>
    <t>Rhyl Flats</t>
  </si>
  <si>
    <t>Seaforth Liverpool Dock 2</t>
  </si>
  <si>
    <t>Clocaenog Wind farm</t>
  </si>
  <si>
    <t>Protos Park</t>
  </si>
  <si>
    <t>Cemmaes B</t>
  </si>
  <si>
    <t>Penrhyddlan</t>
  </si>
  <si>
    <t>Llidartywaun</t>
  </si>
  <si>
    <t>Rhyd y Groes</t>
  </si>
  <si>
    <t>Llangwyrfon</t>
  </si>
  <si>
    <t>Storenergy (Lostock)</t>
  </si>
  <si>
    <t>Rheidol</t>
  </si>
  <si>
    <t>Carno B</t>
  </si>
  <si>
    <t>Carno A</t>
  </si>
  <si>
    <t>Trysglwyn</t>
  </si>
  <si>
    <t>Llanabo</t>
  </si>
  <si>
    <t>Ebnal Lodge PV</t>
  </si>
  <si>
    <t>Quinn Glass</t>
  </si>
  <si>
    <t>Liverpool Int Bus Park</t>
  </si>
  <si>
    <t>Twemelows Hall PV</t>
  </si>
  <si>
    <t>Teyrdan</t>
  </si>
  <si>
    <t>Parc Adfer</t>
  </si>
  <si>
    <t>Hadley Solar Park</t>
  </si>
  <si>
    <t>Beaufort Road</t>
  </si>
  <si>
    <t>Mersey Warf STOR</t>
  </si>
  <si>
    <t>Charity Farm Solar Park</t>
  </si>
  <si>
    <t>Mynydd Gorduu</t>
  </si>
  <si>
    <t>Nefyn</t>
  </si>
  <si>
    <t>Frodsham WF 1</t>
  </si>
  <si>
    <t>Frodsham WF 2</t>
  </si>
  <si>
    <t>Ince Biomass</t>
  </si>
  <si>
    <t>Kinmel Estate Solar Park</t>
  </si>
  <si>
    <t>Tirgwynt Wind Farm</t>
  </si>
  <si>
    <t>Brenig Wind Farm</t>
  </si>
  <si>
    <t>Percival Lane STOR</t>
  </si>
  <si>
    <t>Stanlow STOR</t>
  </si>
  <si>
    <t>PG Winnington</t>
  </si>
  <si>
    <t>Airbus UK Ltd (33kV)</t>
  </si>
  <si>
    <t>Griffiths Road STOR (Northwich Power)</t>
  </si>
  <si>
    <t>Warrington Power- Slutchers lane</t>
  </si>
  <si>
    <t xml:space="preserve">Hillside Network Rail </t>
  </si>
  <si>
    <t>Latchford Lane Gas STOR</t>
  </si>
  <si>
    <t>MSID 7414</t>
  </si>
  <si>
    <t>ERF Way STOR</t>
  </si>
  <si>
    <t>Hooton Bio Mass</t>
  </si>
  <si>
    <t>Alexandra Park</t>
  </si>
  <si>
    <t>NR Bidston</t>
  </si>
  <si>
    <t>Network Rail (Crewe)</t>
  </si>
  <si>
    <t>Network Rail (Bankhall)</t>
  </si>
  <si>
    <t>NR Bromborough</t>
  </si>
  <si>
    <t>Network Rail (Shore Road)</t>
  </si>
  <si>
    <t>Risley</t>
  </si>
  <si>
    <t>Bold</t>
  </si>
  <si>
    <t>MSID 4532/33</t>
  </si>
  <si>
    <t>Dolgarrog PS</t>
  </si>
  <si>
    <t>MSID 5025</t>
  </si>
  <si>
    <t>Rheidol PS</t>
  </si>
  <si>
    <t>MSID 7203</t>
  </si>
  <si>
    <t>Burbo Bank</t>
  </si>
  <si>
    <t>MSID 7382/3/4</t>
  </si>
  <si>
    <t>Cheshire Power Station</t>
  </si>
  <si>
    <t>MSID 7386</t>
  </si>
  <si>
    <t xml:space="preserve">Carnegie Battery Storage </t>
  </si>
  <si>
    <t>MSID 6015</t>
  </si>
  <si>
    <t>Maentwrog PS</t>
  </si>
  <si>
    <t>MSID 4054</t>
  </si>
  <si>
    <t>Cwm Dyli PS</t>
  </si>
  <si>
    <t>Bentley Motors</t>
  </si>
  <si>
    <t>M &amp; D Business Park, St Helens</t>
  </si>
  <si>
    <t>TBC8</t>
  </si>
  <si>
    <t>TBC8A</t>
  </si>
  <si>
    <t>Airfields Deeside</t>
  </si>
  <si>
    <t>TBC3</t>
  </si>
  <si>
    <t>Everton Stadium</t>
  </si>
  <si>
    <t>Bubney Solar</t>
  </si>
  <si>
    <t>Morlais Tidal</t>
  </si>
  <si>
    <t>North Anglesey Solar Park</t>
  </si>
  <si>
    <t>Network Rail (Speke)</t>
  </si>
  <si>
    <t>Domestic Aggregated with Residual</t>
  </si>
  <si>
    <t>0, 1-2</t>
  </si>
  <si>
    <t xml:space="preserve">Unit time periods are as specified in the SSC. </t>
  </si>
  <si>
    <t xml:space="preserve">SP Manweb uses a default tariff for invalid settlement combinations these will be charged at the Domestic Aggregated Unrestricted Rates.
The Domestic and Non-Domestic Aggregated (related MPAN) tariffs are supplementary to a standard published tariff and therefore only available under these conditions.
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required to be supplied on the preserved tariff must be within the existing supply capacity.
</t>
  </si>
  <si>
    <t>101, 102, 103, 104, 105, 106, 111, 112, 113, 114, 115, 116, 117, 118, 119, 120, 130, 131, 132, 133, 134, 135, 136, 137, 138, 140, 141, 142, 143, 145, 146, 147, 148, 149, 150, 153, 155, 180, 212, 233, 234, 235, 236, 237, 764, 765, 781, 782, 783, 784, 785, 786, 787, 791, 795, 900, 901, 902, 903, 910
D00, D01, D02, D03, D04,  G00, G01, G02, G03, G04, H00, H01, H02, H03, H04, T01, U00, U01, U02, U03, U04</t>
  </si>
  <si>
    <t>101, 102, 103, 105, 111, 112, 113, 114, 115, 116, 117, 118, 119, 120, 131, 132, 133, 134, 147, 148, 149, 150, 180, T01</t>
  </si>
  <si>
    <t>D00, E00, U00</t>
  </si>
  <si>
    <t>D01, E01, U01</t>
  </si>
  <si>
    <t>D02, E02, U02</t>
  </si>
  <si>
    <t>D03, E03, U03</t>
  </si>
  <si>
    <t>D04, E04, U04</t>
  </si>
  <si>
    <t>2026/27</t>
  </si>
  <si>
    <t>1 April 2026</t>
  </si>
  <si>
    <t/>
  </si>
  <si>
    <t>Y08</t>
  </si>
  <si>
    <t>Y05</t>
  </si>
  <si>
    <t>MSID 0030</t>
  </si>
  <si>
    <t>Y06</t>
  </si>
  <si>
    <t>MSID 0031/32</t>
  </si>
  <si>
    <t>Y02</t>
  </si>
  <si>
    <t>Y01</t>
  </si>
  <si>
    <t>Y09</t>
  </si>
  <si>
    <t>Y07</t>
  </si>
  <si>
    <t xml:space="preserve">MSID 7385 </t>
  </si>
  <si>
    <t>Y03</t>
  </si>
  <si>
    <t>Y04</t>
  </si>
  <si>
    <t>Royal London Insurance</t>
  </si>
  <si>
    <t>Amerdale Ltd</t>
  </si>
  <si>
    <t>United Biscuits (Uk) Ltd</t>
  </si>
  <si>
    <t>Brocklebank Dock</t>
  </si>
  <si>
    <t>Bruntwood Limited</t>
  </si>
  <si>
    <t>University Of Liverpool</t>
  </si>
  <si>
    <t>Norwepp Ltd</t>
  </si>
  <si>
    <t>New Capital Dev Ltd</t>
  </si>
  <si>
    <t>Chiron Vaccines Ltd</t>
  </si>
  <si>
    <t>Bruntwood Ltd (Warrington)</t>
  </si>
  <si>
    <t>Alpoco Orthios Eco Park</t>
  </si>
  <si>
    <t>SCA Limited</t>
  </si>
  <si>
    <t>UU Water Plc - Sutton Hall</t>
  </si>
  <si>
    <t>Dairy Crest Ltd</t>
  </si>
  <si>
    <t>Tetra Pak Manufacturing Uk Ltd</t>
  </si>
  <si>
    <t>Hydro Aluminium Deeside Ltd</t>
  </si>
  <si>
    <t>British Polythene Industries Plc</t>
  </si>
  <si>
    <t>Stanton Land And Marine Ltd</t>
  </si>
  <si>
    <t>Bombardier UK Ltd</t>
  </si>
  <si>
    <t>Tarmac Limited</t>
  </si>
  <si>
    <t>Texplan</t>
  </si>
  <si>
    <t>SCA</t>
  </si>
  <si>
    <t>Somerfield Plc</t>
  </si>
  <si>
    <t>Dairy Crest</t>
  </si>
  <si>
    <t>Kodak Ltd</t>
  </si>
  <si>
    <t>Thyssen Krupp (Group)</t>
  </si>
  <si>
    <t>New Horizon Global Ltd</t>
  </si>
  <si>
    <t>Seaforth Cornmill</t>
  </si>
  <si>
    <t>Altcar Rifle Range Estate</t>
  </si>
  <si>
    <t>News International Plc</t>
  </si>
  <si>
    <t>Essex International Limited</t>
  </si>
  <si>
    <t>Elizabeth II Law Courts</t>
  </si>
  <si>
    <t>Downing Property Services Ltd</t>
  </si>
  <si>
    <t>Canada Dock</t>
  </si>
  <si>
    <t>Liverpool Airport</t>
  </si>
  <si>
    <t>Novelis Uk Ltd</t>
  </si>
  <si>
    <t>PQ Silicas UK Ltd</t>
  </si>
  <si>
    <t>Baronet Works</t>
  </si>
  <si>
    <t>Unifrax Ltd</t>
  </si>
  <si>
    <t>Poppies house</t>
  </si>
  <si>
    <t>BOC Limited</t>
  </si>
  <si>
    <t>Daresbury Laboratory</t>
  </si>
  <si>
    <t>Gypsum</t>
  </si>
  <si>
    <t>Dyson Group Plc</t>
  </si>
  <si>
    <t>Rockwood Additives Ltd</t>
  </si>
  <si>
    <t>Greif Uk Ltd</t>
  </si>
  <si>
    <t>Shell UK Limited</t>
  </si>
  <si>
    <t>Owens Corning UK</t>
  </si>
  <si>
    <t>Cadbury Schweppes Plc</t>
  </si>
  <si>
    <t>Kelloggs Company Of GB Ltd</t>
  </si>
  <si>
    <t>Bryn Lane Properties Llp</t>
  </si>
  <si>
    <t>BICC Wrexham</t>
  </si>
  <si>
    <t>M&amp;S Financial Services</t>
  </si>
  <si>
    <t>Element Six Production Ltd</t>
  </si>
  <si>
    <t>Barry Callebaut (Uk) Ltd</t>
  </si>
  <si>
    <t>Caparo Steel Products Ltd</t>
  </si>
  <si>
    <t>Thermal Ceramics Ltd</t>
  </si>
  <si>
    <t>Egerton Dock</t>
  </si>
  <si>
    <t>Shell UK</t>
  </si>
  <si>
    <t>Mobil Sasol</t>
  </si>
  <si>
    <t>Burtons Foods Ltd</t>
  </si>
  <si>
    <t>Unilever UK</t>
  </si>
  <si>
    <t>Champion Properties LLP</t>
  </si>
  <si>
    <t>Nestle UK Ltd</t>
  </si>
  <si>
    <t>A&amp;P Falmouth Ltd</t>
  </si>
  <si>
    <t>Barclays Bank Plc</t>
  </si>
  <si>
    <t>Harman Technology Limited</t>
  </si>
  <si>
    <t xml:space="preserve">Twyfords Bathrooms </t>
  </si>
  <si>
    <t>Morning Foods Limited</t>
  </si>
  <si>
    <t>Fisons</t>
  </si>
  <si>
    <t>N W F Ltd</t>
  </si>
  <si>
    <t>Linpac Wcb</t>
  </si>
  <si>
    <t>Britton Group Plc</t>
  </si>
  <si>
    <t>Synthite</t>
  </si>
  <si>
    <t>Novar Plc</t>
  </si>
  <si>
    <t>Bangor Hospital (Health Sup)</t>
  </si>
  <si>
    <t>Bourne Leisure Limited</t>
  </si>
  <si>
    <t>Rehau Ltd</t>
  </si>
  <si>
    <t>University Of Wales</t>
  </si>
  <si>
    <t>Smiths Group Plc</t>
  </si>
  <si>
    <t>Yardley Plastic</t>
  </si>
  <si>
    <t>Tulip International Ltd</t>
  </si>
  <si>
    <t>Unilever Research</t>
  </si>
  <si>
    <t>Seaforth</t>
  </si>
  <si>
    <t>Decoma-Merplas</t>
  </si>
  <si>
    <t>Gilbrook Dock</t>
  </si>
  <si>
    <t>UU Water Plc - Woodside</t>
  </si>
  <si>
    <t>UU Water Plc - Bromborough</t>
  </si>
  <si>
    <t>S Norton &amp; Co. Ltd</t>
  </si>
  <si>
    <t>MOD - RAF Sealand</t>
  </si>
  <si>
    <t>Healthcare Distribution</t>
  </si>
  <si>
    <t>Aluminium Powder Company</t>
  </si>
  <si>
    <t>Chiron Vaccines</t>
  </si>
  <si>
    <t>ESP</t>
  </si>
  <si>
    <t>Neptune (Mann Island)</t>
  </si>
  <si>
    <t>L.A.H. Teaching Hospital</t>
  </si>
  <si>
    <t>UU Water Plc - Sandon Dock</t>
  </si>
  <si>
    <t>UU Water Plc Gateworth Sewage</t>
  </si>
  <si>
    <t>UU Water Plc - Huntington</t>
  </si>
  <si>
    <t>UU Water Plc - Shell Green</t>
  </si>
  <si>
    <t>Eli Lilly &amp; Co</t>
  </si>
  <si>
    <t>Pilkington Glass - Greengate</t>
  </si>
  <si>
    <t>Pilkington Glass - Cowley Hill</t>
  </si>
  <si>
    <t>Iceland</t>
  </si>
  <si>
    <t>Meadow Foods Ltd</t>
  </si>
  <si>
    <t>Wirral Hospital</t>
  </si>
  <si>
    <t>Conway &amp; Denbighshire NHS Trust</t>
  </si>
  <si>
    <t>Morrisons (Dist Centre)</t>
  </si>
  <si>
    <t>Mersey Travel (Mann Island)</t>
  </si>
  <si>
    <t>Pilkington Glass HO</t>
  </si>
  <si>
    <t>Mod - Raf Valley</t>
  </si>
  <si>
    <t>Mod - Shawbury</t>
  </si>
  <si>
    <t>Crewe Station</t>
  </si>
  <si>
    <t>Merseyside PTA</t>
  </si>
  <si>
    <t>Mackamax Primary</t>
  </si>
  <si>
    <t>Whiston Hospital</t>
  </si>
  <si>
    <t>Maw Green 2</t>
  </si>
  <si>
    <t>Pilkington Glass - Watson Street</t>
  </si>
  <si>
    <t>BAE Radway</t>
  </si>
  <si>
    <t>Aintree Fazakerly Hospital</t>
  </si>
  <si>
    <t>Unilever (Chester Gates)</t>
  </si>
  <si>
    <t>Unilever (Georgia)</t>
  </si>
  <si>
    <t>TBC3A</t>
  </si>
  <si>
    <t>Westland Horticulture</t>
  </si>
  <si>
    <t>TBC1</t>
  </si>
  <si>
    <t>TBC1A</t>
  </si>
  <si>
    <t>Lostock Sustainable Energy Plant</t>
  </si>
  <si>
    <t>TBC4</t>
  </si>
  <si>
    <t>TBC4A</t>
  </si>
  <si>
    <t>Croda</t>
  </si>
  <si>
    <t>Chester Zoo 3.5MVA</t>
  </si>
  <si>
    <t>TBC15</t>
  </si>
  <si>
    <t>TBC15A</t>
  </si>
  <si>
    <t>CEFN ESTATE</t>
  </si>
  <si>
    <t>TBC16</t>
  </si>
  <si>
    <t>TBC16A</t>
  </si>
  <si>
    <t>LEGACY BSP</t>
  </si>
  <si>
    <t>MINER'S ROAD</t>
  </si>
  <si>
    <t>TBC19</t>
  </si>
  <si>
    <t>TBC19A</t>
  </si>
  <si>
    <t>CEFN ROAD</t>
  </si>
  <si>
    <t>Cargills Strand Gate</t>
  </si>
  <si>
    <t>EON Strand Gate</t>
  </si>
  <si>
    <t>322</t>
  </si>
  <si>
    <t>700</t>
  </si>
  <si>
    <t>768, 769, 770, 771, 774, 775, 776, 777, 778, 779, 793, 797
M00, M01, M02, M03, M04, N00, N01, N02, N03, N04</t>
  </si>
  <si>
    <t>709</t>
  </si>
  <si>
    <t>1300061628593</t>
  </si>
  <si>
    <t>01/04/2026</t>
  </si>
  <si>
    <t>IPSEN</t>
  </si>
  <si>
    <t>313</t>
  </si>
  <si>
    <t>1300061636878</t>
  </si>
  <si>
    <t>1</t>
  </si>
  <si>
    <t>TBC</t>
  </si>
  <si>
    <t>See Annex 6</t>
  </si>
  <si>
    <t>EDCM import 11</t>
  </si>
  <si>
    <t>EDCM export 11</t>
  </si>
  <si>
    <t>EDCM import 12</t>
  </si>
  <si>
    <t>EDCM export 12</t>
  </si>
  <si>
    <t>EDCM import 13</t>
  </si>
  <si>
    <t>EDCM export 13</t>
  </si>
  <si>
    <t>EDCM import 14</t>
  </si>
  <si>
    <t>EDCM export 14</t>
  </si>
  <si>
    <t>EDCM import 15</t>
  </si>
  <si>
    <t>EDCM export 15</t>
  </si>
  <si>
    <t>EDCM import 16</t>
  </si>
  <si>
    <t>EDCM export 16</t>
  </si>
  <si>
    <t>EDCM import 17</t>
  </si>
  <si>
    <t>EDCM export 17</t>
  </si>
  <si>
    <t>EDCM import 18</t>
  </si>
  <si>
    <t>EDCM export 18</t>
  </si>
  <si>
    <t>EDCM import 19</t>
  </si>
  <si>
    <t>EDCM export 19</t>
  </si>
  <si>
    <t>766, 767, 780, 788, 789, 792, 796
E00, E01, E02, E03, E04,K00, K01, K02, K03, K04, L00, L01, L02, L03, L04, V00, V01, V02, V03, V04</t>
  </si>
  <si>
    <t>D00, E00, U00, V00</t>
  </si>
  <si>
    <t>D01, E01, U01, V01</t>
  </si>
  <si>
    <t>D02, E02, U02, V02</t>
  </si>
  <si>
    <t>D03, E03, U03, V03</t>
  </si>
  <si>
    <t>D04, E04, U04, V04</t>
  </si>
  <si>
    <t>33kV Generic Import</t>
  </si>
  <si>
    <t>33kV Generic Export</t>
  </si>
  <si>
    <t>132kV Generic Import</t>
  </si>
  <si>
    <t>132kV  Generic Export</t>
  </si>
  <si>
    <t>MSID 0031</t>
  </si>
  <si>
    <t>MSID 7382-4</t>
  </si>
  <si>
    <t>MSID 4532-3</t>
  </si>
  <si>
    <t>MSID 7385</t>
  </si>
  <si>
    <t>300 - 399 inclusive
445 - 499 inclusive
701 - 725 inclusive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</si>
</sst>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quot;£&quot;* #,##0.00_-;\-&quot;£&quot;* #,##0.00_-;_-&quot;£&quot;* &quot;-&quot;??_-;_-@_-"/>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49"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2"/>
      <name val="Calibri"/>
      <family val="2"/>
      <scheme val="minor"/>
    </font>
    <font>
      <b/>
      <sz val="12"/>
      <color theme="0"/>
      <name val="Calibri"/>
      <family val="2"/>
      <scheme val="minor"/>
    </font>
    <font>
      <b/>
      <sz val="12"/>
      <name val="Calibri"/>
      <family val="2"/>
      <scheme val="minor"/>
    </font>
    <font>
      <sz val="10"/>
      <color rgb="FFFF0000"/>
      <name val="Arial"/>
      <family val="2"/>
    </font>
    <font>
      <sz val="12"/>
      <color theme="0"/>
      <name val="Calibri"/>
      <family val="2"/>
      <scheme val="minor"/>
    </font>
    <font>
      <b/>
      <sz val="14"/>
      <color theme="0"/>
      <name val="Arial"/>
      <family val="2"/>
    </font>
    <font>
      <sz val="10"/>
      <name val="Calibri"/>
      <family val="2"/>
      <scheme val="minor"/>
    </font>
    <font>
      <sz val="10"/>
      <name val="Arial"/>
      <family val="2"/>
    </font>
    <font>
      <sz val="14"/>
      <color theme="0"/>
      <name val="Arial"/>
      <family val="2"/>
    </font>
    <font>
      <sz val="12"/>
      <color rgb="FFFF0000"/>
      <name val="Calibri"/>
      <family val="2"/>
      <scheme val="minor"/>
    </font>
    <font>
      <sz val="11"/>
      <name val="Calibri"/>
      <family val="2"/>
      <scheme val="minor"/>
    </font>
    <font>
      <sz val="11"/>
      <color indexed="8"/>
      <name val="Calibri"/>
      <family val="2"/>
      <scheme val="minor"/>
    </font>
    <font>
      <sz val="11"/>
      <color indexed="8"/>
      <name val="Calibri"/>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D9D9D9"/>
        <bgColor indexed="64"/>
      </patternFill>
    </fill>
    <fill>
      <patternFill patternType="solid">
        <fgColor theme="0" tint="-0.249977111117893"/>
        <bgColor indexed="64"/>
      </patternFill>
    </fill>
    <fill>
      <patternFill patternType="solid">
        <fgColor rgb="FFCCFFFF"/>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6">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0" fontId="1" fillId="0" borderId="0"/>
    <xf numFmtId="0" fontId="14" fillId="0" borderId="0" applyNumberFormat="0" applyFill="0" applyBorder="0" applyAlignment="0" applyProtection="0">
      <alignment vertical="top"/>
      <protection locked="0"/>
    </xf>
    <xf numFmtId="0" fontId="7" fillId="0" borderId="0"/>
    <xf numFmtId="0" fontId="7" fillId="0" borderId="0"/>
    <xf numFmtId="9" fontId="43" fillId="0" borderId="0" applyFont="0" applyFill="0" applyBorder="0" applyAlignment="0" applyProtection="0"/>
    <xf numFmtId="0" fontId="7" fillId="0" borderId="0"/>
  </cellStyleXfs>
  <cellXfs count="336">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7" fillId="0" borderId="0" xfId="0" applyFont="1" applyAlignment="1">
      <alignment wrapText="1"/>
    </xf>
    <xf numFmtId="0" fontId="8" fillId="0" borderId="0" xfId="0" applyFont="1" applyAlignment="1">
      <alignment vertical="top" wrapText="1"/>
    </xf>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4" borderId="1" xfId="0" applyFont="1" applyFill="1" applyBorder="1" applyAlignment="1">
      <alignment horizontal="center" vertical="center" wrapText="1"/>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49" fontId="0" fillId="14" borderId="1" xfId="0" applyNumberFormat="1" applyFill="1" applyBorder="1" applyAlignment="1" applyProtection="1">
      <alignment horizontal="left" vertical="top" wrapText="1"/>
      <protection locked="0"/>
    </xf>
    <xf numFmtId="49" fontId="22" fillId="8" borderId="1" xfId="0" applyNumberFormat="1" applyFont="1" applyFill="1" applyBorder="1" applyAlignment="1" applyProtection="1">
      <alignment horizontal="center" vertical="center"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1" fontId="7" fillId="9" borderId="1" xfId="6" applyNumberFormat="1" applyFill="1" applyBorder="1" applyAlignment="1" applyProtection="1">
      <alignment horizontal="left" vertical="center" wrapText="1"/>
      <protection locked="0"/>
    </xf>
    <xf numFmtId="0" fontId="7" fillId="9" borderId="1" xfId="6" applyFill="1" applyBorder="1" applyAlignment="1" applyProtection="1">
      <alignment horizontal="left" vertical="center" wrapText="1"/>
      <protection locked="0"/>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20"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7" borderId="0" xfId="0" applyFill="1" applyAlignment="1">
      <alignment vertical="center"/>
    </xf>
    <xf numFmtId="0" fontId="26" fillId="20" borderId="1" xfId="0" applyFont="1" applyFill="1" applyBorder="1" applyAlignment="1" applyProtection="1">
      <alignment horizontal="center" vertical="center" wrapText="1"/>
      <protection locked="0"/>
    </xf>
    <xf numFmtId="0" fontId="8" fillId="0" borderId="6" xfId="0" applyFont="1" applyBorder="1" applyAlignment="1">
      <alignment vertical="center" wrapText="1"/>
    </xf>
    <xf numFmtId="0" fontId="8" fillId="0" borderId="1" xfId="0" applyFont="1" applyBorder="1" applyAlignment="1">
      <alignment vertical="center" wrapText="1"/>
    </xf>
    <xf numFmtId="0" fontId="26" fillId="18"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18" fillId="17" borderId="0" xfId="1" applyNumberFormat="1" applyFont="1" applyFill="1" applyBorder="1" applyAlignment="1" applyProtection="1">
      <alignment horizontal="center" vertical="center" wrapText="1"/>
    </xf>
    <xf numFmtId="0" fontId="18" fillId="17" borderId="12" xfId="1" applyNumberFormat="1" applyFont="1" applyFill="1" applyBorder="1" applyAlignment="1">
      <alignment horizontal="center" vertical="center" wrapText="1"/>
    </xf>
    <xf numFmtId="0" fontId="18" fillId="17" borderId="0" xfId="1" applyNumberFormat="1" applyFont="1" applyFill="1" applyBorder="1" applyAlignment="1">
      <alignment vertical="center" wrapText="1"/>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ill="1" applyAlignment="1" applyProtection="1">
      <alignment vertical="center"/>
      <protection hidden="1"/>
    </xf>
    <xf numFmtId="175" fontId="7" fillId="9" borderId="1" xfId="6" applyNumberFormat="1" applyFill="1" applyBorder="1" applyAlignment="1">
      <alignment horizontal="center" vertical="center" wrapText="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8"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0" fontId="8" fillId="0" borderId="1" xfId="0" applyFont="1" applyBorder="1" applyAlignment="1">
      <alignment horizontal="left"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15" fillId="0" borderId="0" xfId="3" applyFont="1" applyFill="1" applyBorder="1" applyAlignment="1" applyProtection="1">
      <alignment vertical="center"/>
    </xf>
    <xf numFmtId="49" fontId="20" fillId="0" borderId="0" xfId="4" quotePrefix="1" applyNumberFormat="1" applyBorder="1" applyAlignment="1" applyProtection="1">
      <alignment horizontal="left" vertical="center"/>
      <protection locked="0"/>
    </xf>
    <xf numFmtId="164" fontId="22" fillId="10" borderId="1" xfId="0" applyNumberFormat="1" applyFont="1" applyFill="1" applyBorder="1" applyAlignment="1">
      <alignment horizontal="center" vertical="center"/>
    </xf>
    <xf numFmtId="178" fontId="23" fillId="18" borderId="1" xfId="0" applyNumberFormat="1" applyFont="1" applyFill="1" applyBorder="1" applyAlignment="1" applyProtection="1">
      <alignment horizontal="center" vertical="center"/>
      <protection locked="0"/>
    </xf>
    <xf numFmtId="178" fontId="22" fillId="19" borderId="1" xfId="0" applyNumberFormat="1" applyFont="1" applyFill="1" applyBorder="1" applyAlignment="1" applyProtection="1">
      <alignment horizontal="center" vertical="center"/>
      <protection locked="0"/>
    </xf>
    <xf numFmtId="178" fontId="23" fillId="20" borderId="1" xfId="0" applyNumberFormat="1" applyFont="1" applyFill="1" applyBorder="1" applyAlignment="1" applyProtection="1">
      <alignment horizontal="center" vertical="center"/>
      <protection locked="0"/>
    </xf>
    <xf numFmtId="178" fontId="23" fillId="21" borderId="1" xfId="0" applyNumberFormat="1" applyFont="1" applyFill="1" applyBorder="1" applyAlignment="1" applyProtection="1">
      <alignment horizontal="center" vertical="center"/>
      <protection locked="0"/>
    </xf>
    <xf numFmtId="178" fontId="22" fillId="22" borderId="1" xfId="0" applyNumberFormat="1" applyFont="1" applyFill="1" applyBorder="1" applyAlignment="1" applyProtection="1">
      <alignment horizontal="center" vertical="center"/>
      <protection locked="0"/>
    </xf>
    <xf numFmtId="178" fontId="32"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9" fontId="7" fillId="36" borderId="0" xfId="6" applyNumberFormat="1" applyFill="1" applyAlignment="1">
      <alignment horizontal="left"/>
    </xf>
    <xf numFmtId="0" fontId="22" fillId="17" borderId="1" xfId="0" applyFont="1" applyFill="1" applyBorder="1" applyAlignment="1" applyProtection="1">
      <alignment horizontal="center" vertical="center" wrapText="1"/>
      <protection locked="0"/>
    </xf>
    <xf numFmtId="0" fontId="8" fillId="11" borderId="1" xfId="0" applyFont="1" applyFill="1" applyBorder="1" applyAlignment="1">
      <alignment vertical="center" wrapText="1"/>
    </xf>
    <xf numFmtId="0" fontId="34" fillId="0" borderId="1" xfId="16" applyFont="1" applyBorder="1" applyAlignment="1">
      <alignment horizontal="center"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2" fontId="22" fillId="3" borderId="1" xfId="0" applyNumberFormat="1" applyFont="1" applyFill="1" applyBorder="1" applyAlignment="1">
      <alignment horizontal="center" vertical="center"/>
    </xf>
    <xf numFmtId="2" fontId="22" fillId="10" borderId="1" xfId="0" applyNumberFormat="1" applyFont="1" applyFill="1" applyBorder="1" applyAlignment="1">
      <alignment horizontal="center" vertical="center"/>
    </xf>
    <xf numFmtId="0" fontId="22" fillId="0" borderId="1" xfId="0" applyFont="1" applyBorder="1" applyAlignment="1">
      <alignment horizontal="center"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Border="1" applyAlignment="1" applyProtection="1">
      <alignment horizontal="center" vertical="center" wrapText="1"/>
      <protection locked="0"/>
    </xf>
    <xf numFmtId="3" fontId="22" fillId="0" borderId="1" xfId="0" applyNumberFormat="1"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Font="1" applyFill="1" applyBorder="1" applyAlignment="1" applyProtection="1">
      <alignment horizontal="center" vertical="center"/>
      <protection locked="0"/>
    </xf>
    <xf numFmtId="49" fontId="22" fillId="0" borderId="1" xfId="0" quotePrefix="1" applyNumberFormat="1" applyFont="1" applyBorder="1" applyAlignment="1" applyProtection="1">
      <alignment horizontal="center" vertical="center" wrapText="1"/>
      <protection locked="0"/>
    </xf>
    <xf numFmtId="164" fontId="22" fillId="9"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protection locked="0"/>
    </xf>
    <xf numFmtId="181" fontId="16" fillId="8" borderId="1" xfId="0" applyNumberFormat="1" applyFont="1" applyFill="1" applyBorder="1" applyAlignment="1" applyProtection="1">
      <alignment horizontal="center" vertical="center"/>
      <protection locked="0"/>
    </xf>
    <xf numFmtId="3" fontId="16" fillId="8" borderId="1" xfId="0" applyNumberFormat="1" applyFont="1" applyFill="1" applyBorder="1" applyAlignment="1" applyProtection="1">
      <alignment horizontal="center" vertical="center"/>
      <protection locked="0"/>
    </xf>
    <xf numFmtId="0" fontId="0" fillId="0" borderId="1" xfId="0" applyBorder="1"/>
    <xf numFmtId="0" fontId="35" fillId="0" borderId="1" xfId="0" applyFont="1" applyBorder="1" applyAlignment="1">
      <alignment vertical="center"/>
    </xf>
    <xf numFmtId="0" fontId="35" fillId="37" borderId="1" xfId="0" applyFont="1" applyFill="1" applyBorder="1" applyAlignment="1">
      <alignment vertical="center"/>
    </xf>
    <xf numFmtId="0" fontId="36" fillId="4" borderId="1" xfId="0" applyFont="1" applyFill="1" applyBorder="1" applyAlignment="1">
      <alignment horizontal="center" vertical="center" wrapText="1"/>
    </xf>
    <xf numFmtId="0" fontId="36" fillId="0" borderId="6" xfId="0" applyFont="1" applyBorder="1" applyAlignment="1">
      <alignment horizontal="center" vertical="center" wrapText="1"/>
    </xf>
    <xf numFmtId="0" fontId="36" fillId="17" borderId="1" xfId="0" applyFont="1" applyFill="1" applyBorder="1" applyAlignment="1">
      <alignment horizontal="center" vertical="center" wrapText="1"/>
    </xf>
    <xf numFmtId="0" fontId="36" fillId="17" borderId="6" xfId="0" applyFont="1" applyFill="1" applyBorder="1" applyAlignment="1">
      <alignment horizontal="center" vertical="center" wrapText="1"/>
    </xf>
    <xf numFmtId="0" fontId="36" fillId="17" borderId="3" xfId="0" applyFont="1" applyFill="1" applyBorder="1" applyAlignment="1">
      <alignment horizontal="center" vertical="center" wrapText="1"/>
    </xf>
    <xf numFmtId="0" fontId="38" fillId="17" borderId="6" xfId="6" applyFont="1" applyFill="1" applyBorder="1" applyAlignment="1">
      <alignment vertical="center" wrapText="1"/>
    </xf>
    <xf numFmtId="0" fontId="36" fillId="17" borderId="1" xfId="0" quotePrefix="1" applyFont="1" applyFill="1" applyBorder="1" applyAlignment="1">
      <alignment horizontal="center" vertical="center" wrapText="1"/>
    </xf>
    <xf numFmtId="0" fontId="36" fillId="0" borderId="1" xfId="0" applyFont="1" applyBorder="1" applyAlignment="1">
      <alignment vertical="center" wrapText="1"/>
    </xf>
    <xf numFmtId="0" fontId="36" fillId="0" borderId="1" xfId="0" applyFont="1" applyBorder="1" applyAlignment="1">
      <alignment vertical="center"/>
    </xf>
    <xf numFmtId="44" fontId="36" fillId="2" borderId="1" xfId="0" applyNumberFormat="1" applyFont="1" applyFill="1" applyBorder="1" applyAlignment="1">
      <alignment horizontal="center" vertical="center"/>
    </xf>
    <xf numFmtId="0" fontId="7" fillId="0" borderId="0" xfId="0" applyFont="1" applyBorder="1" applyAlignment="1">
      <alignment vertical="center" wrapText="1"/>
    </xf>
    <xf numFmtId="0" fontId="0" fillId="0" borderId="0" xfId="0" applyBorder="1" applyAlignment="1">
      <alignment vertical="center"/>
    </xf>
    <xf numFmtId="0" fontId="0" fillId="0" borderId="1" xfId="0" applyBorder="1" applyAlignment="1">
      <alignment horizontal="center" vertical="center"/>
    </xf>
    <xf numFmtId="0" fontId="36" fillId="4" borderId="1" xfId="6" applyFont="1" applyFill="1" applyBorder="1" applyAlignment="1">
      <alignment horizontal="center" vertical="center" wrapText="1"/>
    </xf>
    <xf numFmtId="0" fontId="25" fillId="2" borderId="0" xfId="6" applyFont="1" applyFill="1" applyAlignment="1">
      <alignment vertical="center"/>
    </xf>
    <xf numFmtId="0" fontId="25" fillId="2" borderId="0" xfId="0" applyFont="1" applyFill="1"/>
    <xf numFmtId="0" fontId="39" fillId="2" borderId="0" xfId="0" applyFont="1" applyFill="1"/>
    <xf numFmtId="0" fontId="40" fillId="2" borderId="0" xfId="0" applyFont="1" applyFill="1" applyAlignment="1">
      <alignment vertical="center"/>
    </xf>
    <xf numFmtId="0" fontId="25" fillId="2" borderId="0" xfId="0" applyFont="1" applyFill="1" applyAlignment="1">
      <alignment vertical="center"/>
    </xf>
    <xf numFmtId="0" fontId="41" fillId="17" borderId="0" xfId="1" applyNumberFormat="1" applyFont="1" applyFill="1" applyBorder="1" applyAlignment="1">
      <alignment horizontal="center" vertical="center" wrapText="1"/>
    </xf>
    <xf numFmtId="0" fontId="25" fillId="0" borderId="0" xfId="0" applyFont="1"/>
    <xf numFmtId="49" fontId="42" fillId="9" borderId="1" xfId="0" quotePrefix="1" applyNumberFormat="1" applyFont="1" applyFill="1" applyBorder="1" applyAlignment="1" applyProtection="1">
      <alignment horizontal="left" vertical="center" wrapText="1"/>
      <protection locked="0"/>
    </xf>
    <xf numFmtId="49" fontId="38" fillId="8" borderId="1" xfId="0" applyNumberFormat="1" applyFont="1" applyFill="1" applyBorder="1" applyAlignment="1" applyProtection="1">
      <alignment horizontal="center" vertical="center" wrapText="1"/>
      <protection locked="0"/>
    </xf>
    <xf numFmtId="3" fontId="38" fillId="8" borderId="1" xfId="0" applyNumberFormat="1" applyFont="1" applyFill="1" applyBorder="1" applyAlignment="1" applyProtection="1">
      <alignment horizontal="center" vertical="center" wrapText="1"/>
      <protection locked="0"/>
    </xf>
    <xf numFmtId="0" fontId="7" fillId="9" borderId="1" xfId="6" applyFill="1" applyBorder="1" applyAlignment="1" applyProtection="1">
      <alignment horizontal="center" vertical="center" wrapText="1"/>
      <protection locked="0"/>
    </xf>
    <xf numFmtId="10" fontId="0" fillId="2" borderId="0" xfId="24" applyNumberFormat="1" applyFont="1" applyFill="1" applyAlignment="1">
      <alignment vertical="center"/>
    </xf>
    <xf numFmtId="3" fontId="36" fillId="39" borderId="1" xfId="0" applyNumberFormat="1" applyFont="1" applyFill="1" applyBorder="1" applyAlignment="1" applyProtection="1">
      <alignment horizontal="center" vertical="center"/>
      <protection locked="0"/>
    </xf>
    <xf numFmtId="0" fontId="25" fillId="2" borderId="0" xfId="6" applyFont="1" applyFill="1" applyAlignment="1">
      <alignment horizontal="center" vertical="center"/>
    </xf>
    <xf numFmtId="0" fontId="44" fillId="2" borderId="0" xfId="6" applyFont="1" applyFill="1" applyAlignment="1">
      <alignment horizontal="center" vertical="center"/>
    </xf>
    <xf numFmtId="0" fontId="44" fillId="2" borderId="0" xfId="6" applyFont="1" applyFill="1" applyAlignment="1">
      <alignment vertical="center"/>
    </xf>
    <xf numFmtId="0" fontId="44" fillId="17" borderId="0" xfId="6" applyFont="1" applyFill="1" applyAlignment="1">
      <alignment horizontal="center" vertical="center"/>
    </xf>
    <xf numFmtId="0" fontId="44" fillId="17" borderId="0" xfId="6" applyFont="1" applyFill="1" applyAlignment="1">
      <alignment vertical="center"/>
    </xf>
    <xf numFmtId="0" fontId="25" fillId="17" borderId="0" xfId="0" applyFont="1" applyFill="1"/>
    <xf numFmtId="0" fontId="39" fillId="2" borderId="0" xfId="0" applyFont="1" applyFill="1" applyAlignment="1">
      <alignment vertical="center"/>
    </xf>
    <xf numFmtId="0" fontId="0" fillId="0" borderId="0" xfId="0" applyFill="1" applyAlignment="1">
      <alignment horizontal="center" vertical="center"/>
    </xf>
    <xf numFmtId="0" fontId="39" fillId="17" borderId="0" xfId="0" applyFont="1" applyFill="1" applyAlignment="1">
      <alignment vertical="center"/>
    </xf>
    <xf numFmtId="0" fontId="45" fillId="2" borderId="0" xfId="0" applyFont="1" applyFill="1" applyAlignment="1">
      <alignment vertical="center"/>
    </xf>
    <xf numFmtId="0" fontId="25" fillId="17" borderId="0" xfId="0" applyFont="1" applyFill="1" applyAlignment="1">
      <alignment vertical="center"/>
    </xf>
    <xf numFmtId="0" fontId="46" fillId="9" borderId="1" xfId="25" applyFont="1" applyFill="1" applyBorder="1" applyAlignment="1" applyProtection="1">
      <alignment horizontal="center" vertical="center" wrapText="1"/>
      <protection locked="0"/>
    </xf>
    <xf numFmtId="172" fontId="47" fillId="12" borderId="1" xfId="25" applyNumberFormat="1" applyFont="1" applyFill="1" applyBorder="1" applyAlignment="1" applyProtection="1">
      <alignment horizontal="center" vertical="center"/>
      <protection locked="0"/>
    </xf>
    <xf numFmtId="164" fontId="47" fillId="12" borderId="1" xfId="25" applyNumberFormat="1" applyFont="1" applyFill="1" applyBorder="1" applyAlignment="1" applyProtection="1">
      <alignment horizontal="center" vertical="center"/>
      <protection locked="0"/>
    </xf>
    <xf numFmtId="2" fontId="48" fillId="9" borderId="1" xfId="0" applyNumberFormat="1" applyFont="1" applyFill="1" applyBorder="1" applyAlignment="1" applyProtection="1">
      <alignment horizontal="center" vertical="center"/>
      <protection locked="0"/>
    </xf>
    <xf numFmtId="4" fontId="47" fillId="12" borderId="1" xfId="25" applyNumberFormat="1" applyFont="1" applyFill="1" applyBorder="1" applyAlignment="1" applyProtection="1">
      <alignment horizontal="center" vertical="center"/>
      <protection locked="0"/>
    </xf>
    <xf numFmtId="4" fontId="48" fillId="9" borderId="1" xfId="0" applyNumberFormat="1" applyFont="1" applyFill="1" applyBorder="1" applyAlignment="1" applyProtection="1">
      <alignment horizontal="center" vertical="center"/>
      <protection locked="0"/>
    </xf>
    <xf numFmtId="2" fontId="0" fillId="0" borderId="0" xfId="0" applyNumberFormat="1"/>
    <xf numFmtId="0" fontId="39" fillId="2" borderId="0" xfId="6" applyFont="1" applyFill="1" applyAlignment="1">
      <alignment vertical="center"/>
    </xf>
    <xf numFmtId="1" fontId="7" fillId="9" borderId="1" xfId="0" applyNumberFormat="1" applyFont="1" applyFill="1" applyBorder="1" applyAlignment="1" applyProtection="1">
      <alignment horizontal="left" vertical="center" wrapText="1"/>
      <protection locked="0"/>
    </xf>
    <xf numFmtId="0" fontId="36" fillId="0" borderId="1" xfId="0" applyFont="1" applyBorder="1" applyAlignment="1">
      <alignment horizontal="center" vertical="center" wrapText="1"/>
    </xf>
    <xf numFmtId="0" fontId="7" fillId="0" borderId="1" xfId="0" applyFont="1" applyBorder="1" applyAlignment="1">
      <alignment horizontal="center" vertical="center"/>
    </xf>
    <xf numFmtId="165" fontId="0" fillId="0" borderId="1" xfId="0" applyNumberFormat="1" applyBorder="1" applyAlignment="1">
      <alignment vertical="center"/>
    </xf>
    <xf numFmtId="0" fontId="0" fillId="0" borderId="0" xfId="0" applyBorder="1" applyAlignment="1">
      <alignment horizontal="center" vertical="center"/>
    </xf>
    <xf numFmtId="0" fontId="0" fillId="0" borderId="0" xfId="0" applyAlignment="1">
      <alignment horizontal="center"/>
    </xf>
    <xf numFmtId="0" fontId="36" fillId="0" borderId="1" xfId="0" applyFont="1" applyBorder="1" applyAlignment="1">
      <alignment horizontal="center" vertical="center"/>
    </xf>
    <xf numFmtId="0" fontId="7" fillId="0" borderId="1" xfId="0" applyFont="1" applyBorder="1" applyAlignment="1">
      <alignment horizontal="center" vertical="center" wrapText="1"/>
    </xf>
    <xf numFmtId="0" fontId="7" fillId="0" borderId="0" xfId="0" applyFont="1"/>
    <xf numFmtId="0" fontId="7" fillId="0" borderId="0" xfId="0" applyFont="1" applyFill="1" applyBorder="1"/>
    <xf numFmtId="0" fontId="7" fillId="0" borderId="0" xfId="0" quotePrefix="1" applyFont="1" applyAlignment="1">
      <alignment horizontal="left" wrapText="1"/>
    </xf>
    <xf numFmtId="0" fontId="21"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Font="1" applyAlignment="1">
      <alignment horizontal="left" vertical="top" wrapText="1"/>
    </xf>
    <xf numFmtId="49" fontId="12" fillId="6" borderId="0" xfId="1" applyNumberFormat="1" applyFill="1" applyAlignment="1" applyProtection="1">
      <alignment horizontal="center" vertical="center" wrapText="1"/>
      <protection locked="0"/>
    </xf>
    <xf numFmtId="49" fontId="12" fillId="6" borderId="0" xfId="1" applyNumberFormat="1" applyFill="1" applyAlignment="1" applyProtection="1">
      <alignment horizontal="left" vertical="center" wrapText="1"/>
      <protection locked="0"/>
    </xf>
    <xf numFmtId="0" fontId="7" fillId="2" borderId="8" xfId="6" quotePrefix="1" applyFill="1" applyBorder="1" applyAlignment="1">
      <alignment horizontal="center" vertical="center" wrapText="1"/>
    </xf>
    <xf numFmtId="0" fontId="31" fillId="0" borderId="13" xfId="15" quotePrefix="1" applyFill="1" applyBorder="1" applyAlignment="1">
      <alignment horizontal="left" vertical="top" wrapText="1"/>
    </xf>
    <xf numFmtId="0" fontId="31" fillId="0" borderId="8" xfId="15" quotePrefix="1" applyFill="1" applyBorder="1" applyAlignment="1">
      <alignment horizontal="left" vertical="top" wrapText="1"/>
    </xf>
    <xf numFmtId="0" fontId="8" fillId="0" borderId="1" xfId="0" applyFont="1" applyBorder="1" applyAlignment="1">
      <alignment horizontal="left" vertical="center" wrapText="1" inden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8" fillId="0" borderId="1" xfId="0" applyFont="1" applyBorder="1" applyAlignment="1">
      <alignment horizontal="left" vertical="center" wrapText="1"/>
    </xf>
    <xf numFmtId="0" fontId="18" fillId="6" borderId="1"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36"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37" fillId="18" borderId="1" xfId="0" applyFont="1" applyFill="1" applyBorder="1" applyAlignment="1" applyProtection="1">
      <alignment horizontal="center" vertical="center" wrapText="1"/>
      <protection locked="0"/>
    </xf>
    <xf numFmtId="0" fontId="36" fillId="38" borderId="1" xfId="0" applyFont="1" applyFill="1" applyBorder="1" applyAlignment="1">
      <alignment horizontal="center" vertical="center" wrapText="1"/>
    </xf>
    <xf numFmtId="0" fontId="7" fillId="2" borderId="8" xfId="0" quotePrefix="1" applyFont="1" applyFill="1" applyBorder="1" applyAlignment="1">
      <alignment horizontal="left" vertical="center" wrapText="1"/>
    </xf>
    <xf numFmtId="0" fontId="18" fillId="6" borderId="11"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7" fillId="2" borderId="0" xfId="6" quotePrefix="1" applyFill="1" applyAlignment="1">
      <alignment horizontal="center" vertical="center" wrapText="1"/>
    </xf>
    <xf numFmtId="0" fontId="8" fillId="7" borderId="11" xfId="0" applyFont="1" applyFill="1" applyBorder="1" applyAlignment="1" applyProtection="1">
      <alignment horizontal="center" vertical="center" wrapText="1"/>
      <protection locked="0"/>
    </xf>
    <xf numFmtId="0" fontId="8" fillId="7" borderId="0" xfId="0" applyFont="1" applyFill="1" applyAlignment="1" applyProtection="1">
      <alignment horizontal="center" vertical="center" wrapText="1"/>
      <protection locked="0"/>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7" fillId="2" borderId="8" xfId="6" quotePrefix="1" applyFill="1" applyBorder="1" applyAlignment="1">
      <alignment horizontal="left" vertical="center" wrapText="1"/>
    </xf>
    <xf numFmtId="0" fontId="36" fillId="0" borderId="1" xfId="0" applyFont="1" applyBorder="1" applyAlignment="1">
      <alignment wrapText="1"/>
    </xf>
    <xf numFmtId="0" fontId="36" fillId="0" borderId="1" xfId="0" applyFont="1" applyBorder="1"/>
    <xf numFmtId="0" fontId="6" fillId="0" borderId="1" xfId="0" applyFont="1" applyBorder="1" applyAlignment="1">
      <alignment wrapText="1"/>
    </xf>
    <xf numFmtId="0" fontId="0" fillId="0" borderId="1" xfId="0" applyBorder="1"/>
    <xf numFmtId="0" fontId="8" fillId="7" borderId="1" xfId="0" applyFont="1" applyFill="1" applyBorder="1" applyAlignment="1">
      <alignment horizontal="center" vertical="center" wrapText="1"/>
    </xf>
    <xf numFmtId="0" fontId="36" fillId="0" borderId="3" xfId="0" applyFont="1" applyBorder="1" applyAlignment="1">
      <alignment wrapText="1"/>
    </xf>
    <xf numFmtId="0" fontId="36" fillId="0" borderId="4" xfId="0" applyFont="1" applyBorder="1" applyAlignment="1">
      <alignment wrapText="1"/>
    </xf>
    <xf numFmtId="0" fontId="36" fillId="0" borderId="5" xfId="0" applyFont="1" applyBorder="1" applyAlignment="1">
      <alignment wrapText="1"/>
    </xf>
    <xf numFmtId="0" fontId="36" fillId="0" borderId="3" xfId="6" applyFont="1" applyBorder="1" applyAlignment="1">
      <alignment vertical="center" wrapText="1"/>
    </xf>
    <xf numFmtId="0" fontId="36" fillId="0" borderId="4" xfId="6" applyFont="1" applyBorder="1" applyAlignment="1">
      <alignment vertical="center" wrapText="1"/>
    </xf>
    <xf numFmtId="0" fontId="36" fillId="0" borderId="5" xfId="6" applyFont="1" applyBorder="1" applyAlignment="1">
      <alignment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xf numFmtId="0" fontId="0" fillId="0" borderId="1" xfId="0" applyBorder="1" applyAlignment="1">
      <alignment vertical="top" wrapText="1"/>
    </xf>
    <xf numFmtId="0" fontId="31" fillId="0" borderId="13" xfId="15" quotePrefix="1" applyFill="1" applyBorder="1" applyAlignment="1" applyProtection="1">
      <alignment horizontal="left" vertical="center" wrapText="1"/>
    </xf>
    <xf numFmtId="0" fontId="31" fillId="0" borderId="8" xfId="15" quotePrefix="1" applyFill="1" applyBorder="1" applyAlignment="1" applyProtection="1">
      <alignment horizontal="left" vertical="center" wrapText="1"/>
    </xf>
    <xf numFmtId="0" fontId="31" fillId="0" borderId="13" xfId="15" quotePrefix="1" applyFill="1" applyBorder="1" applyAlignment="1" applyProtection="1">
      <alignment horizontal="center" vertical="center" wrapText="1"/>
    </xf>
    <xf numFmtId="0" fontId="31" fillId="0" borderId="8" xfId="15" quotePrefix="1" applyFill="1" applyBorder="1" applyAlignment="1" applyProtection="1">
      <alignment horizontal="center" vertical="center" wrapText="1"/>
    </xf>
    <xf numFmtId="0" fontId="31" fillId="0" borderId="14" xfId="15" quotePrefix="1" applyFill="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38" fillId="17" borderId="1" xfId="0" applyFont="1" applyFill="1" applyBorder="1" applyAlignment="1">
      <alignment horizontal="left" vertical="center" wrapText="1"/>
    </xf>
    <xf numFmtId="0" fontId="36" fillId="17" borderId="1" xfId="0" applyFont="1" applyFill="1" applyBorder="1" applyAlignment="1">
      <alignment horizontal="left" vertical="center" wrapText="1"/>
    </xf>
    <xf numFmtId="0" fontId="8" fillId="0" borderId="3" xfId="0" applyFont="1" applyBorder="1" applyAlignment="1">
      <alignment horizontal="left" vertical="center" wrapText="1" indent="1"/>
    </xf>
    <xf numFmtId="0" fontId="8" fillId="0" borderId="5" xfId="0" applyFont="1" applyBorder="1" applyAlignment="1">
      <alignment horizontal="left" vertical="center" wrapText="1" inden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7"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8" fillId="6" borderId="13" xfId="1" applyNumberFormat="1" applyFont="1" applyFill="1" applyBorder="1" applyAlignment="1">
      <alignment horizontal="center" vertical="center" wrapText="1"/>
    </xf>
    <xf numFmtId="0" fontId="18" fillId="6" borderId="8" xfId="1" applyNumberFormat="1" applyFont="1" applyFill="1" applyBorder="1" applyAlignment="1">
      <alignment horizontal="center" vertical="center" wrapText="1"/>
    </xf>
    <xf numFmtId="0" fontId="31" fillId="17" borderId="0" xfId="15" quotePrefix="1" applyFill="1" applyBorder="1" applyAlignment="1">
      <alignment horizontal="left" vertical="top" wrapText="1"/>
    </xf>
    <xf numFmtId="0" fontId="8" fillId="7" borderId="6" xfId="0" applyFont="1" applyFill="1" applyBorder="1" applyAlignment="1" applyProtection="1">
      <alignment vertical="center" wrapText="1"/>
      <protection locked="0"/>
    </xf>
    <xf numFmtId="0" fontId="8" fillId="7" borderId="15"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5"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cellXfs>
  <cellStyles count="26">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Hyperlink 2" xfId="21" xr:uid="{2DC8AD3C-74BD-4E8C-9D4B-722C5EF15495}"/>
    <cellStyle name="Input" xfId="2" builtinId="20"/>
    <cellStyle name="Neutral" xfId="15" builtinId="28"/>
    <cellStyle name="Normal" xfId="0" builtinId="0"/>
    <cellStyle name="Normal 2" xfId="6" xr:uid="{00000000-0005-0000-0000-000010000000}"/>
    <cellStyle name="Normal 2 2" xfId="23" xr:uid="{5493AC63-3FF9-4F4A-8FED-B2C2AC9F6BBF}"/>
    <cellStyle name="Normal 2 3" xfId="25" xr:uid="{8B2B8556-BFD5-4C95-984E-D08EE818B3A4}"/>
    <cellStyle name="Normal 3" xfId="14" xr:uid="{00000000-0005-0000-0000-000011000000}"/>
    <cellStyle name="Normal 3 2" xfId="22" xr:uid="{BA79FB4B-7055-4F67-92A9-49E6FBF8A96D}"/>
    <cellStyle name="Normal 4" xfId="20" xr:uid="{E5A2D285-9A29-442E-BE1E-59EDF3C485E0}"/>
    <cellStyle name="Normal_Sheet1" xfId="16" xr:uid="{00000000-0005-0000-0000-000012000000}"/>
    <cellStyle name="Percent" xfId="24" builtinId="5"/>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FF"/>
      <color rgb="FFCCFFCC"/>
      <color rgb="FFFFCC99"/>
      <color rgb="FFFFBE82"/>
      <color rgb="FFB4FFCC"/>
      <color rgb="FFB8D2BB"/>
      <color rgb="FF91FFCC"/>
      <color rgb="FF8CFFCC"/>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12" sqref="B12:E12"/>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5"/>
      <c r="B1" s="25"/>
      <c r="C1" s="25"/>
      <c r="D1" s="25"/>
      <c r="E1" s="25"/>
    </row>
    <row r="2" spans="1:8" ht="16.8" x14ac:dyDescent="0.25">
      <c r="A2" s="138" t="s">
        <v>173</v>
      </c>
      <c r="B2" s="66"/>
      <c r="C2" s="66"/>
      <c r="D2" s="66"/>
      <c r="E2" s="66"/>
    </row>
    <row r="3" spans="1:8" ht="13.8" x14ac:dyDescent="0.25">
      <c r="A3" s="66"/>
      <c r="B3" s="135" t="s">
        <v>174</v>
      </c>
      <c r="C3" s="134" t="s">
        <v>175</v>
      </c>
      <c r="D3" s="134" t="s">
        <v>29</v>
      </c>
      <c r="E3" s="134" t="s">
        <v>28</v>
      </c>
    </row>
    <row r="4" spans="1:8" ht="13.8" x14ac:dyDescent="0.25">
      <c r="A4" s="67" t="s">
        <v>173</v>
      </c>
      <c r="B4" s="29" t="s">
        <v>768</v>
      </c>
      <c r="C4" s="29" t="s">
        <v>1346</v>
      </c>
      <c r="D4" s="29" t="s">
        <v>1347</v>
      </c>
      <c r="E4" s="29" t="s">
        <v>172</v>
      </c>
    </row>
    <row r="5" spans="1:8" x14ac:dyDescent="0.25">
      <c r="A5" s="66"/>
      <c r="B5" s="66"/>
      <c r="C5" s="66"/>
      <c r="D5" s="66"/>
      <c r="E5" s="66"/>
    </row>
    <row r="6" spans="1:8" ht="16.8" x14ac:dyDescent="0.25">
      <c r="A6" s="69" t="s">
        <v>23</v>
      </c>
      <c r="B6" s="66"/>
      <c r="C6" s="66"/>
      <c r="D6" s="66"/>
      <c r="E6" s="66"/>
    </row>
    <row r="7" spans="1:8" ht="13.8" x14ac:dyDescent="0.25">
      <c r="A7" s="70" t="s">
        <v>24</v>
      </c>
      <c r="B7" s="254" t="s">
        <v>25</v>
      </c>
      <c r="C7" s="254"/>
      <c r="D7" s="254"/>
      <c r="E7" s="254"/>
    </row>
    <row r="8" spans="1:8" ht="30" customHeight="1" x14ac:dyDescent="0.25">
      <c r="A8" s="74" t="s">
        <v>224</v>
      </c>
      <c r="B8" s="252" t="s">
        <v>213</v>
      </c>
      <c r="C8" s="252"/>
      <c r="D8" s="252"/>
      <c r="E8" s="252"/>
    </row>
    <row r="9" spans="1:8" ht="30" customHeight="1" x14ac:dyDescent="0.25">
      <c r="A9" s="74" t="s">
        <v>743</v>
      </c>
      <c r="B9" s="252"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SP Manweb Licence area.</v>
      </c>
      <c r="C9" s="252"/>
      <c r="D9" s="252"/>
      <c r="E9" s="252"/>
    </row>
    <row r="10" spans="1:8" ht="30" customHeight="1" x14ac:dyDescent="0.25">
      <c r="A10" s="74" t="s">
        <v>66</v>
      </c>
      <c r="B10" s="252" t="s">
        <v>27</v>
      </c>
      <c r="C10" s="252"/>
      <c r="D10" s="252"/>
      <c r="E10" s="252"/>
    </row>
    <row r="11" spans="1:8" ht="61.5" customHeight="1" x14ac:dyDescent="0.25">
      <c r="A11" s="74" t="s">
        <v>67</v>
      </c>
      <c r="B11" s="252"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SP Manweb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52"/>
      <c r="D11" s="252"/>
      <c r="E11" s="252"/>
      <c r="F11" s="249"/>
      <c r="G11" s="249"/>
      <c r="H11" s="249"/>
    </row>
    <row r="12" spans="1:8" ht="86.25" customHeight="1" x14ac:dyDescent="0.25">
      <c r="A12" s="74" t="s">
        <v>46</v>
      </c>
      <c r="B12" s="252" t="s">
        <v>187</v>
      </c>
      <c r="C12" s="252"/>
      <c r="D12" s="252"/>
      <c r="E12" s="252"/>
    </row>
    <row r="13" spans="1:8" ht="33.75" customHeight="1" x14ac:dyDescent="0.25">
      <c r="A13" s="74" t="s">
        <v>188</v>
      </c>
      <c r="B13" s="252"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SP Manweb Licence area.</v>
      </c>
      <c r="C13" s="252"/>
      <c r="D13" s="252"/>
      <c r="E13" s="252"/>
    </row>
    <row r="14" spans="1:8" ht="33.75" customHeight="1" x14ac:dyDescent="0.25">
      <c r="A14" s="177" t="s">
        <v>520</v>
      </c>
      <c r="B14" s="252" t="s">
        <v>521</v>
      </c>
      <c r="C14" s="252"/>
      <c r="D14" s="252"/>
      <c r="E14" s="252"/>
    </row>
    <row r="15" spans="1:8" ht="29.25" customHeight="1" x14ac:dyDescent="0.25">
      <c r="A15" s="74" t="s">
        <v>59</v>
      </c>
      <c r="B15" s="252" t="s">
        <v>158</v>
      </c>
      <c r="C15" s="252"/>
      <c r="D15" s="252"/>
      <c r="E15" s="252"/>
    </row>
    <row r="16" spans="1:8" ht="29.25" customHeight="1" x14ac:dyDescent="0.25">
      <c r="A16" s="177" t="s">
        <v>744</v>
      </c>
      <c r="B16" s="252" t="s">
        <v>745</v>
      </c>
      <c r="C16" s="252"/>
      <c r="D16" s="252"/>
      <c r="E16" s="252"/>
    </row>
    <row r="17" spans="1:5" ht="29.25" customHeight="1" x14ac:dyDescent="0.25">
      <c r="A17" s="74" t="s">
        <v>634</v>
      </c>
      <c r="B17" s="252" t="s">
        <v>636</v>
      </c>
      <c r="C17" s="252"/>
      <c r="D17" s="252"/>
      <c r="E17" s="252"/>
    </row>
    <row r="18" spans="1:5" ht="29.25" customHeight="1" x14ac:dyDescent="0.25">
      <c r="A18" s="74" t="s">
        <v>746</v>
      </c>
      <c r="B18" s="252" t="s">
        <v>747</v>
      </c>
      <c r="C18" s="252"/>
      <c r="D18" s="252"/>
      <c r="E18" s="252"/>
    </row>
    <row r="19" spans="1:5" ht="30" customHeight="1" x14ac:dyDescent="0.25">
      <c r="A19" s="74" t="s">
        <v>132</v>
      </c>
      <c r="B19" s="252" t="s">
        <v>131</v>
      </c>
      <c r="C19" s="252"/>
      <c r="D19" s="252"/>
      <c r="E19" s="252"/>
    </row>
    <row r="20" spans="1:5" x14ac:dyDescent="0.25">
      <c r="A20" s="66"/>
      <c r="B20" s="66"/>
      <c r="C20" s="66"/>
      <c r="D20" s="66"/>
      <c r="E20" s="66"/>
    </row>
    <row r="21" spans="1:5" ht="13.8" x14ac:dyDescent="0.25">
      <c r="A21" s="71" t="s">
        <v>34</v>
      </c>
      <c r="B21" s="66"/>
      <c r="C21" s="66"/>
      <c r="D21" s="66"/>
      <c r="E21" s="66"/>
    </row>
    <row r="22" spans="1:5" ht="13.8" x14ac:dyDescent="0.25">
      <c r="A22" s="70"/>
      <c r="B22" s="253"/>
      <c r="C22" s="253"/>
      <c r="D22" s="253"/>
      <c r="E22" s="253"/>
    </row>
    <row r="23" spans="1:5" ht="32.25" customHeight="1" x14ac:dyDescent="0.25">
      <c r="A23" s="250" t="s">
        <v>115</v>
      </c>
      <c r="B23" s="251"/>
      <c r="C23" s="251"/>
      <c r="D23" s="251"/>
      <c r="E23" s="251"/>
    </row>
    <row r="24" spans="1:5" x14ac:dyDescent="0.25">
      <c r="A24" s="66"/>
      <c r="B24" s="66"/>
      <c r="C24" s="66"/>
      <c r="D24" s="66"/>
      <c r="E24" s="66"/>
    </row>
    <row r="25" spans="1:5" ht="13.8" x14ac:dyDescent="0.25">
      <c r="A25" s="72" t="s">
        <v>35</v>
      </c>
      <c r="B25" s="66"/>
      <c r="C25" s="66"/>
      <c r="D25" s="66"/>
      <c r="E25" s="66"/>
    </row>
    <row r="26" spans="1:5" ht="13.8" x14ac:dyDescent="0.25">
      <c r="A26" s="68"/>
      <c r="B26" s="253"/>
      <c r="C26" s="253"/>
      <c r="D26" s="253"/>
      <c r="E26" s="253"/>
    </row>
    <row r="27" spans="1:5" ht="28.5" customHeight="1" x14ac:dyDescent="0.25">
      <c r="A27" s="250" t="s">
        <v>68</v>
      </c>
      <c r="B27" s="251"/>
      <c r="C27" s="251"/>
      <c r="D27" s="251"/>
      <c r="E27" s="251"/>
    </row>
    <row r="28" spans="1:5" ht="28.5" customHeight="1" x14ac:dyDescent="0.25">
      <c r="A28" s="248" t="s">
        <v>171</v>
      </c>
      <c r="B28" s="248"/>
      <c r="C28" s="248"/>
      <c r="D28" s="248"/>
      <c r="E28" s="248"/>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165"/>
  <sheetViews>
    <sheetView zoomScale="80" zoomScaleNormal="80" zoomScaleSheetLayoutView="100" workbookViewId="0">
      <selection activeCell="K8" sqref="K8"/>
    </sheetView>
  </sheetViews>
  <sheetFormatPr defaultColWidth="9.109375" defaultRowHeight="27.75" customHeight="1" x14ac:dyDescent="0.25"/>
  <cols>
    <col min="1" max="1" width="63.44140625" style="2" customWidth="1"/>
    <col min="2" max="2" width="17.5546875" style="3" customWidth="1"/>
    <col min="3" max="3" width="6.88671875" style="2" customWidth="1"/>
    <col min="4" max="5" width="17.5546875" style="3" customWidth="1"/>
    <col min="6" max="6" width="3.109375" style="225" customWidth="1"/>
    <col min="7" max="8" width="9.109375" style="210"/>
    <col min="9" max="16384" width="9.109375" style="2"/>
  </cols>
  <sheetData>
    <row r="1" spans="1:8" ht="27.75" customHeight="1" x14ac:dyDescent="0.25">
      <c r="A1" s="15" t="s">
        <v>26</v>
      </c>
      <c r="B1" s="318"/>
      <c r="C1" s="318"/>
      <c r="D1" s="176"/>
      <c r="E1" s="176"/>
    </row>
    <row r="2" spans="1:8" ht="35.1" customHeight="1" x14ac:dyDescent="0.25">
      <c r="A2" s="277" t="str">
        <f>Overview!B4&amp; " - Effective from "&amp;Overview!D4&amp;" - "&amp;Overview!E4&amp;" Supplier of Last Resort and Eligible Bad Debt Pass-Through Costs"</f>
        <v>SP Manweb - Effective from 1 April 2026 - Final Supplier of Last Resort and Eligible Bad Debt Pass-Through Costs</v>
      </c>
      <c r="B2" s="278"/>
      <c r="C2" s="278"/>
      <c r="D2" s="278"/>
      <c r="E2" s="279"/>
    </row>
    <row r="3" spans="1:8" s="76" customFormat="1" ht="21" customHeight="1" x14ac:dyDescent="0.25">
      <c r="A3" s="83"/>
      <c r="B3" s="83"/>
      <c r="C3" s="83"/>
      <c r="D3" s="83"/>
      <c r="E3" s="83"/>
      <c r="F3" s="227"/>
      <c r="G3" s="229"/>
      <c r="H3" s="229"/>
    </row>
    <row r="4" spans="1:8" ht="78.75" customHeight="1" x14ac:dyDescent="0.25">
      <c r="A4" s="28" t="s">
        <v>176</v>
      </c>
      <c r="B4" s="16" t="s">
        <v>470</v>
      </c>
      <c r="C4" s="16" t="s">
        <v>31</v>
      </c>
      <c r="D4" s="16" t="s">
        <v>518</v>
      </c>
      <c r="E4" s="16" t="s">
        <v>519</v>
      </c>
    </row>
    <row r="5" spans="1:8" ht="110.4" x14ac:dyDescent="0.25">
      <c r="A5" s="18" t="s">
        <v>708</v>
      </c>
      <c r="B5" s="41" t="s">
        <v>1340</v>
      </c>
      <c r="C5" s="184" t="s">
        <v>641</v>
      </c>
      <c r="D5" s="185">
        <v>0</v>
      </c>
      <c r="E5" s="185">
        <v>0</v>
      </c>
      <c r="F5" s="228"/>
      <c r="G5" s="209">
        <v>1</v>
      </c>
    </row>
    <row r="6" spans="1:8" ht="27" customHeight="1" x14ac:dyDescent="0.25">
      <c r="A6" s="18" t="s">
        <v>655</v>
      </c>
      <c r="B6" s="215" t="s">
        <v>1341</v>
      </c>
      <c r="C6" s="167" t="s">
        <v>640</v>
      </c>
      <c r="D6" s="186"/>
      <c r="E6" s="185">
        <v>0</v>
      </c>
      <c r="F6" s="228"/>
      <c r="G6" s="209">
        <v>1</v>
      </c>
    </row>
    <row r="7" spans="1:8" ht="27" customHeight="1" x14ac:dyDescent="0.25">
      <c r="A7" s="18" t="s">
        <v>656</v>
      </c>
      <c r="B7" s="215" t="s">
        <v>1342</v>
      </c>
      <c r="C7" s="167" t="s">
        <v>640</v>
      </c>
      <c r="D7" s="186"/>
      <c r="E7" s="185">
        <v>0</v>
      </c>
      <c r="F7" s="228"/>
      <c r="G7" s="209">
        <v>1</v>
      </c>
    </row>
    <row r="8" spans="1:8" ht="27" customHeight="1" x14ac:dyDescent="0.25">
      <c r="A8" s="18" t="s">
        <v>657</v>
      </c>
      <c r="B8" s="215" t="s">
        <v>1343</v>
      </c>
      <c r="C8" s="167" t="s">
        <v>640</v>
      </c>
      <c r="D8" s="186"/>
      <c r="E8" s="185">
        <v>0</v>
      </c>
      <c r="F8" s="228"/>
      <c r="G8" s="209">
        <v>1</v>
      </c>
    </row>
    <row r="9" spans="1:8" ht="27" customHeight="1" x14ac:dyDescent="0.25">
      <c r="A9" s="18" t="s">
        <v>658</v>
      </c>
      <c r="B9" s="215" t="s">
        <v>1344</v>
      </c>
      <c r="C9" s="167" t="s">
        <v>640</v>
      </c>
      <c r="D9" s="186"/>
      <c r="E9" s="185">
        <v>0</v>
      </c>
      <c r="F9" s="228"/>
      <c r="G9" s="209">
        <v>1</v>
      </c>
    </row>
    <row r="10" spans="1:8" ht="27" customHeight="1" x14ac:dyDescent="0.25">
      <c r="A10" s="18" t="s">
        <v>659</v>
      </c>
      <c r="B10" s="215" t="s">
        <v>1345</v>
      </c>
      <c r="C10" s="167" t="s">
        <v>640</v>
      </c>
      <c r="D10" s="186"/>
      <c r="E10" s="185">
        <v>0</v>
      </c>
      <c r="F10" s="228"/>
      <c r="G10" s="209">
        <v>1</v>
      </c>
    </row>
    <row r="11" spans="1:8" ht="27" customHeight="1" x14ac:dyDescent="0.25">
      <c r="A11" s="168" t="s">
        <v>523</v>
      </c>
      <c r="B11" s="41" t="s">
        <v>770</v>
      </c>
      <c r="C11" s="167">
        <v>0</v>
      </c>
      <c r="D11" s="186"/>
      <c r="E11" s="185">
        <v>0</v>
      </c>
      <c r="F11" s="228"/>
      <c r="G11" s="209">
        <v>1</v>
      </c>
    </row>
    <row r="12" spans="1:8" ht="27" customHeight="1" x14ac:dyDescent="0.25">
      <c r="A12" s="168" t="s">
        <v>524</v>
      </c>
      <c r="B12" s="41" t="s">
        <v>771</v>
      </c>
      <c r="C12" s="167">
        <v>0</v>
      </c>
      <c r="D12" s="186"/>
      <c r="E12" s="185">
        <v>0</v>
      </c>
      <c r="F12" s="228"/>
      <c r="G12" s="209">
        <v>1</v>
      </c>
    </row>
    <row r="13" spans="1:8" ht="27" customHeight="1" x14ac:dyDescent="0.25">
      <c r="A13" s="168" t="s">
        <v>525</v>
      </c>
      <c r="B13" s="41" t="s">
        <v>772</v>
      </c>
      <c r="C13" s="167">
        <v>0</v>
      </c>
      <c r="D13" s="186"/>
      <c r="E13" s="185">
        <v>0</v>
      </c>
      <c r="F13" s="228"/>
      <c r="G13" s="209">
        <v>1</v>
      </c>
    </row>
    <row r="14" spans="1:8" ht="27.75" customHeight="1" x14ac:dyDescent="0.25">
      <c r="A14" s="168" t="s">
        <v>526</v>
      </c>
      <c r="B14" s="41" t="s">
        <v>773</v>
      </c>
      <c r="C14" s="167">
        <v>0</v>
      </c>
      <c r="D14" s="186"/>
      <c r="E14" s="185">
        <v>0</v>
      </c>
      <c r="F14" s="228"/>
      <c r="G14" s="209">
        <v>1</v>
      </c>
    </row>
    <row r="15" spans="1:8" ht="27.75" customHeight="1" x14ac:dyDescent="0.25">
      <c r="A15" s="172" t="s">
        <v>527</v>
      </c>
      <c r="B15" s="41" t="s">
        <v>774</v>
      </c>
      <c r="C15" s="167">
        <v>0</v>
      </c>
      <c r="D15" s="186"/>
      <c r="E15" s="185">
        <v>0</v>
      </c>
      <c r="F15" s="228"/>
      <c r="G15" s="209">
        <v>1</v>
      </c>
    </row>
    <row r="16" spans="1:8" ht="27.75" customHeight="1" x14ac:dyDescent="0.25">
      <c r="A16" s="172" t="s">
        <v>528</v>
      </c>
      <c r="B16" s="41" t="s">
        <v>775</v>
      </c>
      <c r="C16" s="167">
        <v>0</v>
      </c>
      <c r="D16" s="186"/>
      <c r="E16" s="185">
        <v>0</v>
      </c>
      <c r="F16" s="228"/>
      <c r="G16" s="209">
        <v>1</v>
      </c>
    </row>
    <row r="17" spans="1:7" ht="27.75" customHeight="1" x14ac:dyDescent="0.25">
      <c r="A17" s="172" t="s">
        <v>529</v>
      </c>
      <c r="B17" s="41" t="s">
        <v>776</v>
      </c>
      <c r="C17" s="167">
        <v>0</v>
      </c>
      <c r="D17" s="186"/>
      <c r="E17" s="185">
        <v>0</v>
      </c>
      <c r="F17" s="228"/>
      <c r="G17" s="209">
        <v>1</v>
      </c>
    </row>
    <row r="18" spans="1:7" ht="27.75" customHeight="1" x14ac:dyDescent="0.25">
      <c r="A18" s="172" t="s">
        <v>530</v>
      </c>
      <c r="B18" s="41" t="s">
        <v>777</v>
      </c>
      <c r="C18" s="167">
        <v>0</v>
      </c>
      <c r="D18" s="186"/>
      <c r="E18" s="185">
        <v>0</v>
      </c>
      <c r="F18" s="228"/>
      <c r="G18" s="209">
        <v>1</v>
      </c>
    </row>
    <row r="19" spans="1:7" ht="27.75" customHeight="1" x14ac:dyDescent="0.25">
      <c r="A19" s="172" t="s">
        <v>531</v>
      </c>
      <c r="B19" s="41" t="s">
        <v>778</v>
      </c>
      <c r="C19" s="167">
        <v>0</v>
      </c>
      <c r="D19" s="186"/>
      <c r="E19" s="185">
        <v>0</v>
      </c>
      <c r="F19" s="228"/>
      <c r="G19" s="209">
        <v>1</v>
      </c>
    </row>
    <row r="20" spans="1:7" ht="27.75" customHeight="1" x14ac:dyDescent="0.25">
      <c r="A20" s="172" t="s">
        <v>532</v>
      </c>
      <c r="B20" s="41" t="s">
        <v>779</v>
      </c>
      <c r="C20" s="167">
        <v>0</v>
      </c>
      <c r="D20" s="186"/>
      <c r="E20" s="185">
        <v>0</v>
      </c>
      <c r="F20" s="228"/>
      <c r="G20" s="209">
        <v>1</v>
      </c>
    </row>
    <row r="21" spans="1:7" ht="27.75" customHeight="1" x14ac:dyDescent="0.25">
      <c r="A21" s="172" t="s">
        <v>533</v>
      </c>
      <c r="B21" s="41" t="s">
        <v>780</v>
      </c>
      <c r="C21" s="167">
        <v>0</v>
      </c>
      <c r="D21" s="186"/>
      <c r="E21" s="185">
        <v>0</v>
      </c>
      <c r="F21" s="228"/>
      <c r="G21" s="209">
        <v>1</v>
      </c>
    </row>
    <row r="22" spans="1:7" ht="27.75" customHeight="1" x14ac:dyDescent="0.25">
      <c r="A22" s="172" t="s">
        <v>534</v>
      </c>
      <c r="B22" s="41" t="s">
        <v>781</v>
      </c>
      <c r="C22" s="167">
        <v>0</v>
      </c>
      <c r="D22" s="186"/>
      <c r="E22" s="185">
        <v>0</v>
      </c>
      <c r="F22" s="228"/>
      <c r="G22" s="209">
        <v>1</v>
      </c>
    </row>
    <row r="23" spans="1:7" ht="27.75" customHeight="1" x14ac:dyDescent="0.25">
      <c r="A23" s="168" t="s">
        <v>535</v>
      </c>
      <c r="B23" s="41" t="s">
        <v>782</v>
      </c>
      <c r="C23" s="167">
        <v>0</v>
      </c>
      <c r="D23" s="186"/>
      <c r="E23" s="185">
        <v>0</v>
      </c>
      <c r="F23" s="228"/>
      <c r="G23" s="209">
        <v>1</v>
      </c>
    </row>
    <row r="24" spans="1:7" ht="27.75" customHeight="1" x14ac:dyDescent="0.25">
      <c r="A24" s="168" t="s">
        <v>536</v>
      </c>
      <c r="B24" s="41" t="s">
        <v>783</v>
      </c>
      <c r="C24" s="167">
        <v>0</v>
      </c>
      <c r="D24" s="186"/>
      <c r="E24" s="185">
        <v>0</v>
      </c>
      <c r="F24" s="228"/>
      <c r="G24" s="209">
        <v>1</v>
      </c>
    </row>
    <row r="25" spans="1:7" ht="27.75" customHeight="1" x14ac:dyDescent="0.25">
      <c r="A25" s="168" t="s">
        <v>537</v>
      </c>
      <c r="B25" s="41" t="s">
        <v>784</v>
      </c>
      <c r="C25" s="167">
        <v>0</v>
      </c>
      <c r="D25" s="186"/>
      <c r="E25" s="185">
        <v>0</v>
      </c>
      <c r="F25" s="228"/>
      <c r="G25" s="209">
        <v>1</v>
      </c>
    </row>
    <row r="26" spans="1:7" ht="27.75" customHeight="1" x14ac:dyDescent="0.25">
      <c r="A26" s="168" t="s">
        <v>709</v>
      </c>
      <c r="B26" s="41"/>
      <c r="C26" s="184" t="s">
        <v>641</v>
      </c>
      <c r="D26" s="185">
        <v>0</v>
      </c>
      <c r="E26" s="185">
        <v>0</v>
      </c>
      <c r="F26" s="228"/>
      <c r="G26" s="209">
        <v>1</v>
      </c>
    </row>
    <row r="27" spans="1:7" ht="27.75" customHeight="1" x14ac:dyDescent="0.25">
      <c r="A27" s="168" t="s">
        <v>661</v>
      </c>
      <c r="B27" s="41"/>
      <c r="C27" s="167" t="s">
        <v>640</v>
      </c>
      <c r="D27" s="186"/>
      <c r="E27" s="185">
        <v>0</v>
      </c>
      <c r="F27" s="228"/>
      <c r="G27" s="209">
        <v>1</v>
      </c>
    </row>
    <row r="28" spans="1:7" ht="27.75" customHeight="1" x14ac:dyDescent="0.25">
      <c r="A28" s="168" t="s">
        <v>662</v>
      </c>
      <c r="B28" s="41"/>
      <c r="C28" s="167" t="s">
        <v>640</v>
      </c>
      <c r="D28" s="186"/>
      <c r="E28" s="185">
        <v>0</v>
      </c>
      <c r="F28" s="228"/>
      <c r="G28" s="209">
        <v>1</v>
      </c>
    </row>
    <row r="29" spans="1:7" ht="27.75" customHeight="1" x14ac:dyDescent="0.25">
      <c r="A29" s="168" t="s">
        <v>663</v>
      </c>
      <c r="B29" s="41"/>
      <c r="C29" s="167" t="s">
        <v>640</v>
      </c>
      <c r="D29" s="186"/>
      <c r="E29" s="185">
        <v>0</v>
      </c>
      <c r="F29" s="228"/>
      <c r="G29" s="209">
        <v>1</v>
      </c>
    </row>
    <row r="30" spans="1:7" ht="27.75" customHeight="1" x14ac:dyDescent="0.25">
      <c r="A30" s="168" t="s">
        <v>664</v>
      </c>
      <c r="B30" s="41"/>
      <c r="C30" s="167" t="s">
        <v>640</v>
      </c>
      <c r="D30" s="186"/>
      <c r="E30" s="185">
        <v>0</v>
      </c>
      <c r="F30" s="228"/>
      <c r="G30" s="209">
        <v>1</v>
      </c>
    </row>
    <row r="31" spans="1:7" ht="27.75" customHeight="1" x14ac:dyDescent="0.25">
      <c r="A31" s="168" t="s">
        <v>665</v>
      </c>
      <c r="B31" s="41"/>
      <c r="C31" s="167" t="s">
        <v>640</v>
      </c>
      <c r="D31" s="186"/>
      <c r="E31" s="185">
        <v>0</v>
      </c>
      <c r="F31" s="228"/>
      <c r="G31" s="209">
        <v>1</v>
      </c>
    </row>
    <row r="32" spans="1:7" ht="27.75" customHeight="1" x14ac:dyDescent="0.25">
      <c r="A32" s="168" t="s">
        <v>538</v>
      </c>
      <c r="B32" s="41"/>
      <c r="C32" s="167">
        <v>0</v>
      </c>
      <c r="D32" s="186"/>
      <c r="E32" s="185">
        <v>0</v>
      </c>
      <c r="F32" s="228"/>
      <c r="G32" s="209">
        <v>1</v>
      </c>
    </row>
    <row r="33" spans="1:7" ht="27.75" customHeight="1" x14ac:dyDescent="0.25">
      <c r="A33" s="168" t="s">
        <v>539</v>
      </c>
      <c r="B33" s="41"/>
      <c r="C33" s="167">
        <v>0</v>
      </c>
      <c r="D33" s="186"/>
      <c r="E33" s="185">
        <v>0</v>
      </c>
      <c r="F33" s="228"/>
      <c r="G33" s="209">
        <v>1</v>
      </c>
    </row>
    <row r="34" spans="1:7" ht="27.75" customHeight="1" x14ac:dyDescent="0.25">
      <c r="A34" s="168" t="s">
        <v>540</v>
      </c>
      <c r="B34" s="41"/>
      <c r="C34" s="167">
        <v>0</v>
      </c>
      <c r="D34" s="186"/>
      <c r="E34" s="185">
        <v>0</v>
      </c>
      <c r="F34" s="228"/>
      <c r="G34" s="209">
        <v>1</v>
      </c>
    </row>
    <row r="35" spans="1:7" ht="27.75" customHeight="1" x14ac:dyDescent="0.25">
      <c r="A35" s="168" t="s">
        <v>541</v>
      </c>
      <c r="B35" s="41"/>
      <c r="C35" s="167">
        <v>0</v>
      </c>
      <c r="D35" s="186"/>
      <c r="E35" s="185">
        <v>0</v>
      </c>
      <c r="F35" s="228"/>
      <c r="G35" s="209">
        <v>1</v>
      </c>
    </row>
    <row r="36" spans="1:7" ht="27.75" customHeight="1" x14ac:dyDescent="0.25">
      <c r="A36" s="168" t="s">
        <v>542</v>
      </c>
      <c r="B36" s="41"/>
      <c r="C36" s="167">
        <v>0</v>
      </c>
      <c r="D36" s="186"/>
      <c r="E36" s="185">
        <v>0</v>
      </c>
      <c r="F36" s="228"/>
      <c r="G36" s="209">
        <v>1</v>
      </c>
    </row>
    <row r="37" spans="1:7" ht="27.75" customHeight="1" x14ac:dyDescent="0.25">
      <c r="A37" s="172" t="s">
        <v>710</v>
      </c>
      <c r="B37" s="41"/>
      <c r="C37" s="184" t="s">
        <v>641</v>
      </c>
      <c r="D37" s="185">
        <v>0</v>
      </c>
      <c r="E37" s="185">
        <v>0</v>
      </c>
      <c r="F37" s="228"/>
      <c r="G37" s="209">
        <v>1</v>
      </c>
    </row>
    <row r="38" spans="1:7" ht="27.75" customHeight="1" x14ac:dyDescent="0.25">
      <c r="A38" s="168" t="s">
        <v>667</v>
      </c>
      <c r="B38" s="41"/>
      <c r="C38" s="167" t="s">
        <v>640</v>
      </c>
      <c r="D38" s="186"/>
      <c r="E38" s="185">
        <v>0</v>
      </c>
      <c r="F38" s="228"/>
      <c r="G38" s="209">
        <v>2</v>
      </c>
    </row>
    <row r="39" spans="1:7" ht="27.75" customHeight="1" x14ac:dyDescent="0.25">
      <c r="A39" s="168" t="s">
        <v>668</v>
      </c>
      <c r="B39" s="41"/>
      <c r="C39" s="167" t="s">
        <v>640</v>
      </c>
      <c r="D39" s="186"/>
      <c r="E39" s="185">
        <v>0</v>
      </c>
      <c r="F39" s="228"/>
      <c r="G39" s="209">
        <v>2</v>
      </c>
    </row>
    <row r="40" spans="1:7" ht="27.75" customHeight="1" x14ac:dyDescent="0.25">
      <c r="A40" s="168" t="s">
        <v>669</v>
      </c>
      <c r="B40" s="41"/>
      <c r="C40" s="167" t="s">
        <v>640</v>
      </c>
      <c r="D40" s="186"/>
      <c r="E40" s="185">
        <v>0</v>
      </c>
      <c r="F40" s="228"/>
      <c r="G40" s="209">
        <v>2</v>
      </c>
    </row>
    <row r="41" spans="1:7" ht="27.75" customHeight="1" x14ac:dyDescent="0.25">
      <c r="A41" s="168" t="s">
        <v>670</v>
      </c>
      <c r="B41" s="41"/>
      <c r="C41" s="167" t="s">
        <v>640</v>
      </c>
      <c r="D41" s="186"/>
      <c r="E41" s="185">
        <v>0</v>
      </c>
      <c r="F41" s="228"/>
      <c r="G41" s="209">
        <v>2</v>
      </c>
    </row>
    <row r="42" spans="1:7" ht="27.75" customHeight="1" x14ac:dyDescent="0.25">
      <c r="A42" s="168" t="s">
        <v>671</v>
      </c>
      <c r="B42" s="41"/>
      <c r="C42" s="167" t="s">
        <v>640</v>
      </c>
      <c r="D42" s="186"/>
      <c r="E42" s="185">
        <v>0</v>
      </c>
      <c r="F42" s="228"/>
      <c r="G42" s="209">
        <v>2</v>
      </c>
    </row>
    <row r="43" spans="1:7" ht="27.75" customHeight="1" x14ac:dyDescent="0.25">
      <c r="A43" s="168" t="s">
        <v>544</v>
      </c>
      <c r="B43" s="41"/>
      <c r="C43" s="167">
        <v>0</v>
      </c>
      <c r="D43" s="186"/>
      <c r="E43" s="185">
        <v>0</v>
      </c>
      <c r="F43" s="228"/>
      <c r="G43" s="209">
        <v>2</v>
      </c>
    </row>
    <row r="44" spans="1:7" ht="27.75" customHeight="1" x14ac:dyDescent="0.25">
      <c r="A44" s="168" t="s">
        <v>545</v>
      </c>
      <c r="B44" s="41"/>
      <c r="C44" s="167">
        <v>0</v>
      </c>
      <c r="D44" s="186"/>
      <c r="E44" s="185">
        <v>0</v>
      </c>
      <c r="F44" s="228"/>
      <c r="G44" s="209">
        <v>2</v>
      </c>
    </row>
    <row r="45" spans="1:7" ht="27.75" customHeight="1" x14ac:dyDescent="0.25">
      <c r="A45" s="168" t="s">
        <v>546</v>
      </c>
      <c r="B45" s="41"/>
      <c r="C45" s="167">
        <v>0</v>
      </c>
      <c r="D45" s="186"/>
      <c r="E45" s="185">
        <v>0</v>
      </c>
      <c r="F45" s="228"/>
      <c r="G45" s="209">
        <v>2</v>
      </c>
    </row>
    <row r="46" spans="1:7" ht="27.75" customHeight="1" x14ac:dyDescent="0.25">
      <c r="A46" s="168" t="s">
        <v>547</v>
      </c>
      <c r="B46" s="41"/>
      <c r="C46" s="167">
        <v>0</v>
      </c>
      <c r="D46" s="186"/>
      <c r="E46" s="185">
        <v>0</v>
      </c>
      <c r="F46" s="228"/>
      <c r="G46" s="209">
        <v>2</v>
      </c>
    </row>
    <row r="47" spans="1:7" ht="27.75" customHeight="1" x14ac:dyDescent="0.25">
      <c r="A47" s="168" t="s">
        <v>548</v>
      </c>
      <c r="B47" s="41"/>
      <c r="C47" s="167">
        <v>0</v>
      </c>
      <c r="D47" s="186"/>
      <c r="E47" s="185">
        <v>0</v>
      </c>
      <c r="F47" s="228"/>
      <c r="G47" s="209">
        <v>2</v>
      </c>
    </row>
    <row r="48" spans="1:7" ht="27.75" customHeight="1" x14ac:dyDescent="0.25">
      <c r="A48" s="168" t="s">
        <v>549</v>
      </c>
      <c r="B48" s="41"/>
      <c r="C48" s="167">
        <v>0</v>
      </c>
      <c r="D48" s="186"/>
      <c r="E48" s="185">
        <v>0</v>
      </c>
      <c r="F48" s="228"/>
      <c r="G48" s="209">
        <v>2</v>
      </c>
    </row>
    <row r="49" spans="1:7" ht="27.75" customHeight="1" x14ac:dyDescent="0.25">
      <c r="A49" s="168" t="s">
        <v>550</v>
      </c>
      <c r="B49" s="41"/>
      <c r="C49" s="167">
        <v>0</v>
      </c>
      <c r="D49" s="186"/>
      <c r="E49" s="185">
        <v>0</v>
      </c>
      <c r="F49" s="228"/>
      <c r="G49" s="209">
        <v>2</v>
      </c>
    </row>
    <row r="50" spans="1:7" ht="27.75" customHeight="1" x14ac:dyDescent="0.25">
      <c r="A50" s="168" t="s">
        <v>551</v>
      </c>
      <c r="B50" s="41"/>
      <c r="C50" s="167">
        <v>0</v>
      </c>
      <c r="D50" s="186"/>
      <c r="E50" s="185">
        <v>0</v>
      </c>
      <c r="F50" s="228"/>
      <c r="G50" s="209">
        <v>2</v>
      </c>
    </row>
    <row r="51" spans="1:7" ht="27.75" customHeight="1" x14ac:dyDescent="0.25">
      <c r="A51" s="168" t="s">
        <v>552</v>
      </c>
      <c r="B51" s="41"/>
      <c r="C51" s="167">
        <v>0</v>
      </c>
      <c r="D51" s="186"/>
      <c r="E51" s="185">
        <v>0</v>
      </c>
      <c r="F51" s="228"/>
      <c r="G51" s="209">
        <v>2</v>
      </c>
    </row>
    <row r="52" spans="1:7" ht="27.75" customHeight="1" x14ac:dyDescent="0.25">
      <c r="A52" s="168" t="s">
        <v>553</v>
      </c>
      <c r="B52" s="41"/>
      <c r="C52" s="167">
        <v>0</v>
      </c>
      <c r="D52" s="186"/>
      <c r="E52" s="185">
        <v>0</v>
      </c>
      <c r="F52" s="228"/>
      <c r="G52" s="209">
        <v>2</v>
      </c>
    </row>
    <row r="53" spans="1:7" ht="27.75" customHeight="1" x14ac:dyDescent="0.25">
      <c r="A53" s="168" t="s">
        <v>554</v>
      </c>
      <c r="B53" s="41"/>
      <c r="C53" s="167">
        <v>0</v>
      </c>
      <c r="D53" s="186"/>
      <c r="E53" s="185">
        <v>0</v>
      </c>
      <c r="F53" s="228"/>
      <c r="G53" s="209">
        <v>2</v>
      </c>
    </row>
    <row r="54" spans="1:7" ht="27.75" customHeight="1" x14ac:dyDescent="0.25">
      <c r="A54" s="168" t="s">
        <v>555</v>
      </c>
      <c r="B54" s="41"/>
      <c r="C54" s="167">
        <v>0</v>
      </c>
      <c r="D54" s="186"/>
      <c r="E54" s="185">
        <v>0</v>
      </c>
      <c r="F54" s="228"/>
      <c r="G54" s="209">
        <v>2</v>
      </c>
    </row>
    <row r="55" spans="1:7" ht="27.75" customHeight="1" x14ac:dyDescent="0.25">
      <c r="A55" s="168" t="s">
        <v>556</v>
      </c>
      <c r="B55" s="41"/>
      <c r="C55" s="167">
        <v>0</v>
      </c>
      <c r="D55" s="186"/>
      <c r="E55" s="185">
        <v>0</v>
      </c>
      <c r="F55" s="228"/>
      <c r="G55" s="209">
        <v>2</v>
      </c>
    </row>
    <row r="56" spans="1:7" ht="27.75" customHeight="1" x14ac:dyDescent="0.25">
      <c r="A56" s="168" t="s">
        <v>557</v>
      </c>
      <c r="B56" s="41"/>
      <c r="C56" s="167">
        <v>0</v>
      </c>
      <c r="D56" s="186"/>
      <c r="E56" s="185">
        <v>0</v>
      </c>
      <c r="F56" s="228"/>
      <c r="G56" s="209">
        <v>2</v>
      </c>
    </row>
    <row r="57" spans="1:7" ht="27.75" customHeight="1" x14ac:dyDescent="0.25">
      <c r="A57" s="168" t="s">
        <v>558</v>
      </c>
      <c r="B57" s="41"/>
      <c r="C57" s="167">
        <v>0</v>
      </c>
      <c r="D57" s="186"/>
      <c r="E57" s="185">
        <v>0</v>
      </c>
      <c r="F57" s="228"/>
      <c r="G57" s="209">
        <v>2</v>
      </c>
    </row>
    <row r="58" spans="1:7" ht="27.75" customHeight="1" x14ac:dyDescent="0.25">
      <c r="A58" s="168" t="s">
        <v>711</v>
      </c>
      <c r="B58" s="41"/>
      <c r="C58" s="184" t="s">
        <v>641</v>
      </c>
      <c r="D58" s="185">
        <v>0</v>
      </c>
      <c r="E58" s="185">
        <v>0</v>
      </c>
      <c r="F58" s="228"/>
      <c r="G58" s="209">
        <v>2</v>
      </c>
    </row>
    <row r="59" spans="1:7" ht="27.75" customHeight="1" x14ac:dyDescent="0.25">
      <c r="A59" s="168" t="s">
        <v>673</v>
      </c>
      <c r="B59" s="41"/>
      <c r="C59" s="167" t="s">
        <v>640</v>
      </c>
      <c r="D59" s="186"/>
      <c r="E59" s="185">
        <v>0</v>
      </c>
      <c r="F59" s="228"/>
      <c r="G59" s="209">
        <v>2</v>
      </c>
    </row>
    <row r="60" spans="1:7" ht="27.75" customHeight="1" x14ac:dyDescent="0.25">
      <c r="A60" s="168" t="s">
        <v>674</v>
      </c>
      <c r="B60" s="41"/>
      <c r="C60" s="167" t="s">
        <v>640</v>
      </c>
      <c r="D60" s="186"/>
      <c r="E60" s="185">
        <v>0</v>
      </c>
      <c r="F60" s="228"/>
      <c r="G60" s="209">
        <v>2</v>
      </c>
    </row>
    <row r="61" spans="1:7" ht="27.75" customHeight="1" x14ac:dyDescent="0.25">
      <c r="A61" s="168" t="s">
        <v>675</v>
      </c>
      <c r="B61" s="41"/>
      <c r="C61" s="167" t="s">
        <v>640</v>
      </c>
      <c r="D61" s="186"/>
      <c r="E61" s="185">
        <v>0</v>
      </c>
      <c r="F61" s="228"/>
      <c r="G61" s="209">
        <v>2</v>
      </c>
    </row>
    <row r="62" spans="1:7" ht="27.75" customHeight="1" x14ac:dyDescent="0.25">
      <c r="A62" s="168" t="s">
        <v>676</v>
      </c>
      <c r="B62" s="41"/>
      <c r="C62" s="167" t="s">
        <v>640</v>
      </c>
      <c r="D62" s="186"/>
      <c r="E62" s="185">
        <v>0</v>
      </c>
      <c r="F62" s="228"/>
      <c r="G62" s="209">
        <v>2</v>
      </c>
    </row>
    <row r="63" spans="1:7" ht="27.75" customHeight="1" x14ac:dyDescent="0.25">
      <c r="A63" s="168" t="s">
        <v>677</v>
      </c>
      <c r="B63" s="41"/>
      <c r="C63" s="167" t="s">
        <v>640</v>
      </c>
      <c r="D63" s="186"/>
      <c r="E63" s="185">
        <v>0</v>
      </c>
      <c r="F63" s="228"/>
      <c r="G63" s="209">
        <v>2</v>
      </c>
    </row>
    <row r="64" spans="1:7" ht="27.75" customHeight="1" x14ac:dyDescent="0.25">
      <c r="A64" s="168" t="s">
        <v>619</v>
      </c>
      <c r="B64" s="41"/>
      <c r="C64" s="167">
        <v>0</v>
      </c>
      <c r="D64" s="186"/>
      <c r="E64" s="185">
        <v>0</v>
      </c>
      <c r="F64" s="228"/>
      <c r="G64" s="209">
        <v>2</v>
      </c>
    </row>
    <row r="65" spans="1:7" ht="27.75" customHeight="1" x14ac:dyDescent="0.25">
      <c r="A65" s="168" t="s">
        <v>620</v>
      </c>
      <c r="B65" s="41"/>
      <c r="C65" s="167">
        <v>0</v>
      </c>
      <c r="D65" s="186"/>
      <c r="E65" s="185">
        <v>0</v>
      </c>
      <c r="F65" s="228"/>
      <c r="G65" s="209">
        <v>2</v>
      </c>
    </row>
    <row r="66" spans="1:7" ht="27.75" customHeight="1" x14ac:dyDescent="0.25">
      <c r="A66" s="168" t="s">
        <v>621</v>
      </c>
      <c r="B66" s="41"/>
      <c r="C66" s="167">
        <v>0</v>
      </c>
      <c r="D66" s="186"/>
      <c r="E66" s="185">
        <v>0</v>
      </c>
      <c r="F66" s="228"/>
      <c r="G66" s="209">
        <v>2</v>
      </c>
    </row>
    <row r="67" spans="1:7" ht="27.75" customHeight="1" x14ac:dyDescent="0.25">
      <c r="A67" s="168" t="s">
        <v>622</v>
      </c>
      <c r="B67" s="41"/>
      <c r="C67" s="167">
        <v>0</v>
      </c>
      <c r="D67" s="186"/>
      <c r="E67" s="185">
        <v>0</v>
      </c>
      <c r="F67" s="228"/>
      <c r="G67" s="209">
        <v>2</v>
      </c>
    </row>
    <row r="68" spans="1:7" ht="27.75" customHeight="1" x14ac:dyDescent="0.25">
      <c r="A68" s="168" t="s">
        <v>623</v>
      </c>
      <c r="B68" s="41"/>
      <c r="C68" s="167">
        <v>0</v>
      </c>
      <c r="D68" s="186"/>
      <c r="E68" s="185">
        <v>0</v>
      </c>
      <c r="F68" s="228"/>
      <c r="G68" s="209">
        <v>2</v>
      </c>
    </row>
    <row r="69" spans="1:7" ht="27.75" customHeight="1" x14ac:dyDescent="0.25">
      <c r="A69" s="168" t="s">
        <v>624</v>
      </c>
      <c r="B69" s="41"/>
      <c r="C69" s="167">
        <v>0</v>
      </c>
      <c r="D69" s="186"/>
      <c r="E69" s="185">
        <v>0</v>
      </c>
      <c r="F69" s="228"/>
      <c r="G69" s="209">
        <v>2</v>
      </c>
    </row>
    <row r="70" spans="1:7" ht="27.75" customHeight="1" x14ac:dyDescent="0.25">
      <c r="A70" s="168" t="s">
        <v>625</v>
      </c>
      <c r="B70" s="41"/>
      <c r="C70" s="167">
        <v>0</v>
      </c>
      <c r="D70" s="186"/>
      <c r="E70" s="185">
        <v>0</v>
      </c>
      <c r="F70" s="228"/>
      <c r="G70" s="209">
        <v>2</v>
      </c>
    </row>
    <row r="71" spans="1:7" ht="27.75" customHeight="1" x14ac:dyDescent="0.25">
      <c r="A71" s="168" t="s">
        <v>626</v>
      </c>
      <c r="B71" s="41"/>
      <c r="C71" s="167">
        <v>0</v>
      </c>
      <c r="D71" s="186"/>
      <c r="E71" s="185">
        <v>0</v>
      </c>
      <c r="F71" s="228"/>
      <c r="G71" s="209">
        <v>2</v>
      </c>
    </row>
    <row r="72" spans="1:7" ht="27.75" customHeight="1" x14ac:dyDescent="0.25">
      <c r="A72" s="168" t="s">
        <v>627</v>
      </c>
      <c r="B72" s="41"/>
      <c r="C72" s="167">
        <v>0</v>
      </c>
      <c r="D72" s="186"/>
      <c r="E72" s="185">
        <v>0</v>
      </c>
      <c r="F72" s="228"/>
      <c r="G72" s="209">
        <v>2</v>
      </c>
    </row>
    <row r="73" spans="1:7" ht="27.75" customHeight="1" x14ac:dyDescent="0.25">
      <c r="A73" s="168" t="s">
        <v>628</v>
      </c>
      <c r="B73" s="41"/>
      <c r="C73" s="167">
        <v>0</v>
      </c>
      <c r="D73" s="186"/>
      <c r="E73" s="185">
        <v>0</v>
      </c>
      <c r="F73" s="228"/>
      <c r="G73" s="209">
        <v>3</v>
      </c>
    </row>
    <row r="74" spans="1:7" ht="27.75" customHeight="1" x14ac:dyDescent="0.25">
      <c r="A74" s="168" t="s">
        <v>629</v>
      </c>
      <c r="B74" s="41"/>
      <c r="C74" s="167">
        <v>0</v>
      </c>
      <c r="D74" s="186"/>
      <c r="E74" s="185">
        <v>0</v>
      </c>
      <c r="F74" s="228"/>
      <c r="G74" s="209">
        <v>3</v>
      </c>
    </row>
    <row r="75" spans="1:7" ht="27.75" customHeight="1" x14ac:dyDescent="0.25">
      <c r="A75" s="168" t="s">
        <v>630</v>
      </c>
      <c r="B75" s="41"/>
      <c r="C75" s="167">
        <v>0</v>
      </c>
      <c r="D75" s="186"/>
      <c r="E75" s="185">
        <v>0</v>
      </c>
      <c r="F75" s="228"/>
      <c r="G75" s="209">
        <v>3</v>
      </c>
    </row>
    <row r="76" spans="1:7" ht="27.75" customHeight="1" x14ac:dyDescent="0.25">
      <c r="A76" s="168" t="s">
        <v>631</v>
      </c>
      <c r="B76" s="41"/>
      <c r="C76" s="167">
        <v>0</v>
      </c>
      <c r="D76" s="186"/>
      <c r="E76" s="185">
        <v>0</v>
      </c>
      <c r="F76" s="228"/>
      <c r="G76" s="209">
        <v>3</v>
      </c>
    </row>
    <row r="77" spans="1:7" ht="27.75" customHeight="1" x14ac:dyDescent="0.25">
      <c r="A77" s="168" t="s">
        <v>632</v>
      </c>
      <c r="B77" s="41"/>
      <c r="C77" s="167">
        <v>0</v>
      </c>
      <c r="D77" s="186"/>
      <c r="E77" s="185">
        <v>0</v>
      </c>
      <c r="F77" s="228"/>
      <c r="G77" s="209">
        <v>3</v>
      </c>
    </row>
    <row r="78" spans="1:7" ht="27.75" customHeight="1" x14ac:dyDescent="0.25">
      <c r="A78" s="168" t="s">
        <v>633</v>
      </c>
      <c r="B78" s="41"/>
      <c r="C78" s="167">
        <v>0</v>
      </c>
      <c r="D78" s="186"/>
      <c r="E78" s="185">
        <v>0</v>
      </c>
      <c r="F78" s="228"/>
      <c r="G78" s="209">
        <v>3</v>
      </c>
    </row>
    <row r="79" spans="1:7" ht="27.75" customHeight="1" x14ac:dyDescent="0.25">
      <c r="A79" s="168" t="s">
        <v>712</v>
      </c>
      <c r="B79" s="41"/>
      <c r="C79" s="184" t="s">
        <v>641</v>
      </c>
      <c r="D79" s="185">
        <v>0</v>
      </c>
      <c r="E79" s="185">
        <v>0</v>
      </c>
      <c r="F79" s="228"/>
      <c r="G79" s="209">
        <v>3</v>
      </c>
    </row>
    <row r="80" spans="1:7" ht="27.75" customHeight="1" x14ac:dyDescent="0.25">
      <c r="A80" s="168" t="s">
        <v>679</v>
      </c>
      <c r="B80" s="41"/>
      <c r="C80" s="167" t="s">
        <v>640</v>
      </c>
      <c r="D80" s="186"/>
      <c r="E80" s="185">
        <v>0</v>
      </c>
      <c r="F80" s="228"/>
      <c r="G80" s="209">
        <v>3</v>
      </c>
    </row>
    <row r="81" spans="1:7" ht="27.75" customHeight="1" x14ac:dyDescent="0.25">
      <c r="A81" s="168" t="s">
        <v>680</v>
      </c>
      <c r="B81" s="41"/>
      <c r="C81" s="167" t="s">
        <v>640</v>
      </c>
      <c r="D81" s="186"/>
      <c r="E81" s="185">
        <v>0</v>
      </c>
      <c r="F81" s="228"/>
      <c r="G81" s="209">
        <v>3</v>
      </c>
    </row>
    <row r="82" spans="1:7" ht="27.75" customHeight="1" x14ac:dyDescent="0.25">
      <c r="A82" s="168" t="s">
        <v>681</v>
      </c>
      <c r="B82" s="41"/>
      <c r="C82" s="167" t="s">
        <v>640</v>
      </c>
      <c r="D82" s="186"/>
      <c r="E82" s="185">
        <v>0</v>
      </c>
      <c r="F82" s="228"/>
      <c r="G82" s="209">
        <v>3</v>
      </c>
    </row>
    <row r="83" spans="1:7" ht="27.75" customHeight="1" x14ac:dyDescent="0.25">
      <c r="A83" s="168" t="s">
        <v>682</v>
      </c>
      <c r="B83" s="41"/>
      <c r="C83" s="167" t="s">
        <v>640</v>
      </c>
      <c r="D83" s="186"/>
      <c r="E83" s="185">
        <v>0</v>
      </c>
      <c r="F83" s="228"/>
      <c r="G83" s="209">
        <v>3</v>
      </c>
    </row>
    <row r="84" spans="1:7" ht="27.75" customHeight="1" x14ac:dyDescent="0.25">
      <c r="A84" s="168" t="s">
        <v>683</v>
      </c>
      <c r="B84" s="41"/>
      <c r="C84" s="167" t="s">
        <v>640</v>
      </c>
      <c r="D84" s="186"/>
      <c r="E84" s="185">
        <v>0</v>
      </c>
      <c r="F84" s="228"/>
      <c r="G84" s="209">
        <v>3</v>
      </c>
    </row>
    <row r="85" spans="1:7" ht="27.75" customHeight="1" x14ac:dyDescent="0.25">
      <c r="A85" s="168" t="s">
        <v>604</v>
      </c>
      <c r="B85" s="41"/>
      <c r="C85" s="167">
        <v>0</v>
      </c>
      <c r="D85" s="186"/>
      <c r="E85" s="185">
        <v>0</v>
      </c>
      <c r="F85" s="228"/>
      <c r="G85" s="209">
        <v>3</v>
      </c>
    </row>
    <row r="86" spans="1:7" ht="27.75" customHeight="1" x14ac:dyDescent="0.25">
      <c r="A86" s="168" t="s">
        <v>605</v>
      </c>
      <c r="B86" s="41"/>
      <c r="C86" s="167">
        <v>0</v>
      </c>
      <c r="D86" s="186"/>
      <c r="E86" s="185">
        <v>0</v>
      </c>
      <c r="F86" s="228"/>
      <c r="G86" s="209">
        <v>3</v>
      </c>
    </row>
    <row r="87" spans="1:7" ht="27.75" customHeight="1" x14ac:dyDescent="0.25">
      <c r="A87" s="168" t="s">
        <v>606</v>
      </c>
      <c r="B87" s="41"/>
      <c r="C87" s="167">
        <v>0</v>
      </c>
      <c r="D87" s="186"/>
      <c r="E87" s="185">
        <v>0</v>
      </c>
      <c r="F87" s="228"/>
      <c r="G87" s="209">
        <v>3</v>
      </c>
    </row>
    <row r="88" spans="1:7" ht="27.75" customHeight="1" x14ac:dyDescent="0.25">
      <c r="A88" s="168" t="s">
        <v>607</v>
      </c>
      <c r="B88" s="41"/>
      <c r="C88" s="167">
        <v>0</v>
      </c>
      <c r="D88" s="186"/>
      <c r="E88" s="185">
        <v>0</v>
      </c>
      <c r="F88" s="228"/>
      <c r="G88" s="209">
        <v>3</v>
      </c>
    </row>
    <row r="89" spans="1:7" ht="27.75" customHeight="1" x14ac:dyDescent="0.25">
      <c r="A89" s="168" t="s">
        <v>608</v>
      </c>
      <c r="B89" s="41"/>
      <c r="C89" s="167">
        <v>0</v>
      </c>
      <c r="D89" s="186"/>
      <c r="E89" s="185">
        <v>0</v>
      </c>
      <c r="F89" s="228"/>
      <c r="G89" s="209">
        <v>3</v>
      </c>
    </row>
    <row r="90" spans="1:7" ht="27.75" customHeight="1" x14ac:dyDescent="0.25">
      <c r="A90" s="168" t="s">
        <v>609</v>
      </c>
      <c r="B90" s="41"/>
      <c r="C90" s="167">
        <v>0</v>
      </c>
      <c r="D90" s="186"/>
      <c r="E90" s="185">
        <v>0</v>
      </c>
      <c r="F90" s="228"/>
      <c r="G90" s="209">
        <v>3</v>
      </c>
    </row>
    <row r="91" spans="1:7" ht="27.75" customHeight="1" x14ac:dyDescent="0.25">
      <c r="A91" s="168" t="s">
        <v>610</v>
      </c>
      <c r="B91" s="41"/>
      <c r="C91" s="167">
        <v>0</v>
      </c>
      <c r="D91" s="186"/>
      <c r="E91" s="185">
        <v>0</v>
      </c>
      <c r="F91" s="228"/>
      <c r="G91" s="209">
        <v>3</v>
      </c>
    </row>
    <row r="92" spans="1:7" ht="27.75" customHeight="1" x14ac:dyDescent="0.25">
      <c r="A92" s="168" t="s">
        <v>611</v>
      </c>
      <c r="B92" s="41"/>
      <c r="C92" s="167">
        <v>0</v>
      </c>
      <c r="D92" s="186"/>
      <c r="E92" s="185">
        <v>0</v>
      </c>
      <c r="F92" s="228"/>
      <c r="G92" s="209">
        <v>3</v>
      </c>
    </row>
    <row r="93" spans="1:7" ht="27.75" customHeight="1" x14ac:dyDescent="0.25">
      <c r="A93" s="168" t="s">
        <v>612</v>
      </c>
      <c r="B93" s="41"/>
      <c r="C93" s="167">
        <v>0</v>
      </c>
      <c r="D93" s="186"/>
      <c r="E93" s="185">
        <v>0</v>
      </c>
      <c r="F93" s="228"/>
      <c r="G93" s="209">
        <v>3</v>
      </c>
    </row>
    <row r="94" spans="1:7" ht="27.75" customHeight="1" x14ac:dyDescent="0.25">
      <c r="A94" s="168" t="s">
        <v>613</v>
      </c>
      <c r="B94" s="41"/>
      <c r="C94" s="167">
        <v>0</v>
      </c>
      <c r="D94" s="186"/>
      <c r="E94" s="185">
        <v>0</v>
      </c>
      <c r="F94" s="228"/>
      <c r="G94" s="209">
        <v>3</v>
      </c>
    </row>
    <row r="95" spans="1:7" ht="27.75" customHeight="1" x14ac:dyDescent="0.25">
      <c r="A95" s="168" t="s">
        <v>614</v>
      </c>
      <c r="B95" s="41"/>
      <c r="C95" s="167">
        <v>0</v>
      </c>
      <c r="D95" s="186"/>
      <c r="E95" s="185">
        <v>0</v>
      </c>
      <c r="F95" s="228"/>
      <c r="G95" s="209">
        <v>3</v>
      </c>
    </row>
    <row r="96" spans="1:7" ht="27.75" customHeight="1" x14ac:dyDescent="0.25">
      <c r="A96" s="168" t="s">
        <v>615</v>
      </c>
      <c r="B96" s="41"/>
      <c r="C96" s="167">
        <v>0</v>
      </c>
      <c r="D96" s="186"/>
      <c r="E96" s="185">
        <v>0</v>
      </c>
      <c r="F96" s="228"/>
      <c r="G96" s="209">
        <v>3</v>
      </c>
    </row>
    <row r="97" spans="1:7" ht="27.75" customHeight="1" x14ac:dyDescent="0.25">
      <c r="A97" s="168" t="s">
        <v>616</v>
      </c>
      <c r="B97" s="41"/>
      <c r="C97" s="167">
        <v>0</v>
      </c>
      <c r="D97" s="186"/>
      <c r="E97" s="185">
        <v>0</v>
      </c>
      <c r="F97" s="228"/>
      <c r="G97" s="209">
        <v>3</v>
      </c>
    </row>
    <row r="98" spans="1:7" ht="27.75" customHeight="1" x14ac:dyDescent="0.25">
      <c r="A98" s="168" t="s">
        <v>617</v>
      </c>
      <c r="B98" s="41"/>
      <c r="C98" s="167">
        <v>0</v>
      </c>
      <c r="D98" s="186"/>
      <c r="E98" s="185">
        <v>0</v>
      </c>
      <c r="F98" s="228"/>
      <c r="G98" s="209">
        <v>3</v>
      </c>
    </row>
    <row r="99" spans="1:7" ht="27.75" customHeight="1" x14ac:dyDescent="0.25">
      <c r="A99" s="168" t="s">
        <v>618</v>
      </c>
      <c r="B99" s="41"/>
      <c r="C99" s="167">
        <v>0</v>
      </c>
      <c r="D99" s="186"/>
      <c r="E99" s="185">
        <v>0</v>
      </c>
      <c r="F99" s="228"/>
      <c r="G99" s="209">
        <v>3</v>
      </c>
    </row>
    <row r="100" spans="1:7" ht="27.75" customHeight="1" x14ac:dyDescent="0.25">
      <c r="A100" s="168" t="s">
        <v>713</v>
      </c>
      <c r="B100" s="41"/>
      <c r="C100" s="184" t="s">
        <v>641</v>
      </c>
      <c r="D100" s="185">
        <v>0</v>
      </c>
      <c r="E100" s="185">
        <v>0</v>
      </c>
      <c r="F100" s="228"/>
      <c r="G100" s="209">
        <v>3</v>
      </c>
    </row>
    <row r="101" spans="1:7" ht="27.75" customHeight="1" x14ac:dyDescent="0.25">
      <c r="A101" s="168" t="s">
        <v>685</v>
      </c>
      <c r="B101" s="41"/>
      <c r="C101" s="167" t="s">
        <v>640</v>
      </c>
      <c r="D101" s="186"/>
      <c r="E101" s="185">
        <v>0</v>
      </c>
      <c r="F101" s="228"/>
      <c r="G101" s="209">
        <v>3</v>
      </c>
    </row>
    <row r="102" spans="1:7" ht="27.75" customHeight="1" x14ac:dyDescent="0.25">
      <c r="A102" s="168" t="s">
        <v>686</v>
      </c>
      <c r="B102" s="41"/>
      <c r="C102" s="167" t="s">
        <v>640</v>
      </c>
      <c r="D102" s="186"/>
      <c r="E102" s="185">
        <v>0</v>
      </c>
      <c r="F102" s="228"/>
      <c r="G102" s="209">
        <v>3</v>
      </c>
    </row>
    <row r="103" spans="1:7" ht="27.75" customHeight="1" x14ac:dyDescent="0.25">
      <c r="A103" s="168" t="s">
        <v>687</v>
      </c>
      <c r="B103" s="41"/>
      <c r="C103" s="167" t="s">
        <v>640</v>
      </c>
      <c r="D103" s="186"/>
      <c r="E103" s="185">
        <v>0</v>
      </c>
      <c r="F103" s="228"/>
      <c r="G103" s="209">
        <v>3</v>
      </c>
    </row>
    <row r="104" spans="1:7" ht="27.75" customHeight="1" x14ac:dyDescent="0.25">
      <c r="A104" s="168" t="s">
        <v>688</v>
      </c>
      <c r="B104" s="41"/>
      <c r="C104" s="167" t="s">
        <v>640</v>
      </c>
      <c r="D104" s="186"/>
      <c r="E104" s="185">
        <v>0</v>
      </c>
      <c r="F104" s="228"/>
      <c r="G104" s="209">
        <v>3</v>
      </c>
    </row>
    <row r="105" spans="1:7" ht="27.75" customHeight="1" x14ac:dyDescent="0.25">
      <c r="A105" s="168" t="s">
        <v>689</v>
      </c>
      <c r="B105" s="41"/>
      <c r="C105" s="167" t="s">
        <v>640</v>
      </c>
      <c r="D105" s="186"/>
      <c r="E105" s="185">
        <v>0</v>
      </c>
      <c r="F105" s="228"/>
      <c r="G105" s="209">
        <v>3</v>
      </c>
    </row>
    <row r="106" spans="1:7" ht="27.75" customHeight="1" x14ac:dyDescent="0.25">
      <c r="A106" s="168" t="s">
        <v>589</v>
      </c>
      <c r="B106" s="41"/>
      <c r="C106" s="167">
        <v>0</v>
      </c>
      <c r="D106" s="186"/>
      <c r="E106" s="185">
        <v>0</v>
      </c>
      <c r="F106" s="228"/>
      <c r="G106" s="209">
        <v>3</v>
      </c>
    </row>
    <row r="107" spans="1:7" ht="27.75" customHeight="1" x14ac:dyDescent="0.25">
      <c r="A107" s="168" t="s">
        <v>590</v>
      </c>
      <c r="B107" s="41"/>
      <c r="C107" s="167">
        <v>0</v>
      </c>
      <c r="D107" s="186"/>
      <c r="E107" s="185">
        <v>0</v>
      </c>
      <c r="F107" s="228"/>
      <c r="G107" s="209">
        <v>3</v>
      </c>
    </row>
    <row r="108" spans="1:7" ht="27.75" customHeight="1" x14ac:dyDescent="0.25">
      <c r="A108" s="168" t="s">
        <v>591</v>
      </c>
      <c r="B108" s="41"/>
      <c r="C108" s="167">
        <v>0</v>
      </c>
      <c r="D108" s="186"/>
      <c r="E108" s="185">
        <v>0</v>
      </c>
      <c r="F108" s="228"/>
      <c r="G108" s="209">
        <v>4</v>
      </c>
    </row>
    <row r="109" spans="1:7" ht="27.75" customHeight="1" x14ac:dyDescent="0.25">
      <c r="A109" s="168" t="s">
        <v>592</v>
      </c>
      <c r="B109" s="41"/>
      <c r="C109" s="167">
        <v>0</v>
      </c>
      <c r="D109" s="186"/>
      <c r="E109" s="185">
        <v>0</v>
      </c>
      <c r="F109" s="228"/>
      <c r="G109" s="209">
        <v>4</v>
      </c>
    </row>
    <row r="110" spans="1:7" ht="27.75" customHeight="1" x14ac:dyDescent="0.25">
      <c r="A110" s="168" t="s">
        <v>593</v>
      </c>
      <c r="B110" s="41"/>
      <c r="C110" s="167">
        <v>0</v>
      </c>
      <c r="D110" s="186"/>
      <c r="E110" s="185">
        <v>0</v>
      </c>
      <c r="F110" s="228"/>
      <c r="G110" s="209">
        <v>4</v>
      </c>
    </row>
    <row r="111" spans="1:7" ht="27.75" customHeight="1" x14ac:dyDescent="0.25">
      <c r="A111" s="168" t="s">
        <v>594</v>
      </c>
      <c r="B111" s="41"/>
      <c r="C111" s="167">
        <v>0</v>
      </c>
      <c r="D111" s="186"/>
      <c r="E111" s="185">
        <v>0</v>
      </c>
      <c r="F111" s="228"/>
      <c r="G111" s="209">
        <v>4</v>
      </c>
    </row>
    <row r="112" spans="1:7" ht="27.75" customHeight="1" x14ac:dyDescent="0.25">
      <c r="A112" s="168" t="s">
        <v>595</v>
      </c>
      <c r="B112" s="41"/>
      <c r="C112" s="167">
        <v>0</v>
      </c>
      <c r="D112" s="186"/>
      <c r="E112" s="185">
        <v>0</v>
      </c>
      <c r="F112" s="228"/>
      <c r="G112" s="209">
        <v>4</v>
      </c>
    </row>
    <row r="113" spans="1:7" ht="27.75" customHeight="1" x14ac:dyDescent="0.25">
      <c r="A113" s="168" t="s">
        <v>596</v>
      </c>
      <c r="B113" s="41"/>
      <c r="C113" s="167">
        <v>0</v>
      </c>
      <c r="D113" s="186"/>
      <c r="E113" s="185">
        <v>0</v>
      </c>
      <c r="F113" s="228"/>
      <c r="G113" s="209">
        <v>4</v>
      </c>
    </row>
    <row r="114" spans="1:7" ht="27.75" customHeight="1" x14ac:dyDescent="0.25">
      <c r="A114" s="168" t="s">
        <v>597</v>
      </c>
      <c r="B114" s="41"/>
      <c r="C114" s="167">
        <v>0</v>
      </c>
      <c r="D114" s="186"/>
      <c r="E114" s="185">
        <v>0</v>
      </c>
      <c r="F114" s="228"/>
      <c r="G114" s="209">
        <v>4</v>
      </c>
    </row>
    <row r="115" spans="1:7" ht="27.75" customHeight="1" x14ac:dyDescent="0.25">
      <c r="A115" s="168" t="s">
        <v>598</v>
      </c>
      <c r="B115" s="41"/>
      <c r="C115" s="167">
        <v>0</v>
      </c>
      <c r="D115" s="186"/>
      <c r="E115" s="185">
        <v>0</v>
      </c>
      <c r="F115" s="228"/>
      <c r="G115" s="209">
        <v>4</v>
      </c>
    </row>
    <row r="116" spans="1:7" ht="27.75" customHeight="1" x14ac:dyDescent="0.25">
      <c r="A116" s="168" t="s">
        <v>599</v>
      </c>
      <c r="B116" s="41"/>
      <c r="C116" s="167">
        <v>0</v>
      </c>
      <c r="D116" s="186"/>
      <c r="E116" s="185">
        <v>0</v>
      </c>
      <c r="F116" s="228"/>
      <c r="G116" s="209">
        <v>4</v>
      </c>
    </row>
    <row r="117" spans="1:7" ht="27.75" customHeight="1" x14ac:dyDescent="0.25">
      <c r="A117" s="168" t="s">
        <v>600</v>
      </c>
      <c r="B117" s="41"/>
      <c r="C117" s="167">
        <v>0</v>
      </c>
      <c r="D117" s="186"/>
      <c r="E117" s="185">
        <v>0</v>
      </c>
      <c r="F117" s="228"/>
      <c r="G117" s="209">
        <v>4</v>
      </c>
    </row>
    <row r="118" spans="1:7" ht="27.75" customHeight="1" x14ac:dyDescent="0.25">
      <c r="A118" s="168" t="s">
        <v>601</v>
      </c>
      <c r="B118" s="41"/>
      <c r="C118" s="167">
        <v>0</v>
      </c>
      <c r="D118" s="186"/>
      <c r="E118" s="185">
        <v>0</v>
      </c>
      <c r="F118" s="228"/>
      <c r="G118" s="209">
        <v>4</v>
      </c>
    </row>
    <row r="119" spans="1:7" ht="27.75" customHeight="1" x14ac:dyDescent="0.25">
      <c r="A119" s="168" t="s">
        <v>602</v>
      </c>
      <c r="B119" s="41"/>
      <c r="C119" s="167">
        <v>0</v>
      </c>
      <c r="D119" s="186"/>
      <c r="E119" s="185">
        <v>0</v>
      </c>
      <c r="F119" s="228"/>
      <c r="G119" s="209">
        <v>4</v>
      </c>
    </row>
    <row r="120" spans="1:7" ht="27.75" customHeight="1" x14ac:dyDescent="0.25">
      <c r="A120" s="168" t="s">
        <v>603</v>
      </c>
      <c r="B120" s="41"/>
      <c r="C120" s="167">
        <v>0</v>
      </c>
      <c r="D120" s="186"/>
      <c r="E120" s="185">
        <v>0</v>
      </c>
      <c r="F120" s="228"/>
      <c r="G120" s="209">
        <v>4</v>
      </c>
    </row>
    <row r="121" spans="1:7" ht="27.75" customHeight="1" x14ac:dyDescent="0.25">
      <c r="A121" s="168" t="s">
        <v>714</v>
      </c>
      <c r="B121" s="41"/>
      <c r="C121" s="184" t="s">
        <v>641</v>
      </c>
      <c r="D121" s="185">
        <v>0</v>
      </c>
      <c r="E121" s="185">
        <v>0</v>
      </c>
      <c r="F121" s="228"/>
      <c r="G121" s="209">
        <v>4</v>
      </c>
    </row>
    <row r="122" spans="1:7" ht="27.75" customHeight="1" x14ac:dyDescent="0.25">
      <c r="A122" s="168" t="s">
        <v>691</v>
      </c>
      <c r="B122" s="41"/>
      <c r="C122" s="167" t="s">
        <v>640</v>
      </c>
      <c r="D122" s="186"/>
      <c r="E122" s="185">
        <v>0</v>
      </c>
      <c r="F122" s="228"/>
      <c r="G122" s="209">
        <v>4</v>
      </c>
    </row>
    <row r="123" spans="1:7" ht="27.75" customHeight="1" x14ac:dyDescent="0.25">
      <c r="A123" s="168" t="s">
        <v>692</v>
      </c>
      <c r="B123" s="41"/>
      <c r="C123" s="167" t="s">
        <v>640</v>
      </c>
      <c r="D123" s="186"/>
      <c r="E123" s="185">
        <v>0</v>
      </c>
      <c r="F123" s="228"/>
      <c r="G123" s="209">
        <v>4</v>
      </c>
    </row>
    <row r="124" spans="1:7" ht="27.75" customHeight="1" x14ac:dyDescent="0.25">
      <c r="A124" s="168" t="s">
        <v>693</v>
      </c>
      <c r="B124" s="41"/>
      <c r="C124" s="167" t="s">
        <v>640</v>
      </c>
      <c r="D124" s="186"/>
      <c r="E124" s="185">
        <v>0</v>
      </c>
      <c r="F124" s="228"/>
      <c r="G124" s="209">
        <v>4</v>
      </c>
    </row>
    <row r="125" spans="1:7" ht="27.75" customHeight="1" x14ac:dyDescent="0.25">
      <c r="A125" s="168" t="s">
        <v>694</v>
      </c>
      <c r="B125" s="41"/>
      <c r="C125" s="167" t="s">
        <v>640</v>
      </c>
      <c r="D125" s="186"/>
      <c r="E125" s="185">
        <v>0</v>
      </c>
      <c r="F125" s="228"/>
      <c r="G125" s="209">
        <v>4</v>
      </c>
    </row>
    <row r="126" spans="1:7" ht="27.75" customHeight="1" x14ac:dyDescent="0.25">
      <c r="A126" s="168" t="s">
        <v>695</v>
      </c>
      <c r="B126" s="41"/>
      <c r="C126" s="167" t="s">
        <v>640</v>
      </c>
      <c r="D126" s="186"/>
      <c r="E126" s="185">
        <v>0</v>
      </c>
      <c r="F126" s="228"/>
      <c r="G126" s="209">
        <v>4</v>
      </c>
    </row>
    <row r="127" spans="1:7" ht="27.75" customHeight="1" x14ac:dyDescent="0.25">
      <c r="A127" s="168" t="s">
        <v>574</v>
      </c>
      <c r="B127" s="41"/>
      <c r="C127" s="167">
        <v>0</v>
      </c>
      <c r="D127" s="186"/>
      <c r="E127" s="185">
        <v>0</v>
      </c>
      <c r="F127" s="228"/>
      <c r="G127" s="209">
        <v>4</v>
      </c>
    </row>
    <row r="128" spans="1:7" ht="27.75" customHeight="1" x14ac:dyDescent="0.25">
      <c r="A128" s="168" t="s">
        <v>575</v>
      </c>
      <c r="B128" s="41"/>
      <c r="C128" s="167">
        <v>0</v>
      </c>
      <c r="D128" s="186"/>
      <c r="E128" s="185">
        <v>0</v>
      </c>
      <c r="F128" s="228"/>
      <c r="G128" s="209">
        <v>4</v>
      </c>
    </row>
    <row r="129" spans="1:7" ht="27.75" customHeight="1" x14ac:dyDescent="0.25">
      <c r="A129" s="168" t="s">
        <v>576</v>
      </c>
      <c r="B129" s="41"/>
      <c r="C129" s="167">
        <v>0</v>
      </c>
      <c r="D129" s="186"/>
      <c r="E129" s="185">
        <v>0</v>
      </c>
      <c r="F129" s="228"/>
      <c r="G129" s="209">
        <v>4</v>
      </c>
    </row>
    <row r="130" spans="1:7" ht="27.75" customHeight="1" x14ac:dyDescent="0.25">
      <c r="A130" s="168" t="s">
        <v>577</v>
      </c>
      <c r="B130" s="41"/>
      <c r="C130" s="167">
        <v>0</v>
      </c>
      <c r="D130" s="186"/>
      <c r="E130" s="185">
        <v>0</v>
      </c>
      <c r="F130" s="228"/>
      <c r="G130" s="209">
        <v>4</v>
      </c>
    </row>
    <row r="131" spans="1:7" ht="27.75" customHeight="1" x14ac:dyDescent="0.25">
      <c r="A131" s="168" t="s">
        <v>578</v>
      </c>
      <c r="B131" s="41"/>
      <c r="C131" s="167">
        <v>0</v>
      </c>
      <c r="D131" s="186"/>
      <c r="E131" s="185">
        <v>0</v>
      </c>
      <c r="F131" s="228"/>
      <c r="G131" s="209">
        <v>4</v>
      </c>
    </row>
    <row r="132" spans="1:7" ht="27.75" customHeight="1" x14ac:dyDescent="0.25">
      <c r="A132" s="168" t="s">
        <v>579</v>
      </c>
      <c r="B132" s="41"/>
      <c r="C132" s="167">
        <v>0</v>
      </c>
      <c r="D132" s="186"/>
      <c r="E132" s="185">
        <v>0</v>
      </c>
      <c r="F132" s="228"/>
      <c r="G132" s="209">
        <v>4</v>
      </c>
    </row>
    <row r="133" spans="1:7" ht="27.75" customHeight="1" x14ac:dyDescent="0.25">
      <c r="A133" s="168" t="s">
        <v>580</v>
      </c>
      <c r="B133" s="41"/>
      <c r="C133" s="167">
        <v>0</v>
      </c>
      <c r="D133" s="186"/>
      <c r="E133" s="185">
        <v>0</v>
      </c>
      <c r="F133" s="228"/>
      <c r="G133" s="209">
        <v>4</v>
      </c>
    </row>
    <row r="134" spans="1:7" ht="27.75" customHeight="1" x14ac:dyDescent="0.25">
      <c r="A134" s="168" t="s">
        <v>581</v>
      </c>
      <c r="B134" s="41"/>
      <c r="C134" s="167">
        <v>0</v>
      </c>
      <c r="D134" s="186"/>
      <c r="E134" s="185">
        <v>0</v>
      </c>
      <c r="F134" s="228"/>
      <c r="G134" s="209">
        <v>4</v>
      </c>
    </row>
    <row r="135" spans="1:7" ht="27.75" customHeight="1" x14ac:dyDescent="0.25">
      <c r="A135" s="168" t="s">
        <v>582</v>
      </c>
      <c r="B135" s="41"/>
      <c r="C135" s="167">
        <v>0</v>
      </c>
      <c r="D135" s="186"/>
      <c r="E135" s="185">
        <v>0</v>
      </c>
      <c r="F135" s="228"/>
      <c r="G135" s="209">
        <v>4</v>
      </c>
    </row>
    <row r="136" spans="1:7" ht="27.75" customHeight="1" x14ac:dyDescent="0.25">
      <c r="A136" s="168" t="s">
        <v>583</v>
      </c>
      <c r="B136" s="41"/>
      <c r="C136" s="167">
        <v>0</v>
      </c>
      <c r="D136" s="186"/>
      <c r="E136" s="185">
        <v>0</v>
      </c>
      <c r="F136" s="228"/>
      <c r="G136" s="209">
        <v>4</v>
      </c>
    </row>
    <row r="137" spans="1:7" ht="27.75" customHeight="1" x14ac:dyDescent="0.25">
      <c r="A137" s="168" t="s">
        <v>584</v>
      </c>
      <c r="B137" s="41"/>
      <c r="C137" s="167">
        <v>0</v>
      </c>
      <c r="D137" s="186"/>
      <c r="E137" s="185">
        <v>0</v>
      </c>
      <c r="F137" s="228"/>
      <c r="G137" s="209">
        <v>4</v>
      </c>
    </row>
    <row r="138" spans="1:7" ht="27.75" customHeight="1" x14ac:dyDescent="0.25">
      <c r="A138" s="168" t="s">
        <v>585</v>
      </c>
      <c r="B138" s="41"/>
      <c r="C138" s="167">
        <v>0</v>
      </c>
      <c r="D138" s="186"/>
      <c r="E138" s="185">
        <v>0</v>
      </c>
      <c r="F138" s="228"/>
      <c r="G138" s="209">
        <v>4</v>
      </c>
    </row>
    <row r="139" spans="1:7" ht="27.75" customHeight="1" x14ac:dyDescent="0.25">
      <c r="A139" s="168" t="s">
        <v>586</v>
      </c>
      <c r="B139" s="41"/>
      <c r="C139" s="167">
        <v>0</v>
      </c>
      <c r="D139" s="186"/>
      <c r="E139" s="185">
        <v>0</v>
      </c>
      <c r="F139" s="228"/>
      <c r="G139" s="209">
        <v>4</v>
      </c>
    </row>
    <row r="140" spans="1:7" ht="27.75" customHeight="1" x14ac:dyDescent="0.25">
      <c r="A140" s="168" t="s">
        <v>587</v>
      </c>
      <c r="B140" s="41"/>
      <c r="C140" s="167">
        <v>0</v>
      </c>
      <c r="D140" s="186"/>
      <c r="E140" s="185">
        <v>0</v>
      </c>
      <c r="F140" s="228"/>
      <c r="G140" s="209">
        <v>4</v>
      </c>
    </row>
    <row r="141" spans="1:7" ht="27.75" customHeight="1" x14ac:dyDescent="0.25">
      <c r="A141" s="168" t="s">
        <v>588</v>
      </c>
      <c r="B141" s="41"/>
      <c r="C141" s="167">
        <v>0</v>
      </c>
      <c r="D141" s="186"/>
      <c r="E141" s="185">
        <v>0</v>
      </c>
      <c r="F141" s="228"/>
      <c r="G141" s="209">
        <v>4</v>
      </c>
    </row>
    <row r="142" spans="1:7" ht="27.75" customHeight="1" x14ac:dyDescent="0.25">
      <c r="A142" s="168" t="s">
        <v>715</v>
      </c>
      <c r="B142" s="41"/>
      <c r="C142" s="184" t="s">
        <v>641</v>
      </c>
      <c r="D142" s="185">
        <v>0</v>
      </c>
      <c r="E142" s="185">
        <v>0</v>
      </c>
      <c r="F142" s="228"/>
      <c r="G142" s="209">
        <v>4</v>
      </c>
    </row>
    <row r="143" spans="1:7" ht="27.75" customHeight="1" x14ac:dyDescent="0.25">
      <c r="A143" s="168" t="s">
        <v>697</v>
      </c>
      <c r="B143" s="41"/>
      <c r="C143" s="167" t="s">
        <v>640</v>
      </c>
      <c r="D143" s="186"/>
      <c r="E143" s="185">
        <v>0</v>
      </c>
      <c r="F143" s="228"/>
      <c r="G143" s="209">
        <v>5</v>
      </c>
    </row>
    <row r="144" spans="1:7" ht="27.75" customHeight="1" x14ac:dyDescent="0.25">
      <c r="A144" s="168" t="s">
        <v>698</v>
      </c>
      <c r="B144" s="41"/>
      <c r="C144" s="167" t="s">
        <v>640</v>
      </c>
      <c r="D144" s="186"/>
      <c r="E144" s="185">
        <v>0</v>
      </c>
      <c r="F144" s="228"/>
      <c r="G144" s="209">
        <v>5</v>
      </c>
    </row>
    <row r="145" spans="1:7" ht="27.75" customHeight="1" x14ac:dyDescent="0.25">
      <c r="A145" s="168" t="s">
        <v>699</v>
      </c>
      <c r="B145" s="41"/>
      <c r="C145" s="167" t="s">
        <v>640</v>
      </c>
      <c r="D145" s="186"/>
      <c r="E145" s="185">
        <v>0</v>
      </c>
      <c r="F145" s="228"/>
      <c r="G145" s="209">
        <v>5</v>
      </c>
    </row>
    <row r="146" spans="1:7" ht="27.75" customHeight="1" x14ac:dyDescent="0.25">
      <c r="A146" s="168" t="s">
        <v>700</v>
      </c>
      <c r="B146" s="41"/>
      <c r="C146" s="167" t="s">
        <v>640</v>
      </c>
      <c r="D146" s="186"/>
      <c r="E146" s="185">
        <v>0</v>
      </c>
      <c r="F146" s="228"/>
      <c r="G146" s="209">
        <v>5</v>
      </c>
    </row>
    <row r="147" spans="1:7" ht="27.75" customHeight="1" x14ac:dyDescent="0.25">
      <c r="A147" s="168" t="s">
        <v>701</v>
      </c>
      <c r="B147" s="41"/>
      <c r="C147" s="167" t="s">
        <v>640</v>
      </c>
      <c r="D147" s="186"/>
      <c r="E147" s="185">
        <v>0</v>
      </c>
      <c r="F147" s="228"/>
      <c r="G147" s="209">
        <v>5</v>
      </c>
    </row>
    <row r="148" spans="1:7" ht="27.75" customHeight="1" x14ac:dyDescent="0.25">
      <c r="A148" s="168" t="s">
        <v>559</v>
      </c>
      <c r="B148" s="41"/>
      <c r="C148" s="167">
        <v>0</v>
      </c>
      <c r="D148" s="186"/>
      <c r="E148" s="185">
        <v>0</v>
      </c>
      <c r="F148" s="228"/>
      <c r="G148" s="209">
        <v>5</v>
      </c>
    </row>
    <row r="149" spans="1:7" ht="27.75" customHeight="1" x14ac:dyDescent="0.25">
      <c r="A149" s="168" t="s">
        <v>560</v>
      </c>
      <c r="B149" s="41"/>
      <c r="C149" s="167">
        <v>0</v>
      </c>
      <c r="D149" s="186"/>
      <c r="E149" s="185">
        <v>0</v>
      </c>
      <c r="F149" s="228"/>
      <c r="G149" s="209">
        <v>5</v>
      </c>
    </row>
    <row r="150" spans="1:7" ht="27.75" customHeight="1" x14ac:dyDescent="0.25">
      <c r="A150" s="168" t="s">
        <v>561</v>
      </c>
      <c r="B150" s="41"/>
      <c r="C150" s="167">
        <v>0</v>
      </c>
      <c r="D150" s="186"/>
      <c r="E150" s="185">
        <v>0</v>
      </c>
      <c r="F150" s="228"/>
      <c r="G150" s="209">
        <v>5</v>
      </c>
    </row>
    <row r="151" spans="1:7" ht="27.75" customHeight="1" x14ac:dyDescent="0.25">
      <c r="A151" s="168" t="s">
        <v>562</v>
      </c>
      <c r="B151" s="41"/>
      <c r="C151" s="167">
        <v>0</v>
      </c>
      <c r="D151" s="186"/>
      <c r="E151" s="185">
        <v>0</v>
      </c>
      <c r="F151" s="228"/>
      <c r="G151" s="209">
        <v>5</v>
      </c>
    </row>
    <row r="152" spans="1:7" ht="27.75" customHeight="1" x14ac:dyDescent="0.25">
      <c r="A152" s="168" t="s">
        <v>563</v>
      </c>
      <c r="B152" s="41"/>
      <c r="C152" s="167">
        <v>0</v>
      </c>
      <c r="D152" s="186"/>
      <c r="E152" s="185">
        <v>0</v>
      </c>
      <c r="F152" s="228"/>
      <c r="G152" s="209">
        <v>5</v>
      </c>
    </row>
    <row r="153" spans="1:7" ht="27.75" customHeight="1" x14ac:dyDescent="0.25">
      <c r="A153" s="168" t="s">
        <v>564</v>
      </c>
      <c r="B153" s="41"/>
      <c r="C153" s="167">
        <v>0</v>
      </c>
      <c r="D153" s="186"/>
      <c r="E153" s="185">
        <v>0</v>
      </c>
      <c r="F153" s="228"/>
      <c r="G153" s="209">
        <v>5</v>
      </c>
    </row>
    <row r="154" spans="1:7" ht="27.75" customHeight="1" x14ac:dyDescent="0.25">
      <c r="A154" s="168" t="s">
        <v>565</v>
      </c>
      <c r="B154" s="41"/>
      <c r="C154" s="167">
        <v>0</v>
      </c>
      <c r="D154" s="186"/>
      <c r="E154" s="185">
        <v>0</v>
      </c>
      <c r="F154" s="228"/>
      <c r="G154" s="209">
        <v>5</v>
      </c>
    </row>
    <row r="155" spans="1:7" ht="27.75" customHeight="1" x14ac:dyDescent="0.25">
      <c r="A155" s="168" t="s">
        <v>566</v>
      </c>
      <c r="B155" s="41"/>
      <c r="C155" s="167">
        <v>0</v>
      </c>
      <c r="D155" s="186"/>
      <c r="E155" s="185">
        <v>0</v>
      </c>
      <c r="F155" s="228"/>
      <c r="G155" s="209">
        <v>5</v>
      </c>
    </row>
    <row r="156" spans="1:7" ht="27.75" customHeight="1" x14ac:dyDescent="0.25">
      <c r="A156" s="168" t="s">
        <v>567</v>
      </c>
      <c r="B156" s="41"/>
      <c r="C156" s="167">
        <v>0</v>
      </c>
      <c r="D156" s="186"/>
      <c r="E156" s="185">
        <v>0</v>
      </c>
      <c r="F156" s="228"/>
      <c r="G156" s="209">
        <v>5</v>
      </c>
    </row>
    <row r="157" spans="1:7" ht="27.75" customHeight="1" x14ac:dyDescent="0.25">
      <c r="A157" s="168" t="s">
        <v>568</v>
      </c>
      <c r="B157" s="41"/>
      <c r="C157" s="167">
        <v>0</v>
      </c>
      <c r="D157" s="186"/>
      <c r="E157" s="185">
        <v>0</v>
      </c>
      <c r="F157" s="228"/>
      <c r="G157" s="209">
        <v>5</v>
      </c>
    </row>
    <row r="158" spans="1:7" ht="27.75" customHeight="1" x14ac:dyDescent="0.25">
      <c r="A158" s="168" t="s">
        <v>569</v>
      </c>
      <c r="B158" s="41"/>
      <c r="C158" s="167">
        <v>0</v>
      </c>
      <c r="D158" s="186"/>
      <c r="E158" s="185">
        <v>0</v>
      </c>
      <c r="F158" s="228"/>
      <c r="G158" s="209">
        <v>5</v>
      </c>
    </row>
    <row r="159" spans="1:7" ht="27.75" customHeight="1" x14ac:dyDescent="0.25">
      <c r="A159" s="168" t="s">
        <v>570</v>
      </c>
      <c r="B159" s="41"/>
      <c r="C159" s="167">
        <v>0</v>
      </c>
      <c r="D159" s="186"/>
      <c r="E159" s="185">
        <v>0</v>
      </c>
      <c r="F159" s="228"/>
      <c r="G159" s="209">
        <v>5</v>
      </c>
    </row>
    <row r="160" spans="1:7" ht="27.75" customHeight="1" x14ac:dyDescent="0.25">
      <c r="A160" s="168" t="s">
        <v>571</v>
      </c>
      <c r="B160" s="41"/>
      <c r="C160" s="167">
        <v>0</v>
      </c>
      <c r="D160" s="186"/>
      <c r="E160" s="185">
        <v>0</v>
      </c>
      <c r="F160" s="228"/>
      <c r="G160" s="209">
        <v>5</v>
      </c>
    </row>
    <row r="161" spans="1:7" ht="27.75" customHeight="1" x14ac:dyDescent="0.25">
      <c r="A161" s="168" t="s">
        <v>572</v>
      </c>
      <c r="B161" s="41"/>
      <c r="C161" s="167">
        <v>0</v>
      </c>
      <c r="D161" s="186"/>
      <c r="E161" s="185">
        <v>0</v>
      </c>
      <c r="F161" s="228"/>
      <c r="G161" s="209">
        <v>5</v>
      </c>
    </row>
    <row r="162" spans="1:7" ht="27.75" customHeight="1" x14ac:dyDescent="0.25">
      <c r="A162" s="168" t="s">
        <v>573</v>
      </c>
      <c r="B162" s="41"/>
      <c r="C162" s="167">
        <v>0</v>
      </c>
      <c r="D162" s="186"/>
      <c r="E162" s="185">
        <v>0</v>
      </c>
      <c r="F162" s="228"/>
      <c r="G162" s="209">
        <v>5</v>
      </c>
    </row>
    <row r="163" spans="1:7" ht="27.75" customHeight="1" x14ac:dyDescent="0.25">
      <c r="A163" s="2" t="s">
        <v>748</v>
      </c>
      <c r="B163" s="2"/>
      <c r="C163" s="3"/>
      <c r="F163" s="228"/>
      <c r="G163" s="209">
        <v>5</v>
      </c>
    </row>
    <row r="164" spans="1:7" ht="27.75" customHeight="1" x14ac:dyDescent="0.25">
      <c r="A164" s="2" t="s">
        <v>749</v>
      </c>
      <c r="B164" s="2"/>
      <c r="C164" s="3"/>
      <c r="F164" s="228"/>
      <c r="G164" s="209">
        <v>5</v>
      </c>
    </row>
    <row r="165" spans="1:7" ht="27.75" customHeight="1" x14ac:dyDescent="0.25">
      <c r="F165" s="228"/>
      <c r="G165" s="209"/>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17"/>
  <sheetViews>
    <sheetView topLeftCell="A48" zoomScale="85" zoomScaleNormal="85" zoomScaleSheetLayoutView="100" workbookViewId="0">
      <selection activeCell="H62" sqref="H62"/>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5" t="s">
        <v>26</v>
      </c>
      <c r="B1" s="3"/>
      <c r="C1" s="2"/>
      <c r="E1" s="10"/>
      <c r="F1" s="4"/>
      <c r="G1" s="4"/>
    </row>
    <row r="2" spans="1:7" s="11" customFormat="1" ht="22.5" customHeight="1" x14ac:dyDescent="0.25">
      <c r="A2" s="277" t="str">
        <f>Overview!B4&amp; " - Effective from "&amp;Overview!D4&amp;" - "&amp;Overview!E4&amp;" Nodal/Zonal charges"</f>
        <v>SP Manweb - Effective from 1 April 2026 - Final Nodal/Zonal charges</v>
      </c>
      <c r="B2" s="278"/>
      <c r="C2" s="278"/>
      <c r="D2" s="279"/>
    </row>
    <row r="3" spans="1:7" ht="60.75" customHeight="1" x14ac:dyDescent="0.25">
      <c r="A3" s="22" t="s">
        <v>99</v>
      </c>
      <c r="B3" s="22" t="s">
        <v>1</v>
      </c>
      <c r="C3" s="22" t="s">
        <v>61</v>
      </c>
      <c r="D3" s="22" t="s">
        <v>62</v>
      </c>
    </row>
    <row r="4" spans="1:7" ht="21.75" customHeight="1" x14ac:dyDescent="0.25">
      <c r="A4" s="7" t="s">
        <v>798</v>
      </c>
      <c r="B4" s="8">
        <v>1</v>
      </c>
      <c r="C4" s="8"/>
      <c r="D4" s="201">
        <v>0</v>
      </c>
    </row>
    <row r="5" spans="1:7" ht="21.75" customHeight="1" x14ac:dyDescent="0.25">
      <c r="A5" s="7" t="s">
        <v>799</v>
      </c>
      <c r="B5" s="8">
        <v>1</v>
      </c>
      <c r="C5" s="8"/>
      <c r="D5" s="201">
        <v>0</v>
      </c>
    </row>
    <row r="6" spans="1:7" ht="21.75" customHeight="1" x14ac:dyDescent="0.25">
      <c r="A6" s="7" t="s">
        <v>800</v>
      </c>
      <c r="B6" s="8">
        <v>1</v>
      </c>
      <c r="C6" s="8"/>
      <c r="D6" s="201">
        <v>0</v>
      </c>
    </row>
    <row r="7" spans="1:7" ht="21.75" customHeight="1" x14ac:dyDescent="0.25">
      <c r="A7" s="7" t="s">
        <v>801</v>
      </c>
      <c r="B7" s="8">
        <v>1</v>
      </c>
      <c r="C7" s="8"/>
      <c r="D7" s="201">
        <v>0</v>
      </c>
    </row>
    <row r="8" spans="1:7" ht="21.75" customHeight="1" x14ac:dyDescent="0.25">
      <c r="A8" s="7" t="s">
        <v>802</v>
      </c>
      <c r="B8" s="8">
        <v>1</v>
      </c>
      <c r="C8" s="8"/>
      <c r="D8" s="201">
        <v>0</v>
      </c>
    </row>
    <row r="9" spans="1:7" ht="21.75" customHeight="1" x14ac:dyDescent="0.25">
      <c r="A9" s="7" t="s">
        <v>803</v>
      </c>
      <c r="B9" s="8">
        <v>1</v>
      </c>
      <c r="C9" s="8"/>
      <c r="D9" s="201">
        <v>0</v>
      </c>
    </row>
    <row r="10" spans="1:7" ht="21.75" customHeight="1" x14ac:dyDescent="0.25">
      <c r="A10" s="7" t="s">
        <v>804</v>
      </c>
      <c r="B10" s="8">
        <v>1</v>
      </c>
      <c r="C10" s="8"/>
      <c r="D10" s="201">
        <v>0</v>
      </c>
    </row>
    <row r="11" spans="1:7" ht="21.75" customHeight="1" x14ac:dyDescent="0.25">
      <c r="A11" s="7" t="s">
        <v>805</v>
      </c>
      <c r="B11" s="8">
        <v>1</v>
      </c>
      <c r="C11" s="8"/>
      <c r="D11" s="201">
        <v>0</v>
      </c>
    </row>
    <row r="12" spans="1:7" ht="21.75" customHeight="1" x14ac:dyDescent="0.25">
      <c r="A12" s="7" t="s">
        <v>806</v>
      </c>
      <c r="B12" s="8">
        <v>1</v>
      </c>
      <c r="C12" s="8"/>
      <c r="D12" s="201">
        <v>0</v>
      </c>
    </row>
    <row r="13" spans="1:7" ht="21.75" customHeight="1" x14ac:dyDescent="0.25">
      <c r="A13" s="7" t="s">
        <v>807</v>
      </c>
      <c r="B13" s="8">
        <v>1</v>
      </c>
      <c r="C13" s="8"/>
      <c r="D13" s="201">
        <v>0</v>
      </c>
    </row>
    <row r="14" spans="1:7" ht="21.75" customHeight="1" x14ac:dyDescent="0.25">
      <c r="A14" s="7" t="s">
        <v>808</v>
      </c>
      <c r="B14" s="8">
        <v>1</v>
      </c>
      <c r="C14" s="8"/>
      <c r="D14" s="201">
        <v>0</v>
      </c>
    </row>
    <row r="15" spans="1:7" ht="21.75" customHeight="1" x14ac:dyDescent="0.25">
      <c r="A15" s="7" t="s">
        <v>809</v>
      </c>
      <c r="B15" s="8">
        <v>1</v>
      </c>
      <c r="C15" s="8"/>
      <c r="D15" s="201">
        <v>0</v>
      </c>
    </row>
    <row r="16" spans="1:7" ht="21.75" customHeight="1" x14ac:dyDescent="0.25">
      <c r="A16" s="7" t="s">
        <v>810</v>
      </c>
      <c r="B16" s="8">
        <v>1</v>
      </c>
      <c r="C16" s="8"/>
      <c r="D16" s="201">
        <v>0</v>
      </c>
    </row>
    <row r="17" spans="1:4" ht="21.75" customHeight="1" x14ac:dyDescent="0.25">
      <c r="A17" s="7" t="s">
        <v>811</v>
      </c>
      <c r="B17" s="8">
        <v>1</v>
      </c>
      <c r="C17" s="8"/>
      <c r="D17" s="201">
        <v>0</v>
      </c>
    </row>
    <row r="18" spans="1:4" ht="21.75" customHeight="1" x14ac:dyDescent="0.25">
      <c r="A18" s="7" t="s">
        <v>812</v>
      </c>
      <c r="B18" s="8">
        <v>1</v>
      </c>
      <c r="C18" s="8"/>
      <c r="D18" s="201">
        <v>0</v>
      </c>
    </row>
    <row r="19" spans="1:4" ht="21.75" customHeight="1" x14ac:dyDescent="0.25">
      <c r="A19" s="7" t="s">
        <v>813</v>
      </c>
      <c r="B19" s="8">
        <v>2</v>
      </c>
      <c r="C19" s="8" t="s">
        <v>798</v>
      </c>
      <c r="D19" s="201">
        <v>0.79707765003397701</v>
      </c>
    </row>
    <row r="20" spans="1:4" ht="21.75" customHeight="1" x14ac:dyDescent="0.25">
      <c r="A20" s="7" t="s">
        <v>814</v>
      </c>
      <c r="B20" s="8">
        <v>2</v>
      </c>
      <c r="C20" s="8" t="s">
        <v>799</v>
      </c>
      <c r="D20" s="201">
        <v>1.4932769005701101</v>
      </c>
    </row>
    <row r="21" spans="1:4" ht="21.75" customHeight="1" x14ac:dyDescent="0.25">
      <c r="A21" s="7" t="s">
        <v>815</v>
      </c>
      <c r="B21" s="8">
        <v>2</v>
      </c>
      <c r="C21" s="8" t="s">
        <v>799</v>
      </c>
      <c r="D21" s="201">
        <v>0</v>
      </c>
    </row>
    <row r="22" spans="1:4" ht="21.75" customHeight="1" x14ac:dyDescent="0.25">
      <c r="A22" s="7" t="s">
        <v>816</v>
      </c>
      <c r="B22" s="8">
        <v>2</v>
      </c>
      <c r="C22" s="8" t="s">
        <v>799</v>
      </c>
      <c r="D22" s="201">
        <v>9.6610231710743708</v>
      </c>
    </row>
    <row r="23" spans="1:4" ht="21.75" customHeight="1" x14ac:dyDescent="0.25">
      <c r="A23" s="7" t="s">
        <v>817</v>
      </c>
      <c r="B23" s="8">
        <v>2</v>
      </c>
      <c r="C23" s="8" t="s">
        <v>799</v>
      </c>
      <c r="D23" s="201">
        <v>0</v>
      </c>
    </row>
    <row r="24" spans="1:4" ht="21.75" customHeight="1" x14ac:dyDescent="0.25">
      <c r="A24" s="7" t="s">
        <v>818</v>
      </c>
      <c r="B24" s="8">
        <v>2</v>
      </c>
      <c r="C24" s="8" t="s">
        <v>800</v>
      </c>
      <c r="D24" s="201">
        <v>1.5389271853594699</v>
      </c>
    </row>
    <row r="25" spans="1:4" ht="21.75" customHeight="1" x14ac:dyDescent="0.25">
      <c r="A25" s="7" t="s">
        <v>819</v>
      </c>
      <c r="B25" s="8">
        <v>2</v>
      </c>
      <c r="C25" s="8" t="s">
        <v>800</v>
      </c>
      <c r="D25" s="201">
        <v>3.79393539582159</v>
      </c>
    </row>
    <row r="26" spans="1:4" ht="21.75" customHeight="1" x14ac:dyDescent="0.25">
      <c r="A26" s="7" t="s">
        <v>820</v>
      </c>
      <c r="B26" s="8">
        <v>2</v>
      </c>
      <c r="C26" s="8" t="s">
        <v>800</v>
      </c>
      <c r="D26" s="201">
        <v>2.8732090027805302</v>
      </c>
    </row>
    <row r="27" spans="1:4" ht="21.75" customHeight="1" x14ac:dyDescent="0.25">
      <c r="A27" s="7" t="s">
        <v>797</v>
      </c>
      <c r="B27" s="8">
        <v>2</v>
      </c>
      <c r="C27" s="8" t="s">
        <v>800</v>
      </c>
      <c r="D27" s="201">
        <v>0</v>
      </c>
    </row>
    <row r="28" spans="1:4" ht="21.75" customHeight="1" x14ac:dyDescent="0.25">
      <c r="A28" s="7" t="s">
        <v>821</v>
      </c>
      <c r="B28" s="8">
        <v>2</v>
      </c>
      <c r="C28" s="8" t="s">
        <v>800</v>
      </c>
      <c r="D28" s="201">
        <v>0</v>
      </c>
    </row>
    <row r="29" spans="1:4" ht="21.75" customHeight="1" x14ac:dyDescent="0.25">
      <c r="A29" s="7" t="s">
        <v>822</v>
      </c>
      <c r="B29" s="8">
        <v>2</v>
      </c>
      <c r="C29" s="8" t="s">
        <v>801</v>
      </c>
      <c r="D29" s="201">
        <v>0</v>
      </c>
    </row>
    <row r="30" spans="1:4" ht="21.75" customHeight="1" x14ac:dyDescent="0.25">
      <c r="A30" s="7" t="s">
        <v>823</v>
      </c>
      <c r="B30" s="8">
        <v>2</v>
      </c>
      <c r="C30" s="8" t="s">
        <v>801</v>
      </c>
      <c r="D30" s="201">
        <v>0</v>
      </c>
    </row>
    <row r="31" spans="1:4" ht="21.75" customHeight="1" x14ac:dyDescent="0.25">
      <c r="A31" s="7" t="s">
        <v>824</v>
      </c>
      <c r="B31" s="8">
        <v>2</v>
      </c>
      <c r="C31" s="8" t="s">
        <v>801</v>
      </c>
      <c r="D31" s="201">
        <v>0</v>
      </c>
    </row>
    <row r="32" spans="1:4" ht="21.75" customHeight="1" x14ac:dyDescent="0.25">
      <c r="A32" s="7" t="s">
        <v>825</v>
      </c>
      <c r="B32" s="8">
        <v>2</v>
      </c>
      <c r="C32" s="8" t="s">
        <v>801</v>
      </c>
      <c r="D32" s="201">
        <v>1.14058101029807</v>
      </c>
    </row>
    <row r="33" spans="1:4" ht="21.75" customHeight="1" x14ac:dyDescent="0.25">
      <c r="A33" s="7" t="s">
        <v>826</v>
      </c>
      <c r="B33" s="8">
        <v>2</v>
      </c>
      <c r="C33" s="8" t="s">
        <v>808</v>
      </c>
      <c r="D33" s="201">
        <v>1.31600573504371</v>
      </c>
    </row>
    <row r="34" spans="1:4" ht="21.75" customHeight="1" x14ac:dyDescent="0.25">
      <c r="A34" s="7" t="s">
        <v>827</v>
      </c>
      <c r="B34" s="8">
        <v>2</v>
      </c>
      <c r="C34" s="8" t="s">
        <v>802</v>
      </c>
      <c r="D34" s="201">
        <v>0</v>
      </c>
    </row>
    <row r="35" spans="1:4" ht="21.75" customHeight="1" x14ac:dyDescent="0.25">
      <c r="A35" s="7" t="s">
        <v>828</v>
      </c>
      <c r="B35" s="8">
        <v>2</v>
      </c>
      <c r="C35" s="8" t="s">
        <v>802</v>
      </c>
      <c r="D35" s="201">
        <v>2.17209016300369</v>
      </c>
    </row>
    <row r="36" spans="1:4" ht="21.75" customHeight="1" x14ac:dyDescent="0.25">
      <c r="A36" s="7" t="s">
        <v>829</v>
      </c>
      <c r="B36" s="8">
        <v>2</v>
      </c>
      <c r="C36" s="8" t="s">
        <v>803</v>
      </c>
      <c r="D36" s="201">
        <v>0</v>
      </c>
    </row>
    <row r="37" spans="1:4" ht="21.75" customHeight="1" x14ac:dyDescent="0.25">
      <c r="A37" s="7" t="s">
        <v>830</v>
      </c>
      <c r="B37" s="8">
        <v>2</v>
      </c>
      <c r="C37" s="8" t="s">
        <v>804</v>
      </c>
      <c r="D37" s="201">
        <v>0</v>
      </c>
    </row>
    <row r="38" spans="1:4" ht="21.75" customHeight="1" x14ac:dyDescent="0.25">
      <c r="A38" s="7" t="s">
        <v>831</v>
      </c>
      <c r="B38" s="8">
        <v>2</v>
      </c>
      <c r="C38" s="8" t="s">
        <v>804</v>
      </c>
      <c r="D38" s="201">
        <v>2.25367843209931</v>
      </c>
    </row>
    <row r="39" spans="1:4" ht="21.75" customHeight="1" x14ac:dyDescent="0.25">
      <c r="A39" s="7" t="s">
        <v>832</v>
      </c>
      <c r="B39" s="8">
        <v>2</v>
      </c>
      <c r="C39" s="8" t="s">
        <v>804</v>
      </c>
      <c r="D39" s="201">
        <v>0</v>
      </c>
    </row>
    <row r="40" spans="1:4" ht="21.75" customHeight="1" x14ac:dyDescent="0.25">
      <c r="A40" s="7" t="s">
        <v>833</v>
      </c>
      <c r="B40" s="8">
        <v>2</v>
      </c>
      <c r="C40" s="8" t="s">
        <v>804</v>
      </c>
      <c r="D40" s="201">
        <v>11.6229109919735</v>
      </c>
    </row>
    <row r="41" spans="1:4" ht="21.75" customHeight="1" x14ac:dyDescent="0.25">
      <c r="A41" s="7" t="s">
        <v>834</v>
      </c>
      <c r="B41" s="8">
        <v>2</v>
      </c>
      <c r="C41" s="8" t="s">
        <v>804</v>
      </c>
      <c r="D41" s="201">
        <v>0</v>
      </c>
    </row>
    <row r="42" spans="1:4" ht="21.75" customHeight="1" x14ac:dyDescent="0.25">
      <c r="A42" s="7" t="s">
        <v>835</v>
      </c>
      <c r="B42" s="8">
        <v>2</v>
      </c>
      <c r="C42" s="8" t="s">
        <v>805</v>
      </c>
      <c r="D42" s="201">
        <v>1.4571495078799199</v>
      </c>
    </row>
    <row r="43" spans="1:4" ht="21.75" customHeight="1" x14ac:dyDescent="0.25">
      <c r="A43" s="7" t="s">
        <v>836</v>
      </c>
      <c r="B43" s="8">
        <v>2</v>
      </c>
      <c r="C43" s="8" t="s">
        <v>805</v>
      </c>
      <c r="D43" s="201">
        <v>1.3893538239957699</v>
      </c>
    </row>
    <row r="44" spans="1:4" ht="21.75" customHeight="1" x14ac:dyDescent="0.25">
      <c r="A44" s="7" t="s">
        <v>837</v>
      </c>
      <c r="B44" s="8">
        <v>2</v>
      </c>
      <c r="C44" s="8" t="s">
        <v>806</v>
      </c>
      <c r="D44" s="201">
        <v>5.0655723853283696</v>
      </c>
    </row>
    <row r="45" spans="1:4" ht="21.75" customHeight="1" x14ac:dyDescent="0.25">
      <c r="A45" s="7" t="s">
        <v>838</v>
      </c>
      <c r="B45" s="8">
        <v>2</v>
      </c>
      <c r="C45" s="8" t="s">
        <v>806</v>
      </c>
      <c r="D45" s="201">
        <v>1.47372114686001</v>
      </c>
    </row>
    <row r="46" spans="1:4" ht="21.75" customHeight="1" x14ac:dyDescent="0.25">
      <c r="A46" s="7" t="s">
        <v>839</v>
      </c>
      <c r="B46" s="8">
        <v>2</v>
      </c>
      <c r="C46" s="8" t="s">
        <v>806</v>
      </c>
      <c r="D46" s="201">
        <v>0</v>
      </c>
    </row>
    <row r="47" spans="1:4" ht="21.75" customHeight="1" x14ac:dyDescent="0.25">
      <c r="A47" s="7" t="s">
        <v>840</v>
      </c>
      <c r="B47" s="8">
        <v>2</v>
      </c>
      <c r="C47" s="8" t="s">
        <v>806</v>
      </c>
      <c r="D47" s="201">
        <v>2.4221698798062099</v>
      </c>
    </row>
    <row r="48" spans="1:4" ht="21.75" customHeight="1" x14ac:dyDescent="0.25">
      <c r="A48" s="7" t="s">
        <v>841</v>
      </c>
      <c r="B48" s="8">
        <v>2</v>
      </c>
      <c r="C48" s="8" t="s">
        <v>807</v>
      </c>
      <c r="D48" s="201">
        <v>0.51685196602073102</v>
      </c>
    </row>
    <row r="49" spans="1:4" ht="21.75" customHeight="1" x14ac:dyDescent="0.25">
      <c r="A49" s="7" t="s">
        <v>842</v>
      </c>
      <c r="B49" s="8">
        <v>2</v>
      </c>
      <c r="C49" s="8" t="s">
        <v>807</v>
      </c>
      <c r="D49" s="201">
        <v>1.4127941932108301</v>
      </c>
    </row>
    <row r="50" spans="1:4" ht="21.75" customHeight="1" x14ac:dyDescent="0.25">
      <c r="A50" s="7" t="s">
        <v>843</v>
      </c>
      <c r="B50" s="8">
        <v>2</v>
      </c>
      <c r="C50" s="8" t="s">
        <v>807</v>
      </c>
      <c r="D50" s="201">
        <v>0</v>
      </c>
    </row>
    <row r="51" spans="1:4" ht="21.75" customHeight="1" x14ac:dyDescent="0.25">
      <c r="A51" s="7" t="s">
        <v>844</v>
      </c>
      <c r="B51" s="8">
        <v>2</v>
      </c>
      <c r="C51" s="8" t="s">
        <v>807</v>
      </c>
      <c r="D51" s="201">
        <v>0</v>
      </c>
    </row>
    <row r="52" spans="1:4" ht="21.75" customHeight="1" x14ac:dyDescent="0.25">
      <c r="A52" s="7" t="s">
        <v>845</v>
      </c>
      <c r="B52" s="8">
        <v>2</v>
      </c>
      <c r="C52" s="8" t="s">
        <v>807</v>
      </c>
      <c r="D52" s="201">
        <v>0</v>
      </c>
    </row>
    <row r="53" spans="1:4" ht="21.75" customHeight="1" x14ac:dyDescent="0.25">
      <c r="A53" s="7" t="s">
        <v>846</v>
      </c>
      <c r="B53" s="8">
        <v>2</v>
      </c>
      <c r="C53" s="8" t="s">
        <v>807</v>
      </c>
      <c r="D53" s="201">
        <v>0</v>
      </c>
    </row>
    <row r="54" spans="1:4" ht="21.75" customHeight="1" x14ac:dyDescent="0.25">
      <c r="A54" s="7" t="s">
        <v>826</v>
      </c>
      <c r="B54" s="8">
        <v>2</v>
      </c>
      <c r="C54" s="8" t="s">
        <v>808</v>
      </c>
      <c r="D54" s="201">
        <v>0</v>
      </c>
    </row>
    <row r="55" spans="1:4" ht="21.75" customHeight="1" x14ac:dyDescent="0.25">
      <c r="A55" s="7" t="s">
        <v>847</v>
      </c>
      <c r="B55" s="8">
        <v>2</v>
      </c>
      <c r="C55" s="8" t="s">
        <v>809</v>
      </c>
      <c r="D55" s="201">
        <v>0</v>
      </c>
    </row>
    <row r="56" spans="1:4" ht="21.75" customHeight="1" x14ac:dyDescent="0.25">
      <c r="A56" s="7" t="s">
        <v>848</v>
      </c>
      <c r="B56" s="8">
        <v>2</v>
      </c>
      <c r="C56" s="8" t="s">
        <v>812</v>
      </c>
      <c r="D56" s="201">
        <v>0</v>
      </c>
    </row>
    <row r="57" spans="1:4" ht="21.75" customHeight="1" x14ac:dyDescent="0.25">
      <c r="A57" s="7" t="s">
        <v>849</v>
      </c>
      <c r="B57" s="8">
        <v>2</v>
      </c>
      <c r="C57" s="8" t="s">
        <v>812</v>
      </c>
      <c r="D57" s="201">
        <v>3.0824006820882301</v>
      </c>
    </row>
    <row r="58" spans="1:4" ht="21.75" customHeight="1" x14ac:dyDescent="0.25">
      <c r="A58" s="7" t="s">
        <v>850</v>
      </c>
      <c r="B58" s="8">
        <v>2</v>
      </c>
      <c r="C58" s="8" t="s">
        <v>812</v>
      </c>
      <c r="D58" s="201">
        <v>0</v>
      </c>
    </row>
    <row r="59" spans="1:4" ht="21.75" customHeight="1" x14ac:dyDescent="0.25">
      <c r="A59" s="7" t="s">
        <v>851</v>
      </c>
      <c r="B59" s="8">
        <v>2</v>
      </c>
      <c r="C59" s="8" t="s">
        <v>812</v>
      </c>
      <c r="D59" s="201">
        <v>0</v>
      </c>
    </row>
    <row r="60" spans="1:4" ht="21.75" customHeight="1" x14ac:dyDescent="0.25">
      <c r="A60" s="7" t="s">
        <v>852</v>
      </c>
      <c r="B60" s="8">
        <v>2</v>
      </c>
      <c r="C60" s="8" t="s">
        <v>812</v>
      </c>
      <c r="D60" s="201">
        <v>0</v>
      </c>
    </row>
    <row r="61" spans="1:4" ht="21.75" customHeight="1" x14ac:dyDescent="0.25">
      <c r="A61" s="7" t="s">
        <v>853</v>
      </c>
      <c r="B61" s="8">
        <v>3</v>
      </c>
      <c r="C61" s="8" t="s">
        <v>813</v>
      </c>
      <c r="D61" s="201">
        <v>0</v>
      </c>
    </row>
    <row r="62" spans="1:4" ht="21.75" customHeight="1" x14ac:dyDescent="0.25">
      <c r="A62" s="7" t="s">
        <v>854</v>
      </c>
      <c r="B62" s="8">
        <v>3</v>
      </c>
      <c r="C62" s="8" t="s">
        <v>825</v>
      </c>
      <c r="D62" s="201">
        <v>2.4184215211189599</v>
      </c>
    </row>
    <row r="63" spans="1:4" ht="21.75" customHeight="1" x14ac:dyDescent="0.25">
      <c r="A63" s="7" t="s">
        <v>855</v>
      </c>
      <c r="B63" s="8">
        <v>3</v>
      </c>
      <c r="C63" s="8" t="s">
        <v>826</v>
      </c>
      <c r="D63" s="201">
        <v>0</v>
      </c>
    </row>
    <row r="64" spans="1:4" ht="21.75" customHeight="1" x14ac:dyDescent="0.25">
      <c r="A64" s="7" t="s">
        <v>856</v>
      </c>
      <c r="B64" s="8">
        <v>3</v>
      </c>
      <c r="C64" s="8" t="s">
        <v>813</v>
      </c>
      <c r="D64" s="201">
        <v>0</v>
      </c>
    </row>
    <row r="65" spans="1:4" ht="21.75" customHeight="1" x14ac:dyDescent="0.25">
      <c r="A65" s="7" t="s">
        <v>857</v>
      </c>
      <c r="B65" s="8">
        <v>3</v>
      </c>
      <c r="C65" s="8" t="s">
        <v>827</v>
      </c>
      <c r="D65" s="201">
        <v>1.9732864567503501</v>
      </c>
    </row>
    <row r="66" spans="1:4" ht="21.75" customHeight="1" x14ac:dyDescent="0.25">
      <c r="A66" s="7" t="s">
        <v>858</v>
      </c>
      <c r="B66" s="8">
        <v>3</v>
      </c>
      <c r="C66" s="8" t="s">
        <v>834</v>
      </c>
      <c r="D66" s="201">
        <v>0</v>
      </c>
    </row>
    <row r="67" spans="1:4" ht="21.75" customHeight="1" x14ac:dyDescent="0.25">
      <c r="A67" s="7" t="s">
        <v>859</v>
      </c>
      <c r="B67" s="8">
        <v>3</v>
      </c>
      <c r="C67" s="8" t="s">
        <v>828</v>
      </c>
      <c r="D67" s="201">
        <v>0</v>
      </c>
    </row>
    <row r="68" spans="1:4" ht="21.75" customHeight="1" x14ac:dyDescent="0.25">
      <c r="A68" s="7" t="s">
        <v>860</v>
      </c>
      <c r="B68" s="8">
        <v>3</v>
      </c>
      <c r="C68" s="8" t="s">
        <v>839</v>
      </c>
      <c r="D68" s="201">
        <v>0.463004195517285</v>
      </c>
    </row>
    <row r="69" spans="1:4" ht="21.75" customHeight="1" x14ac:dyDescent="0.25">
      <c r="A69" s="7" t="s">
        <v>861</v>
      </c>
      <c r="B69" s="8">
        <v>3</v>
      </c>
      <c r="C69" s="8" t="s">
        <v>833</v>
      </c>
      <c r="D69" s="201">
        <v>0</v>
      </c>
    </row>
    <row r="70" spans="1:4" ht="21.75" customHeight="1" x14ac:dyDescent="0.25">
      <c r="A70" s="7" t="s">
        <v>862</v>
      </c>
      <c r="B70" s="8">
        <v>3</v>
      </c>
      <c r="C70" s="8" t="s">
        <v>830</v>
      </c>
      <c r="D70" s="201">
        <v>0</v>
      </c>
    </row>
    <row r="71" spans="1:4" ht="21.75" customHeight="1" x14ac:dyDescent="0.25">
      <c r="A71" s="7" t="s">
        <v>863</v>
      </c>
      <c r="B71" s="8">
        <v>3</v>
      </c>
      <c r="C71" s="8" t="s">
        <v>824</v>
      </c>
      <c r="D71" s="201">
        <v>0</v>
      </c>
    </row>
    <row r="72" spans="1:4" ht="21.75" customHeight="1" x14ac:dyDescent="0.25">
      <c r="A72" s="7" t="s">
        <v>864</v>
      </c>
      <c r="B72" s="8">
        <v>3</v>
      </c>
      <c r="C72" s="8" t="s">
        <v>839</v>
      </c>
      <c r="D72" s="201">
        <v>0</v>
      </c>
    </row>
    <row r="73" spans="1:4" ht="21.75" customHeight="1" x14ac:dyDescent="0.25">
      <c r="A73" s="7" t="s">
        <v>865</v>
      </c>
      <c r="B73" s="8">
        <v>3</v>
      </c>
      <c r="C73" s="8" t="s">
        <v>840</v>
      </c>
      <c r="D73" s="201">
        <v>0</v>
      </c>
    </row>
    <row r="74" spans="1:4" ht="21.75" customHeight="1" x14ac:dyDescent="0.25">
      <c r="A74" s="7" t="s">
        <v>866</v>
      </c>
      <c r="B74" s="8">
        <v>3</v>
      </c>
      <c r="C74" s="8" t="s">
        <v>839</v>
      </c>
      <c r="D74" s="201">
        <v>0</v>
      </c>
    </row>
    <row r="75" spans="1:4" ht="21.75" customHeight="1" x14ac:dyDescent="0.25">
      <c r="A75" s="7" t="s">
        <v>867</v>
      </c>
      <c r="B75" s="8">
        <v>3</v>
      </c>
      <c r="C75" s="8" t="s">
        <v>845</v>
      </c>
      <c r="D75" s="201">
        <v>0</v>
      </c>
    </row>
    <row r="76" spans="1:4" ht="21.75" customHeight="1" x14ac:dyDescent="0.25">
      <c r="A76" s="7" t="s">
        <v>868</v>
      </c>
      <c r="B76" s="8">
        <v>3</v>
      </c>
      <c r="C76" s="8" t="s">
        <v>831</v>
      </c>
      <c r="D76" s="201">
        <v>0</v>
      </c>
    </row>
    <row r="77" spans="1:4" ht="21.75" customHeight="1" x14ac:dyDescent="0.25">
      <c r="A77" s="7" t="s">
        <v>869</v>
      </c>
      <c r="B77" s="8">
        <v>3</v>
      </c>
      <c r="C77" s="8" t="s">
        <v>847</v>
      </c>
      <c r="D77" s="201">
        <v>0</v>
      </c>
    </row>
    <row r="78" spans="1:4" ht="21.75" customHeight="1" x14ac:dyDescent="0.25">
      <c r="A78" s="7" t="s">
        <v>870</v>
      </c>
      <c r="B78" s="8">
        <v>3</v>
      </c>
      <c r="C78" s="8" t="s">
        <v>847</v>
      </c>
      <c r="D78" s="201">
        <v>0</v>
      </c>
    </row>
    <row r="79" spans="1:4" ht="21.75" customHeight="1" x14ac:dyDescent="0.25">
      <c r="A79" s="7" t="s">
        <v>871</v>
      </c>
      <c r="B79" s="8">
        <v>3</v>
      </c>
      <c r="C79" s="8" t="s">
        <v>820</v>
      </c>
      <c r="D79" s="201">
        <v>0</v>
      </c>
    </row>
    <row r="80" spans="1:4" ht="21.75" customHeight="1" x14ac:dyDescent="0.25">
      <c r="A80" s="7" t="s">
        <v>872</v>
      </c>
      <c r="B80" s="8">
        <v>3</v>
      </c>
      <c r="C80" s="8" t="s">
        <v>841</v>
      </c>
      <c r="D80" s="201">
        <v>2.2855486497250501</v>
      </c>
    </row>
    <row r="81" spans="1:4" ht="21.75" customHeight="1" x14ac:dyDescent="0.25">
      <c r="A81" s="7" t="s">
        <v>873</v>
      </c>
      <c r="B81" s="8">
        <v>3</v>
      </c>
      <c r="C81" s="8" t="s">
        <v>815</v>
      </c>
      <c r="D81" s="201">
        <v>0</v>
      </c>
    </row>
    <row r="82" spans="1:4" ht="21.75" customHeight="1" x14ac:dyDescent="0.25">
      <c r="A82" s="7" t="s">
        <v>874</v>
      </c>
      <c r="B82" s="8">
        <v>3</v>
      </c>
      <c r="C82" s="8" t="s">
        <v>840</v>
      </c>
      <c r="D82" s="201">
        <v>0</v>
      </c>
    </row>
    <row r="83" spans="1:4" ht="21.75" customHeight="1" x14ac:dyDescent="0.25">
      <c r="A83" s="7" t="s">
        <v>875</v>
      </c>
      <c r="B83" s="8">
        <v>3</v>
      </c>
      <c r="C83" s="8" t="s">
        <v>835</v>
      </c>
      <c r="D83" s="201">
        <v>0.66663019383004296</v>
      </c>
    </row>
    <row r="84" spans="1:4" ht="21.75" customHeight="1" x14ac:dyDescent="0.25">
      <c r="A84" s="7" t="s">
        <v>876</v>
      </c>
      <c r="B84" s="8">
        <v>3</v>
      </c>
      <c r="C84" s="8" t="s">
        <v>849</v>
      </c>
      <c r="D84" s="201">
        <v>0</v>
      </c>
    </row>
    <row r="85" spans="1:4" ht="21.75" customHeight="1" x14ac:dyDescent="0.25">
      <c r="A85" s="7" t="s">
        <v>877</v>
      </c>
      <c r="B85" s="8">
        <v>3</v>
      </c>
      <c r="C85" s="8" t="s">
        <v>829</v>
      </c>
      <c r="D85" s="201">
        <v>0</v>
      </c>
    </row>
    <row r="86" spans="1:4" ht="21.75" customHeight="1" x14ac:dyDescent="0.25">
      <c r="A86" s="7" t="s">
        <v>878</v>
      </c>
      <c r="B86" s="8">
        <v>3</v>
      </c>
      <c r="C86" s="8" t="s">
        <v>837</v>
      </c>
      <c r="D86" s="201">
        <v>0</v>
      </c>
    </row>
    <row r="87" spans="1:4" ht="21.75" customHeight="1" x14ac:dyDescent="0.25">
      <c r="A87" s="7" t="s">
        <v>879</v>
      </c>
      <c r="B87" s="8">
        <v>3</v>
      </c>
      <c r="C87" s="8" t="s">
        <v>828</v>
      </c>
      <c r="D87" s="201">
        <v>3.68421462580076</v>
      </c>
    </row>
    <row r="88" spans="1:4" ht="21.75" customHeight="1" x14ac:dyDescent="0.25">
      <c r="A88" s="7" t="s">
        <v>880</v>
      </c>
      <c r="B88" s="8">
        <v>3</v>
      </c>
      <c r="C88" s="8" t="s">
        <v>826</v>
      </c>
      <c r="D88" s="201">
        <v>0</v>
      </c>
    </row>
    <row r="89" spans="1:4" ht="21.75" customHeight="1" x14ac:dyDescent="0.25">
      <c r="A89" s="7" t="s">
        <v>881</v>
      </c>
      <c r="B89" s="8">
        <v>3</v>
      </c>
      <c r="C89" s="8" t="s">
        <v>833</v>
      </c>
      <c r="D89" s="201">
        <v>0</v>
      </c>
    </row>
    <row r="90" spans="1:4" ht="21.75" customHeight="1" x14ac:dyDescent="0.25">
      <c r="A90" s="7" t="s">
        <v>882</v>
      </c>
      <c r="B90" s="8">
        <v>3</v>
      </c>
      <c r="C90" s="8" t="s">
        <v>826</v>
      </c>
      <c r="D90" s="201">
        <v>0</v>
      </c>
    </row>
    <row r="91" spans="1:4" ht="21.75" customHeight="1" x14ac:dyDescent="0.25">
      <c r="A91" s="7" t="s">
        <v>883</v>
      </c>
      <c r="B91" s="8">
        <v>3</v>
      </c>
      <c r="C91" s="8" t="s">
        <v>818</v>
      </c>
      <c r="D91" s="201">
        <v>0</v>
      </c>
    </row>
    <row r="92" spans="1:4" ht="21.75" customHeight="1" x14ac:dyDescent="0.25">
      <c r="A92" s="7" t="s">
        <v>884</v>
      </c>
      <c r="B92" s="8">
        <v>3</v>
      </c>
      <c r="C92" s="8" t="s">
        <v>826</v>
      </c>
      <c r="D92" s="201">
        <v>0</v>
      </c>
    </row>
    <row r="93" spans="1:4" ht="21.75" customHeight="1" x14ac:dyDescent="0.25">
      <c r="A93" s="7" t="s">
        <v>885</v>
      </c>
      <c r="B93" s="8">
        <v>3</v>
      </c>
      <c r="C93" s="8" t="s">
        <v>815</v>
      </c>
      <c r="D93" s="201">
        <v>0</v>
      </c>
    </row>
    <row r="94" spans="1:4" ht="21.75" customHeight="1" x14ac:dyDescent="0.25">
      <c r="A94" s="7" t="s">
        <v>886</v>
      </c>
      <c r="B94" s="8">
        <v>3</v>
      </c>
      <c r="C94" s="8" t="s">
        <v>836</v>
      </c>
      <c r="D94" s="201">
        <v>0</v>
      </c>
    </row>
    <row r="95" spans="1:4" ht="21.75" customHeight="1" x14ac:dyDescent="0.25">
      <c r="A95" s="7" t="s">
        <v>887</v>
      </c>
      <c r="B95" s="8">
        <v>3</v>
      </c>
      <c r="C95" s="8" t="s">
        <v>829</v>
      </c>
      <c r="D95" s="201">
        <v>0</v>
      </c>
    </row>
    <row r="96" spans="1:4" ht="21.75" customHeight="1" x14ac:dyDescent="0.25">
      <c r="A96" s="7" t="s">
        <v>888</v>
      </c>
      <c r="B96" s="8">
        <v>3</v>
      </c>
      <c r="C96" s="8" t="s">
        <v>818</v>
      </c>
      <c r="D96" s="201">
        <v>0</v>
      </c>
    </row>
    <row r="97" spans="1:4" ht="21.75" customHeight="1" x14ac:dyDescent="0.25">
      <c r="A97" s="7" t="s">
        <v>889</v>
      </c>
      <c r="B97" s="8">
        <v>3</v>
      </c>
      <c r="C97" s="8" t="s">
        <v>847</v>
      </c>
      <c r="D97" s="201">
        <v>0</v>
      </c>
    </row>
    <row r="98" spans="1:4" ht="21.75" customHeight="1" x14ac:dyDescent="0.25">
      <c r="A98" s="7" t="s">
        <v>890</v>
      </c>
      <c r="B98" s="8">
        <v>3</v>
      </c>
      <c r="C98" s="8" t="s">
        <v>840</v>
      </c>
      <c r="D98" s="201">
        <v>0.84965209991405799</v>
      </c>
    </row>
    <row r="99" spans="1:4" ht="21.75" customHeight="1" x14ac:dyDescent="0.25">
      <c r="A99" s="7" t="s">
        <v>891</v>
      </c>
      <c r="B99" s="8">
        <v>3</v>
      </c>
      <c r="C99" s="8" t="s">
        <v>842</v>
      </c>
      <c r="D99" s="201">
        <v>0</v>
      </c>
    </row>
    <row r="100" spans="1:4" ht="21.75" customHeight="1" x14ac:dyDescent="0.25">
      <c r="A100" s="7" t="s">
        <v>892</v>
      </c>
      <c r="B100" s="8">
        <v>3</v>
      </c>
      <c r="C100" s="8" t="s">
        <v>840</v>
      </c>
      <c r="D100" s="201">
        <v>0</v>
      </c>
    </row>
    <row r="101" spans="1:4" ht="21.75" customHeight="1" x14ac:dyDescent="0.25">
      <c r="A101" s="7" t="s">
        <v>893</v>
      </c>
      <c r="B101" s="8">
        <v>3</v>
      </c>
      <c r="C101" s="8" t="s">
        <v>830</v>
      </c>
      <c r="D101" s="201">
        <v>0</v>
      </c>
    </row>
    <row r="102" spans="1:4" ht="21.75" customHeight="1" x14ac:dyDescent="0.25">
      <c r="A102" s="7" t="s">
        <v>894</v>
      </c>
      <c r="B102" s="8">
        <v>3</v>
      </c>
      <c r="C102" s="8" t="s">
        <v>816</v>
      </c>
      <c r="D102" s="201">
        <v>0</v>
      </c>
    </row>
    <row r="103" spans="1:4" ht="21.75" customHeight="1" x14ac:dyDescent="0.25">
      <c r="A103" s="7" t="s">
        <v>895</v>
      </c>
      <c r="B103" s="8">
        <v>3</v>
      </c>
      <c r="C103" s="8" t="s">
        <v>835</v>
      </c>
      <c r="D103" s="201">
        <v>3.7124381831283801</v>
      </c>
    </row>
    <row r="104" spans="1:4" ht="21.75" customHeight="1" x14ac:dyDescent="0.25">
      <c r="A104" s="7" t="s">
        <v>896</v>
      </c>
      <c r="B104" s="8">
        <v>3</v>
      </c>
      <c r="C104" s="8" t="s">
        <v>835</v>
      </c>
      <c r="D104" s="201">
        <v>0</v>
      </c>
    </row>
    <row r="105" spans="1:4" ht="21.75" customHeight="1" x14ac:dyDescent="0.25">
      <c r="A105" s="7" t="s">
        <v>897</v>
      </c>
      <c r="B105" s="8">
        <v>3</v>
      </c>
      <c r="C105" s="8" t="s">
        <v>826</v>
      </c>
      <c r="D105" s="201">
        <v>0</v>
      </c>
    </row>
    <row r="106" spans="1:4" ht="21.75" customHeight="1" x14ac:dyDescent="0.25">
      <c r="A106" s="7" t="s">
        <v>898</v>
      </c>
      <c r="B106" s="8">
        <v>3</v>
      </c>
      <c r="C106" s="8" t="s">
        <v>826</v>
      </c>
      <c r="D106" s="201">
        <v>3.4850513058383301</v>
      </c>
    </row>
    <row r="107" spans="1:4" ht="21.75" customHeight="1" x14ac:dyDescent="0.25">
      <c r="A107" s="7" t="s">
        <v>899</v>
      </c>
      <c r="B107" s="8">
        <v>3</v>
      </c>
      <c r="C107" s="8" t="s">
        <v>818</v>
      </c>
      <c r="D107" s="201">
        <v>0</v>
      </c>
    </row>
    <row r="108" spans="1:4" ht="21.75" customHeight="1" x14ac:dyDescent="0.25">
      <c r="A108" s="7" t="s">
        <v>900</v>
      </c>
      <c r="B108" s="8">
        <v>3</v>
      </c>
      <c r="C108" s="8" t="s">
        <v>837</v>
      </c>
      <c r="D108" s="201">
        <v>0</v>
      </c>
    </row>
    <row r="109" spans="1:4" ht="21.75" customHeight="1" x14ac:dyDescent="0.25">
      <c r="A109" s="7" t="s">
        <v>901</v>
      </c>
      <c r="B109" s="8">
        <v>3</v>
      </c>
      <c r="C109" s="8" t="s">
        <v>852</v>
      </c>
      <c r="D109" s="201">
        <v>0</v>
      </c>
    </row>
    <row r="110" spans="1:4" ht="21.75" customHeight="1" x14ac:dyDescent="0.25">
      <c r="A110" s="7" t="s">
        <v>902</v>
      </c>
      <c r="B110" s="8">
        <v>3</v>
      </c>
      <c r="C110" s="8" t="s">
        <v>842</v>
      </c>
      <c r="D110" s="201">
        <v>0</v>
      </c>
    </row>
    <row r="111" spans="1:4" ht="21.75" customHeight="1" x14ac:dyDescent="0.25">
      <c r="A111" s="7" t="s">
        <v>903</v>
      </c>
      <c r="B111" s="8">
        <v>3</v>
      </c>
      <c r="C111" s="8" t="s">
        <v>835</v>
      </c>
      <c r="D111" s="201">
        <v>0</v>
      </c>
    </row>
    <row r="112" spans="1:4" ht="21.75" customHeight="1" x14ac:dyDescent="0.25">
      <c r="A112" s="7" t="s">
        <v>904</v>
      </c>
      <c r="B112" s="8">
        <v>3</v>
      </c>
      <c r="C112" s="8" t="s">
        <v>816</v>
      </c>
      <c r="D112" s="201">
        <v>0</v>
      </c>
    </row>
    <row r="113" spans="1:4" ht="21.75" customHeight="1" x14ac:dyDescent="0.25">
      <c r="A113" s="7" t="s">
        <v>905</v>
      </c>
      <c r="B113" s="8">
        <v>3</v>
      </c>
      <c r="C113" s="8" t="s">
        <v>849</v>
      </c>
      <c r="D113" s="201">
        <v>0</v>
      </c>
    </row>
    <row r="114" spans="1:4" ht="21.75" customHeight="1" x14ac:dyDescent="0.25">
      <c r="A114" s="7" t="s">
        <v>906</v>
      </c>
      <c r="B114" s="8">
        <v>3</v>
      </c>
      <c r="C114" s="8" t="s">
        <v>826</v>
      </c>
      <c r="D114" s="201">
        <v>0</v>
      </c>
    </row>
    <row r="115" spans="1:4" ht="21.75" customHeight="1" x14ac:dyDescent="0.25">
      <c r="A115" s="7" t="s">
        <v>907</v>
      </c>
      <c r="B115" s="8">
        <v>3</v>
      </c>
      <c r="C115" s="8" t="s">
        <v>826</v>
      </c>
      <c r="D115" s="201">
        <v>0</v>
      </c>
    </row>
    <row r="116" spans="1:4" ht="21.75" customHeight="1" x14ac:dyDescent="0.25">
      <c r="A116" s="7" t="s">
        <v>908</v>
      </c>
      <c r="B116" s="8">
        <v>3</v>
      </c>
      <c r="C116" s="8" t="s">
        <v>840</v>
      </c>
      <c r="D116" s="201">
        <v>0</v>
      </c>
    </row>
    <row r="117" spans="1:4" ht="21.75" customHeight="1" x14ac:dyDescent="0.25">
      <c r="A117" s="7" t="s">
        <v>909</v>
      </c>
      <c r="B117" s="8">
        <v>3</v>
      </c>
      <c r="C117" s="8" t="s">
        <v>831</v>
      </c>
      <c r="D117" s="201">
        <v>0</v>
      </c>
    </row>
    <row r="118" spans="1:4" ht="21.75" customHeight="1" x14ac:dyDescent="0.25">
      <c r="A118" s="7" t="s">
        <v>910</v>
      </c>
      <c r="B118" s="8">
        <v>3</v>
      </c>
      <c r="C118" s="8" t="s">
        <v>849</v>
      </c>
      <c r="D118" s="201">
        <v>0</v>
      </c>
    </row>
    <row r="119" spans="1:4" ht="21.75" customHeight="1" x14ac:dyDescent="0.25">
      <c r="A119" s="7" t="s">
        <v>911</v>
      </c>
      <c r="B119" s="8">
        <v>3</v>
      </c>
      <c r="C119" s="8" t="s">
        <v>838</v>
      </c>
      <c r="D119" s="201">
        <v>0</v>
      </c>
    </row>
    <row r="120" spans="1:4" ht="21.75" customHeight="1" x14ac:dyDescent="0.25">
      <c r="A120" s="7" t="s">
        <v>912</v>
      </c>
      <c r="B120" s="8">
        <v>3</v>
      </c>
      <c r="C120" s="8" t="s">
        <v>832</v>
      </c>
      <c r="D120" s="201">
        <v>0</v>
      </c>
    </row>
    <row r="121" spans="1:4" ht="21.75" customHeight="1" x14ac:dyDescent="0.25">
      <c r="A121" s="7" t="s">
        <v>913</v>
      </c>
      <c r="B121" s="8">
        <v>3</v>
      </c>
      <c r="C121" s="8" t="s">
        <v>832</v>
      </c>
      <c r="D121" s="201">
        <v>0</v>
      </c>
    </row>
    <row r="122" spans="1:4" ht="21.75" customHeight="1" x14ac:dyDescent="0.25">
      <c r="A122" s="7" t="s">
        <v>914</v>
      </c>
      <c r="B122" s="8">
        <v>3</v>
      </c>
      <c r="C122" s="8" t="s">
        <v>826</v>
      </c>
      <c r="D122" s="201">
        <v>0</v>
      </c>
    </row>
    <row r="123" spans="1:4" ht="21.75" customHeight="1" x14ac:dyDescent="0.25">
      <c r="A123" s="7" t="s">
        <v>915</v>
      </c>
      <c r="B123" s="8">
        <v>3</v>
      </c>
      <c r="C123" s="8" t="s">
        <v>818</v>
      </c>
      <c r="D123" s="201">
        <v>0</v>
      </c>
    </row>
    <row r="124" spans="1:4" ht="21.75" customHeight="1" x14ac:dyDescent="0.25">
      <c r="A124" s="7" t="s">
        <v>916</v>
      </c>
      <c r="B124" s="8">
        <v>3</v>
      </c>
      <c r="C124" s="8" t="s">
        <v>813</v>
      </c>
      <c r="D124" s="201">
        <v>0</v>
      </c>
    </row>
    <row r="125" spans="1:4" ht="21.75" customHeight="1" x14ac:dyDescent="0.25">
      <c r="A125" s="7" t="s">
        <v>917</v>
      </c>
      <c r="B125" s="8">
        <v>3</v>
      </c>
      <c r="C125" s="8" t="s">
        <v>848</v>
      </c>
      <c r="D125" s="201">
        <v>0</v>
      </c>
    </row>
    <row r="126" spans="1:4" ht="21.75" customHeight="1" x14ac:dyDescent="0.25">
      <c r="A126" s="7" t="s">
        <v>918</v>
      </c>
      <c r="B126" s="8">
        <v>3</v>
      </c>
      <c r="C126" s="8" t="s">
        <v>828</v>
      </c>
      <c r="D126" s="201">
        <v>0</v>
      </c>
    </row>
    <row r="127" spans="1:4" ht="21.75" customHeight="1" x14ac:dyDescent="0.25">
      <c r="A127" s="7" t="s">
        <v>919</v>
      </c>
      <c r="B127" s="8">
        <v>3</v>
      </c>
      <c r="C127" s="8" t="s">
        <v>836</v>
      </c>
      <c r="D127" s="201">
        <v>0</v>
      </c>
    </row>
    <row r="128" spans="1:4" ht="21.75" customHeight="1" x14ac:dyDescent="0.25">
      <c r="A128" s="7" t="s">
        <v>920</v>
      </c>
      <c r="B128" s="8">
        <v>3</v>
      </c>
      <c r="C128" s="8" t="s">
        <v>821</v>
      </c>
      <c r="D128" s="201">
        <v>0</v>
      </c>
    </row>
    <row r="129" spans="1:4" ht="21.75" customHeight="1" x14ac:dyDescent="0.25">
      <c r="A129" s="7" t="s">
        <v>921</v>
      </c>
      <c r="B129" s="8">
        <v>3</v>
      </c>
      <c r="C129" s="8" t="s">
        <v>829</v>
      </c>
      <c r="D129" s="201">
        <v>0</v>
      </c>
    </row>
    <row r="130" spans="1:4" ht="21.75" customHeight="1" x14ac:dyDescent="0.25">
      <c r="A130" s="7" t="s">
        <v>922</v>
      </c>
      <c r="B130" s="8">
        <v>3</v>
      </c>
      <c r="C130" s="8" t="s">
        <v>846</v>
      </c>
      <c r="D130" s="201">
        <v>0</v>
      </c>
    </row>
    <row r="131" spans="1:4" ht="21.75" customHeight="1" x14ac:dyDescent="0.25">
      <c r="A131" s="7" t="s">
        <v>923</v>
      </c>
      <c r="B131" s="8">
        <v>3</v>
      </c>
      <c r="C131" s="8" t="s">
        <v>850</v>
      </c>
      <c r="D131" s="201">
        <v>0</v>
      </c>
    </row>
    <row r="132" spans="1:4" ht="21.75" customHeight="1" x14ac:dyDescent="0.25">
      <c r="A132" s="7" t="s">
        <v>924</v>
      </c>
      <c r="B132" s="8">
        <v>3</v>
      </c>
      <c r="C132" s="8" t="s">
        <v>845</v>
      </c>
      <c r="D132" s="201">
        <v>0</v>
      </c>
    </row>
    <row r="133" spans="1:4" ht="21.75" customHeight="1" x14ac:dyDescent="0.25">
      <c r="A133" s="7" t="s">
        <v>925</v>
      </c>
      <c r="B133" s="8">
        <v>3</v>
      </c>
      <c r="C133" s="8" t="s">
        <v>827</v>
      </c>
      <c r="D133" s="201">
        <v>0</v>
      </c>
    </row>
    <row r="134" spans="1:4" ht="21.75" customHeight="1" x14ac:dyDescent="0.25">
      <c r="A134" s="7" t="s">
        <v>926</v>
      </c>
      <c r="B134" s="8">
        <v>3</v>
      </c>
      <c r="C134" s="8" t="s">
        <v>842</v>
      </c>
      <c r="D134" s="201">
        <v>0</v>
      </c>
    </row>
    <row r="135" spans="1:4" ht="21.75" customHeight="1" x14ac:dyDescent="0.25">
      <c r="A135" s="7" t="s">
        <v>927</v>
      </c>
      <c r="B135" s="8">
        <v>3</v>
      </c>
      <c r="C135" s="8" t="s">
        <v>822</v>
      </c>
      <c r="D135" s="201">
        <v>0</v>
      </c>
    </row>
    <row r="136" spans="1:4" ht="21.75" customHeight="1" x14ac:dyDescent="0.25">
      <c r="A136" s="7" t="s">
        <v>928</v>
      </c>
      <c r="B136" s="8">
        <v>3</v>
      </c>
      <c r="C136" s="8" t="s">
        <v>849</v>
      </c>
      <c r="D136" s="201">
        <v>0</v>
      </c>
    </row>
    <row r="137" spans="1:4" ht="21.75" customHeight="1" x14ac:dyDescent="0.25">
      <c r="A137" s="7" t="s">
        <v>929</v>
      </c>
      <c r="B137" s="8">
        <v>3</v>
      </c>
      <c r="C137" s="8" t="s">
        <v>837</v>
      </c>
      <c r="D137" s="201">
        <v>0</v>
      </c>
    </row>
    <row r="138" spans="1:4" ht="21.75" customHeight="1" x14ac:dyDescent="0.25">
      <c r="A138" s="7" t="s">
        <v>930</v>
      </c>
      <c r="B138" s="8">
        <v>3</v>
      </c>
      <c r="C138" s="8" t="s">
        <v>825</v>
      </c>
      <c r="D138" s="201">
        <v>0</v>
      </c>
    </row>
    <row r="139" spans="1:4" ht="21.75" customHeight="1" x14ac:dyDescent="0.25">
      <c r="A139" s="7" t="s">
        <v>931</v>
      </c>
      <c r="B139" s="8">
        <v>3</v>
      </c>
      <c r="C139" s="8" t="s">
        <v>837</v>
      </c>
      <c r="D139" s="201">
        <v>0</v>
      </c>
    </row>
    <row r="140" spans="1:4" ht="21.75" customHeight="1" x14ac:dyDescent="0.25">
      <c r="A140" s="7" t="s">
        <v>932</v>
      </c>
      <c r="B140" s="8">
        <v>3</v>
      </c>
      <c r="C140" s="8" t="s">
        <v>824</v>
      </c>
      <c r="D140" s="201">
        <v>0</v>
      </c>
    </row>
    <row r="141" spans="1:4" ht="21.75" customHeight="1" x14ac:dyDescent="0.25">
      <c r="A141" s="7" t="s">
        <v>933</v>
      </c>
      <c r="B141" s="8">
        <v>3</v>
      </c>
      <c r="C141" s="8" t="s">
        <v>815</v>
      </c>
      <c r="D141" s="201">
        <v>0</v>
      </c>
    </row>
    <row r="142" spans="1:4" ht="21.75" customHeight="1" x14ac:dyDescent="0.25">
      <c r="A142" s="7" t="s">
        <v>934</v>
      </c>
      <c r="B142" s="8">
        <v>3</v>
      </c>
      <c r="C142" s="8" t="s">
        <v>831</v>
      </c>
      <c r="D142" s="201">
        <v>0</v>
      </c>
    </row>
    <row r="143" spans="1:4" ht="21.75" customHeight="1" x14ac:dyDescent="0.25">
      <c r="A143" s="7" t="s">
        <v>935</v>
      </c>
      <c r="B143" s="8">
        <v>3</v>
      </c>
      <c r="C143" s="8" t="s">
        <v>850</v>
      </c>
      <c r="D143" s="201">
        <v>0</v>
      </c>
    </row>
    <row r="144" spans="1:4" ht="21.75" customHeight="1" x14ac:dyDescent="0.25">
      <c r="A144" s="7" t="s">
        <v>936</v>
      </c>
      <c r="B144" s="8">
        <v>3</v>
      </c>
      <c r="C144" s="8" t="s">
        <v>846</v>
      </c>
      <c r="D144" s="201">
        <v>0</v>
      </c>
    </row>
    <row r="145" spans="1:4" ht="21.75" customHeight="1" x14ac:dyDescent="0.25">
      <c r="A145" s="7" t="s">
        <v>937</v>
      </c>
      <c r="B145" s="8">
        <v>3</v>
      </c>
      <c r="C145" s="8" t="s">
        <v>826</v>
      </c>
      <c r="D145" s="201">
        <v>0</v>
      </c>
    </row>
    <row r="146" spans="1:4" ht="21.75" customHeight="1" x14ac:dyDescent="0.25">
      <c r="A146" s="7" t="s">
        <v>938</v>
      </c>
      <c r="B146" s="8">
        <v>3</v>
      </c>
      <c r="C146" s="8" t="s">
        <v>836</v>
      </c>
      <c r="D146" s="201">
        <v>0</v>
      </c>
    </row>
    <row r="147" spans="1:4" ht="21.75" customHeight="1" x14ac:dyDescent="0.25">
      <c r="A147" s="7" t="s">
        <v>939</v>
      </c>
      <c r="B147" s="8">
        <v>3</v>
      </c>
      <c r="C147" s="8" t="s">
        <v>814</v>
      </c>
      <c r="D147" s="201">
        <v>0</v>
      </c>
    </row>
    <row r="148" spans="1:4" ht="21.75" customHeight="1" x14ac:dyDescent="0.25">
      <c r="A148" s="7" t="s">
        <v>940</v>
      </c>
      <c r="B148" s="8">
        <v>3</v>
      </c>
      <c r="C148" s="8" t="s">
        <v>838</v>
      </c>
      <c r="D148" s="201">
        <v>0</v>
      </c>
    </row>
    <row r="149" spans="1:4" ht="21.75" customHeight="1" x14ac:dyDescent="0.25">
      <c r="A149" s="7" t="s">
        <v>941</v>
      </c>
      <c r="B149" s="8">
        <v>3</v>
      </c>
      <c r="C149" s="8" t="s">
        <v>838</v>
      </c>
      <c r="D149" s="201">
        <v>0</v>
      </c>
    </row>
    <row r="150" spans="1:4" ht="21.75" customHeight="1" x14ac:dyDescent="0.25">
      <c r="A150" s="7" t="s">
        <v>942</v>
      </c>
      <c r="B150" s="8">
        <v>3</v>
      </c>
      <c r="C150" s="8" t="s">
        <v>836</v>
      </c>
      <c r="D150" s="201">
        <v>0</v>
      </c>
    </row>
    <row r="151" spans="1:4" ht="21.75" customHeight="1" x14ac:dyDescent="0.25">
      <c r="A151" s="7" t="s">
        <v>943</v>
      </c>
      <c r="B151" s="8">
        <v>3</v>
      </c>
      <c r="C151" s="8" t="s">
        <v>817</v>
      </c>
      <c r="D151" s="201">
        <v>0</v>
      </c>
    </row>
    <row r="152" spans="1:4" ht="21.75" customHeight="1" x14ac:dyDescent="0.25">
      <c r="A152" s="7" t="s">
        <v>944</v>
      </c>
      <c r="B152" s="8">
        <v>3</v>
      </c>
      <c r="C152" s="8" t="s">
        <v>847</v>
      </c>
      <c r="D152" s="201">
        <v>0</v>
      </c>
    </row>
    <row r="153" spans="1:4" ht="21.75" customHeight="1" x14ac:dyDescent="0.25">
      <c r="A153" s="7" t="s">
        <v>945</v>
      </c>
      <c r="B153" s="8">
        <v>3</v>
      </c>
      <c r="C153" s="8" t="s">
        <v>822</v>
      </c>
      <c r="D153" s="201">
        <v>1.6162214341333301</v>
      </c>
    </row>
    <row r="154" spans="1:4" ht="21.75" customHeight="1" x14ac:dyDescent="0.25">
      <c r="A154" s="7" t="s">
        <v>946</v>
      </c>
      <c r="B154" s="8">
        <v>3</v>
      </c>
      <c r="C154" s="8" t="s">
        <v>826</v>
      </c>
      <c r="D154" s="201">
        <v>0</v>
      </c>
    </row>
    <row r="155" spans="1:4" ht="21.75" customHeight="1" x14ac:dyDescent="0.25">
      <c r="A155" s="7" t="s">
        <v>947</v>
      </c>
      <c r="B155" s="8">
        <v>3</v>
      </c>
      <c r="C155" s="8" t="s">
        <v>836</v>
      </c>
      <c r="D155" s="201">
        <v>3.0035174983186401</v>
      </c>
    </row>
    <row r="156" spans="1:4" ht="21.75" customHeight="1" x14ac:dyDescent="0.25">
      <c r="A156" s="7" t="s">
        <v>948</v>
      </c>
      <c r="B156" s="8">
        <v>3</v>
      </c>
      <c r="C156" s="8" t="s">
        <v>815</v>
      </c>
      <c r="D156" s="201">
        <v>0.63590356617024801</v>
      </c>
    </row>
    <row r="157" spans="1:4" ht="21.75" customHeight="1" x14ac:dyDescent="0.25">
      <c r="A157" s="7" t="s">
        <v>949</v>
      </c>
      <c r="B157" s="8">
        <v>3</v>
      </c>
      <c r="C157" s="8" t="s">
        <v>816</v>
      </c>
      <c r="D157" s="201">
        <v>0</v>
      </c>
    </row>
    <row r="158" spans="1:4" ht="21.75" customHeight="1" x14ac:dyDescent="0.25">
      <c r="A158" s="7" t="s">
        <v>950</v>
      </c>
      <c r="B158" s="8">
        <v>3</v>
      </c>
      <c r="C158" s="8" t="s">
        <v>846</v>
      </c>
      <c r="D158" s="201">
        <v>0</v>
      </c>
    </row>
    <row r="159" spans="1:4" ht="21.75" customHeight="1" x14ac:dyDescent="0.25">
      <c r="A159" s="7" t="s">
        <v>951</v>
      </c>
      <c r="B159" s="8">
        <v>3</v>
      </c>
      <c r="C159" s="8" t="s">
        <v>846</v>
      </c>
      <c r="D159" s="201">
        <v>0</v>
      </c>
    </row>
    <row r="160" spans="1:4" ht="21.75" customHeight="1" x14ac:dyDescent="0.25">
      <c r="A160" s="7" t="s">
        <v>952</v>
      </c>
      <c r="B160" s="8">
        <v>3</v>
      </c>
      <c r="C160" s="8" t="s">
        <v>826</v>
      </c>
      <c r="D160" s="201">
        <v>0</v>
      </c>
    </row>
    <row r="161" spans="1:4" ht="21.75" customHeight="1" x14ac:dyDescent="0.25">
      <c r="A161" s="7" t="s">
        <v>953</v>
      </c>
      <c r="B161" s="8">
        <v>3</v>
      </c>
      <c r="C161" s="8" t="s">
        <v>820</v>
      </c>
      <c r="D161" s="201">
        <v>0</v>
      </c>
    </row>
    <row r="162" spans="1:4" ht="21.75" customHeight="1" x14ac:dyDescent="0.25">
      <c r="A162" s="7" t="s">
        <v>954</v>
      </c>
      <c r="B162" s="8">
        <v>3</v>
      </c>
      <c r="C162" s="8" t="s">
        <v>822</v>
      </c>
      <c r="D162" s="201">
        <v>0</v>
      </c>
    </row>
    <row r="163" spans="1:4" ht="21.75" customHeight="1" x14ac:dyDescent="0.25">
      <c r="A163" s="7" t="s">
        <v>955</v>
      </c>
      <c r="B163" s="8">
        <v>3</v>
      </c>
      <c r="C163" s="8" t="s">
        <v>847</v>
      </c>
      <c r="D163" s="201">
        <v>0</v>
      </c>
    </row>
    <row r="164" spans="1:4" ht="21.75" customHeight="1" x14ac:dyDescent="0.25">
      <c r="A164" s="7" t="s">
        <v>956</v>
      </c>
      <c r="B164" s="8">
        <v>3</v>
      </c>
      <c r="C164" s="8" t="s">
        <v>826</v>
      </c>
      <c r="D164" s="201">
        <v>0</v>
      </c>
    </row>
    <row r="165" spans="1:4" ht="21.75" customHeight="1" x14ac:dyDescent="0.25">
      <c r="A165" s="7" t="s">
        <v>957</v>
      </c>
      <c r="B165" s="8">
        <v>3</v>
      </c>
      <c r="C165" s="8" t="s">
        <v>814</v>
      </c>
      <c r="D165" s="201">
        <v>0</v>
      </c>
    </row>
    <row r="166" spans="1:4" ht="21.75" customHeight="1" x14ac:dyDescent="0.25">
      <c r="A166" s="7" t="s">
        <v>958</v>
      </c>
      <c r="B166" s="8">
        <v>3</v>
      </c>
      <c r="C166" s="8" t="s">
        <v>846</v>
      </c>
      <c r="D166" s="201">
        <v>0</v>
      </c>
    </row>
    <row r="167" spans="1:4" ht="21.75" customHeight="1" x14ac:dyDescent="0.25">
      <c r="A167" s="7" t="s">
        <v>959</v>
      </c>
      <c r="B167" s="8">
        <v>3</v>
      </c>
      <c r="C167" s="8" t="s">
        <v>828</v>
      </c>
      <c r="D167" s="201">
        <v>0</v>
      </c>
    </row>
    <row r="168" spans="1:4" ht="21.75" customHeight="1" x14ac:dyDescent="0.25">
      <c r="A168" s="7" t="s">
        <v>960</v>
      </c>
      <c r="B168" s="8">
        <v>3</v>
      </c>
      <c r="C168" s="8" t="s">
        <v>848</v>
      </c>
      <c r="D168" s="201">
        <v>0</v>
      </c>
    </row>
    <row r="169" spans="1:4" ht="21.75" customHeight="1" x14ac:dyDescent="0.25">
      <c r="A169" s="7" t="s">
        <v>961</v>
      </c>
      <c r="B169" s="8">
        <v>3</v>
      </c>
      <c r="C169" s="8" t="s">
        <v>835</v>
      </c>
      <c r="D169" s="201">
        <v>0</v>
      </c>
    </row>
    <row r="170" spans="1:4" ht="21.75" customHeight="1" x14ac:dyDescent="0.25">
      <c r="A170" s="7" t="s">
        <v>962</v>
      </c>
      <c r="B170" s="8">
        <v>3</v>
      </c>
      <c r="C170" s="8" t="s">
        <v>842</v>
      </c>
      <c r="D170" s="201">
        <v>0.53469549463153998</v>
      </c>
    </row>
    <row r="171" spans="1:4" ht="21.75" customHeight="1" x14ac:dyDescent="0.25">
      <c r="A171" s="7" t="s">
        <v>963</v>
      </c>
      <c r="B171" s="8">
        <v>3</v>
      </c>
      <c r="C171" s="8" t="s">
        <v>843</v>
      </c>
      <c r="D171" s="201">
        <v>0</v>
      </c>
    </row>
    <row r="172" spans="1:4" ht="21.75" customHeight="1" x14ac:dyDescent="0.25">
      <c r="A172" s="7" t="s">
        <v>964</v>
      </c>
      <c r="B172" s="8">
        <v>3</v>
      </c>
      <c r="C172" s="8" t="s">
        <v>835</v>
      </c>
      <c r="D172" s="201">
        <v>2.4309962392566602</v>
      </c>
    </row>
    <row r="173" spans="1:4" ht="21.75" customHeight="1" x14ac:dyDescent="0.25">
      <c r="A173" s="7" t="s">
        <v>965</v>
      </c>
      <c r="B173" s="8">
        <v>3</v>
      </c>
      <c r="C173" s="8" t="s">
        <v>825</v>
      </c>
      <c r="D173" s="201">
        <v>0</v>
      </c>
    </row>
    <row r="174" spans="1:4" ht="21.75" customHeight="1" x14ac:dyDescent="0.25">
      <c r="A174" s="7" t="s">
        <v>966</v>
      </c>
      <c r="B174" s="8">
        <v>3</v>
      </c>
      <c r="C174" s="8" t="s">
        <v>828</v>
      </c>
      <c r="D174" s="201">
        <v>0</v>
      </c>
    </row>
    <row r="175" spans="1:4" ht="21.75" customHeight="1" x14ac:dyDescent="0.25">
      <c r="A175" s="7" t="s">
        <v>967</v>
      </c>
      <c r="B175" s="8">
        <v>3</v>
      </c>
      <c r="C175" s="8" t="s">
        <v>820</v>
      </c>
      <c r="D175" s="201">
        <v>0</v>
      </c>
    </row>
    <row r="176" spans="1:4" ht="21.75" customHeight="1" x14ac:dyDescent="0.25">
      <c r="A176" s="7" t="s">
        <v>968</v>
      </c>
      <c r="B176" s="8">
        <v>3</v>
      </c>
      <c r="C176" s="8" t="s">
        <v>827</v>
      </c>
      <c r="D176" s="201">
        <v>0</v>
      </c>
    </row>
    <row r="177" spans="1:4" ht="21.75" customHeight="1" x14ac:dyDescent="0.25">
      <c r="A177" s="7" t="s">
        <v>969</v>
      </c>
      <c r="B177" s="8">
        <v>3</v>
      </c>
      <c r="C177" s="8" t="s">
        <v>819</v>
      </c>
      <c r="D177" s="201">
        <v>1.69036619728434</v>
      </c>
    </row>
    <row r="178" spans="1:4" ht="21.75" customHeight="1" x14ac:dyDescent="0.25">
      <c r="A178" s="7" t="s">
        <v>970</v>
      </c>
      <c r="B178" s="8">
        <v>3</v>
      </c>
      <c r="C178" s="8" t="s">
        <v>841</v>
      </c>
      <c r="D178" s="201">
        <v>0</v>
      </c>
    </row>
    <row r="179" spans="1:4" ht="21.75" customHeight="1" x14ac:dyDescent="0.25">
      <c r="A179" s="7" t="s">
        <v>971</v>
      </c>
      <c r="B179" s="8">
        <v>3</v>
      </c>
      <c r="C179" s="8" t="s">
        <v>837</v>
      </c>
      <c r="D179" s="201">
        <v>0</v>
      </c>
    </row>
    <row r="180" spans="1:4" ht="21.75" customHeight="1" x14ac:dyDescent="0.25">
      <c r="A180" s="7" t="s">
        <v>972</v>
      </c>
      <c r="B180" s="8">
        <v>3</v>
      </c>
      <c r="C180" s="8" t="s">
        <v>837</v>
      </c>
      <c r="D180" s="201">
        <v>0</v>
      </c>
    </row>
    <row r="181" spans="1:4" ht="21.75" customHeight="1" x14ac:dyDescent="0.25">
      <c r="A181" s="7" t="s">
        <v>973</v>
      </c>
      <c r="B181" s="8">
        <v>3</v>
      </c>
      <c r="C181" s="8" t="s">
        <v>835</v>
      </c>
      <c r="D181" s="201">
        <v>0</v>
      </c>
    </row>
    <row r="182" spans="1:4" ht="21.75" customHeight="1" x14ac:dyDescent="0.25">
      <c r="A182" s="7" t="s">
        <v>974</v>
      </c>
      <c r="B182" s="8">
        <v>3</v>
      </c>
      <c r="C182" s="8" t="s">
        <v>826</v>
      </c>
      <c r="D182" s="201">
        <v>0</v>
      </c>
    </row>
    <row r="183" spans="1:4" ht="21.75" customHeight="1" x14ac:dyDescent="0.25">
      <c r="A183" s="7" t="s">
        <v>975</v>
      </c>
      <c r="B183" s="8">
        <v>3</v>
      </c>
      <c r="C183" s="8" t="s">
        <v>836</v>
      </c>
      <c r="D183" s="201">
        <v>0</v>
      </c>
    </row>
    <row r="184" spans="1:4" ht="21.75" customHeight="1" x14ac:dyDescent="0.25">
      <c r="A184" s="7" t="s">
        <v>976</v>
      </c>
      <c r="B184" s="8">
        <v>3</v>
      </c>
      <c r="C184" s="8" t="s">
        <v>843</v>
      </c>
      <c r="D184" s="201">
        <v>0</v>
      </c>
    </row>
    <row r="185" spans="1:4" ht="21.75" customHeight="1" x14ac:dyDescent="0.25">
      <c r="A185" s="7" t="s">
        <v>977</v>
      </c>
      <c r="B185" s="8">
        <v>3</v>
      </c>
      <c r="C185" s="8" t="s">
        <v>824</v>
      </c>
      <c r="D185" s="201">
        <v>0</v>
      </c>
    </row>
    <row r="186" spans="1:4" ht="21.75" customHeight="1" x14ac:dyDescent="0.25">
      <c r="A186" s="7" t="s">
        <v>978</v>
      </c>
      <c r="B186" s="8">
        <v>3</v>
      </c>
      <c r="C186" s="8" t="s">
        <v>826</v>
      </c>
      <c r="D186" s="201">
        <v>0</v>
      </c>
    </row>
    <row r="187" spans="1:4" ht="21.75" customHeight="1" x14ac:dyDescent="0.25">
      <c r="A187" s="7" t="s">
        <v>979</v>
      </c>
      <c r="B187" s="8">
        <v>3</v>
      </c>
      <c r="C187" s="8" t="s">
        <v>826</v>
      </c>
      <c r="D187" s="201">
        <v>0</v>
      </c>
    </row>
    <row r="188" spans="1:4" ht="21.75" customHeight="1" x14ac:dyDescent="0.25">
      <c r="A188" s="7" t="s">
        <v>980</v>
      </c>
      <c r="B188" s="8">
        <v>3</v>
      </c>
      <c r="C188" s="8" t="s">
        <v>828</v>
      </c>
      <c r="D188" s="201">
        <v>0</v>
      </c>
    </row>
    <row r="189" spans="1:4" ht="21.75" customHeight="1" x14ac:dyDescent="0.25">
      <c r="A189" s="7" t="s">
        <v>981</v>
      </c>
      <c r="B189" s="8">
        <v>3</v>
      </c>
      <c r="C189" s="8" t="s">
        <v>836</v>
      </c>
      <c r="D189" s="201">
        <v>0</v>
      </c>
    </row>
    <row r="190" spans="1:4" ht="21.75" customHeight="1" x14ac:dyDescent="0.25">
      <c r="A190" s="7" t="s">
        <v>982</v>
      </c>
      <c r="B190" s="8">
        <v>3</v>
      </c>
      <c r="C190" s="8" t="s">
        <v>821</v>
      </c>
      <c r="D190" s="201">
        <v>0</v>
      </c>
    </row>
    <row r="191" spans="1:4" ht="21.75" customHeight="1" x14ac:dyDescent="0.25">
      <c r="A191" s="7" t="s">
        <v>983</v>
      </c>
      <c r="B191" s="8">
        <v>3</v>
      </c>
      <c r="C191" s="8" t="s">
        <v>852</v>
      </c>
      <c r="D191" s="201">
        <v>0</v>
      </c>
    </row>
    <row r="192" spans="1:4" ht="21.75" customHeight="1" x14ac:dyDescent="0.25">
      <c r="A192" s="7" t="s">
        <v>984</v>
      </c>
      <c r="B192" s="8">
        <v>3</v>
      </c>
      <c r="C192" s="8" t="s">
        <v>826</v>
      </c>
      <c r="D192" s="201">
        <v>0</v>
      </c>
    </row>
    <row r="193" spans="1:4" ht="21.75" customHeight="1" x14ac:dyDescent="0.25">
      <c r="A193" s="7" t="s">
        <v>985</v>
      </c>
      <c r="B193" s="8">
        <v>3</v>
      </c>
      <c r="C193" s="8" t="s">
        <v>838</v>
      </c>
      <c r="D193" s="201">
        <v>0</v>
      </c>
    </row>
    <row r="194" spans="1:4" ht="21.75" customHeight="1" x14ac:dyDescent="0.25">
      <c r="A194" s="7" t="s">
        <v>986</v>
      </c>
      <c r="B194" s="8">
        <v>3</v>
      </c>
      <c r="C194" s="8" t="s">
        <v>829</v>
      </c>
      <c r="D194" s="201">
        <v>0</v>
      </c>
    </row>
    <row r="195" spans="1:4" ht="21.75" customHeight="1" x14ac:dyDescent="0.25">
      <c r="A195" s="7" t="s">
        <v>987</v>
      </c>
      <c r="B195" s="8">
        <v>3</v>
      </c>
      <c r="C195" s="8" t="s">
        <v>835</v>
      </c>
      <c r="D195" s="201">
        <v>1.28336196256317</v>
      </c>
    </row>
    <row r="196" spans="1:4" ht="21.75" customHeight="1" x14ac:dyDescent="0.25">
      <c r="A196" s="7" t="s">
        <v>988</v>
      </c>
      <c r="B196" s="8">
        <v>3</v>
      </c>
      <c r="C196" s="8" t="s">
        <v>835</v>
      </c>
      <c r="D196" s="201">
        <v>0</v>
      </c>
    </row>
    <row r="197" spans="1:4" ht="21.75" customHeight="1" x14ac:dyDescent="0.25">
      <c r="A197" s="7" t="s">
        <v>989</v>
      </c>
      <c r="B197" s="8">
        <v>3</v>
      </c>
      <c r="C197" s="8" t="s">
        <v>824</v>
      </c>
      <c r="D197" s="201">
        <v>0</v>
      </c>
    </row>
    <row r="198" spans="1:4" ht="21.75" customHeight="1" x14ac:dyDescent="0.25">
      <c r="A198" s="7" t="s">
        <v>990</v>
      </c>
      <c r="B198" s="8">
        <v>3</v>
      </c>
      <c r="C198" s="8" t="s">
        <v>837</v>
      </c>
      <c r="D198" s="201">
        <v>0</v>
      </c>
    </row>
    <row r="199" spans="1:4" ht="21.75" customHeight="1" x14ac:dyDescent="0.25">
      <c r="A199" s="7" t="s">
        <v>991</v>
      </c>
      <c r="B199" s="8">
        <v>3</v>
      </c>
      <c r="C199" s="8" t="s">
        <v>841</v>
      </c>
      <c r="D199" s="201">
        <v>0</v>
      </c>
    </row>
    <row r="200" spans="1:4" ht="21.75" customHeight="1" x14ac:dyDescent="0.25">
      <c r="A200" s="7" t="s">
        <v>992</v>
      </c>
      <c r="B200" s="8">
        <v>3</v>
      </c>
      <c r="C200" s="8" t="s">
        <v>814</v>
      </c>
      <c r="D200" s="201">
        <v>0</v>
      </c>
    </row>
    <row r="201" spans="1:4" ht="21.75" customHeight="1" x14ac:dyDescent="0.25">
      <c r="A201" s="7" t="s">
        <v>993</v>
      </c>
      <c r="B201" s="8">
        <v>3</v>
      </c>
      <c r="C201" s="8" t="s">
        <v>840</v>
      </c>
      <c r="D201" s="201">
        <v>0</v>
      </c>
    </row>
    <row r="202" spans="1:4" ht="21.75" customHeight="1" x14ac:dyDescent="0.25">
      <c r="A202" s="7" t="s">
        <v>994</v>
      </c>
      <c r="B202" s="8">
        <v>3</v>
      </c>
      <c r="C202" s="8" t="s">
        <v>841</v>
      </c>
      <c r="D202" s="201">
        <v>0</v>
      </c>
    </row>
    <row r="203" spans="1:4" ht="21.75" customHeight="1" x14ac:dyDescent="0.25">
      <c r="A203" s="7" t="s">
        <v>995</v>
      </c>
      <c r="B203" s="8">
        <v>3</v>
      </c>
      <c r="C203" s="8" t="s">
        <v>831</v>
      </c>
      <c r="D203" s="201">
        <v>0</v>
      </c>
    </row>
    <row r="204" spans="1:4" ht="21.75" customHeight="1" x14ac:dyDescent="0.25">
      <c r="A204" s="7" t="s">
        <v>996</v>
      </c>
      <c r="B204" s="8">
        <v>3</v>
      </c>
      <c r="C204" s="8" t="s">
        <v>826</v>
      </c>
      <c r="D204" s="201">
        <v>0</v>
      </c>
    </row>
    <row r="205" spans="1:4" ht="21.75" customHeight="1" x14ac:dyDescent="0.25">
      <c r="A205" s="7" t="s">
        <v>997</v>
      </c>
      <c r="B205" s="8">
        <v>3</v>
      </c>
      <c r="C205" s="8" t="s">
        <v>826</v>
      </c>
      <c r="D205" s="201">
        <v>0</v>
      </c>
    </row>
    <row r="206" spans="1:4" ht="21.75" customHeight="1" x14ac:dyDescent="0.25">
      <c r="A206" s="7" t="s">
        <v>998</v>
      </c>
      <c r="B206" s="8">
        <v>3</v>
      </c>
      <c r="C206" s="8" t="s">
        <v>826</v>
      </c>
      <c r="D206" s="201">
        <v>3.2525380562105402</v>
      </c>
    </row>
    <row r="207" spans="1:4" ht="21.75" customHeight="1" x14ac:dyDescent="0.25">
      <c r="A207" s="7" t="s">
        <v>999</v>
      </c>
      <c r="B207" s="8">
        <v>3</v>
      </c>
      <c r="C207" s="8" t="s">
        <v>835</v>
      </c>
      <c r="D207" s="201">
        <v>0</v>
      </c>
    </row>
    <row r="208" spans="1:4" ht="21.75" customHeight="1" x14ac:dyDescent="0.25">
      <c r="A208" s="7" t="s">
        <v>1000</v>
      </c>
      <c r="B208" s="8">
        <v>3</v>
      </c>
      <c r="C208" s="8" t="s">
        <v>849</v>
      </c>
      <c r="D208" s="201">
        <v>0</v>
      </c>
    </row>
    <row r="209" spans="1:4" ht="21.75" customHeight="1" x14ac:dyDescent="0.25">
      <c r="A209" s="7" t="s">
        <v>1001</v>
      </c>
      <c r="B209" s="8">
        <v>3</v>
      </c>
      <c r="C209" s="8" t="s">
        <v>826</v>
      </c>
      <c r="D209" s="201">
        <v>0</v>
      </c>
    </row>
    <row r="210" spans="1:4" ht="21.75" customHeight="1" x14ac:dyDescent="0.25">
      <c r="A210" s="7" t="s">
        <v>1002</v>
      </c>
      <c r="B210" s="8">
        <v>3</v>
      </c>
      <c r="C210" s="8" t="s">
        <v>825</v>
      </c>
      <c r="D210" s="201">
        <v>0</v>
      </c>
    </row>
    <row r="211" spans="1:4" ht="21.75" customHeight="1" x14ac:dyDescent="0.25">
      <c r="A211" s="7" t="s">
        <v>1003</v>
      </c>
      <c r="B211" s="8">
        <v>3</v>
      </c>
      <c r="C211" s="8" t="s">
        <v>820</v>
      </c>
      <c r="D211" s="201">
        <v>0</v>
      </c>
    </row>
    <row r="212" spans="1:4" ht="21.75" customHeight="1" x14ac:dyDescent="0.25">
      <c r="A212" s="7" t="s">
        <v>1004</v>
      </c>
      <c r="B212" s="8">
        <v>3</v>
      </c>
      <c r="C212" s="8" t="s">
        <v>826</v>
      </c>
      <c r="D212" s="201">
        <v>0</v>
      </c>
    </row>
    <row r="213" spans="1:4" ht="21.75" customHeight="1" x14ac:dyDescent="0.25">
      <c r="A213" s="7" t="s">
        <v>1005</v>
      </c>
      <c r="B213" s="8">
        <v>3</v>
      </c>
      <c r="C213" s="8" t="s">
        <v>840</v>
      </c>
      <c r="D213" s="201">
        <v>0</v>
      </c>
    </row>
    <row r="214" spans="1:4" ht="21.75" customHeight="1" x14ac:dyDescent="0.25">
      <c r="A214" s="7" t="s">
        <v>1006</v>
      </c>
      <c r="B214" s="8">
        <v>3</v>
      </c>
      <c r="C214" s="8" t="s">
        <v>840</v>
      </c>
      <c r="D214" s="201">
        <v>0</v>
      </c>
    </row>
    <row r="215" spans="1:4" ht="21.75" customHeight="1" x14ac:dyDescent="0.25">
      <c r="A215" s="7" t="s">
        <v>1007</v>
      </c>
      <c r="B215" s="8">
        <v>3</v>
      </c>
      <c r="C215" s="8" t="s">
        <v>825</v>
      </c>
      <c r="D215" s="201">
        <v>0</v>
      </c>
    </row>
    <row r="216" spans="1:4" ht="21.75" customHeight="1" x14ac:dyDescent="0.25">
      <c r="A216" s="7" t="s">
        <v>1008</v>
      </c>
      <c r="B216" s="8">
        <v>3</v>
      </c>
      <c r="C216" s="8" t="s">
        <v>816</v>
      </c>
      <c r="D216" s="201">
        <v>0</v>
      </c>
    </row>
    <row r="217" spans="1:4" ht="21.75" customHeight="1" x14ac:dyDescent="0.25">
      <c r="A217" s="7" t="s">
        <v>1009</v>
      </c>
      <c r="B217" s="8">
        <v>3</v>
      </c>
      <c r="C217" s="8" t="s">
        <v>817</v>
      </c>
      <c r="D217" s="201">
        <v>0</v>
      </c>
    </row>
    <row r="218" spans="1:4" ht="21.75" customHeight="1" x14ac:dyDescent="0.25">
      <c r="A218" s="7" t="s">
        <v>1010</v>
      </c>
      <c r="B218" s="8">
        <v>3</v>
      </c>
      <c r="C218" s="8" t="s">
        <v>836</v>
      </c>
      <c r="D218" s="201">
        <v>0</v>
      </c>
    </row>
    <row r="219" spans="1:4" ht="21.75" customHeight="1" x14ac:dyDescent="0.25">
      <c r="A219" s="7" t="s">
        <v>1011</v>
      </c>
      <c r="B219" s="8">
        <v>3</v>
      </c>
      <c r="C219" s="8" t="s">
        <v>850</v>
      </c>
      <c r="D219" s="201">
        <v>0</v>
      </c>
    </row>
    <row r="220" spans="1:4" ht="21.75" customHeight="1" x14ac:dyDescent="0.25">
      <c r="A220" s="7" t="s">
        <v>1012</v>
      </c>
      <c r="B220" s="8">
        <v>3</v>
      </c>
      <c r="C220" s="8" t="s">
        <v>824</v>
      </c>
      <c r="D220" s="201">
        <v>0</v>
      </c>
    </row>
    <row r="221" spans="1:4" ht="21.75" customHeight="1" x14ac:dyDescent="0.25">
      <c r="A221" s="7" t="s">
        <v>1013</v>
      </c>
      <c r="B221" s="8">
        <v>3</v>
      </c>
      <c r="C221" s="8" t="s">
        <v>839</v>
      </c>
      <c r="D221" s="201">
        <v>0</v>
      </c>
    </row>
    <row r="222" spans="1:4" ht="21.75" customHeight="1" x14ac:dyDescent="0.25">
      <c r="A222" s="7" t="s">
        <v>1014</v>
      </c>
      <c r="B222" s="8">
        <v>3</v>
      </c>
      <c r="C222" s="8" t="s">
        <v>837</v>
      </c>
      <c r="D222" s="201">
        <v>0</v>
      </c>
    </row>
    <row r="223" spans="1:4" ht="21.75" customHeight="1" x14ac:dyDescent="0.25">
      <c r="A223" s="7" t="s">
        <v>1015</v>
      </c>
      <c r="B223" s="8">
        <v>3</v>
      </c>
      <c r="C223" s="8" t="s">
        <v>838</v>
      </c>
      <c r="D223" s="201">
        <v>0</v>
      </c>
    </row>
    <row r="224" spans="1:4" ht="21.75" customHeight="1" x14ac:dyDescent="0.25">
      <c r="A224" s="7" t="s">
        <v>1016</v>
      </c>
      <c r="B224" s="8">
        <v>3</v>
      </c>
      <c r="C224" s="8" t="s">
        <v>836</v>
      </c>
      <c r="D224" s="201">
        <v>0</v>
      </c>
    </row>
    <row r="225" spans="1:4" ht="21.75" customHeight="1" x14ac:dyDescent="0.25">
      <c r="A225" s="7" t="s">
        <v>1017</v>
      </c>
      <c r="B225" s="8">
        <v>3</v>
      </c>
      <c r="C225" s="8" t="s">
        <v>813</v>
      </c>
      <c r="D225" s="201">
        <v>0</v>
      </c>
    </row>
    <row r="226" spans="1:4" ht="21.75" customHeight="1" x14ac:dyDescent="0.25">
      <c r="A226" s="7" t="s">
        <v>1018</v>
      </c>
      <c r="B226" s="8">
        <v>3</v>
      </c>
      <c r="C226" s="8" t="s">
        <v>830</v>
      </c>
      <c r="D226" s="201">
        <v>0</v>
      </c>
    </row>
    <row r="227" spans="1:4" ht="21.75" customHeight="1" x14ac:dyDescent="0.25">
      <c r="A227" s="7" t="s">
        <v>1019</v>
      </c>
      <c r="B227" s="8">
        <v>3</v>
      </c>
      <c r="C227" s="8" t="s">
        <v>826</v>
      </c>
      <c r="D227" s="201">
        <v>0</v>
      </c>
    </row>
    <row r="228" spans="1:4" ht="21.75" customHeight="1" x14ac:dyDescent="0.25">
      <c r="A228" s="7" t="s">
        <v>1020</v>
      </c>
      <c r="B228" s="8">
        <v>3</v>
      </c>
      <c r="C228" s="8" t="s">
        <v>835</v>
      </c>
      <c r="D228" s="201">
        <v>0</v>
      </c>
    </row>
    <row r="229" spans="1:4" ht="21.75" customHeight="1" x14ac:dyDescent="0.25">
      <c r="A229" s="7" t="s">
        <v>1021</v>
      </c>
      <c r="B229" s="8">
        <v>3</v>
      </c>
      <c r="C229" s="8" t="s">
        <v>819</v>
      </c>
      <c r="D229" s="201">
        <v>0</v>
      </c>
    </row>
    <row r="230" spans="1:4" ht="21.75" customHeight="1" x14ac:dyDescent="0.25">
      <c r="A230" s="7" t="s">
        <v>1022</v>
      </c>
      <c r="B230" s="8">
        <v>3</v>
      </c>
      <c r="C230" s="8" t="s">
        <v>822</v>
      </c>
      <c r="D230" s="201">
        <v>0</v>
      </c>
    </row>
    <row r="231" spans="1:4" ht="21.75" customHeight="1" x14ac:dyDescent="0.25">
      <c r="A231" s="7" t="s">
        <v>1023</v>
      </c>
      <c r="B231" s="8">
        <v>3</v>
      </c>
      <c r="C231" s="8" t="s">
        <v>828</v>
      </c>
      <c r="D231" s="201">
        <v>0</v>
      </c>
    </row>
    <row r="232" spans="1:4" ht="21.75" customHeight="1" x14ac:dyDescent="0.25">
      <c r="A232" s="7" t="s">
        <v>1024</v>
      </c>
      <c r="B232" s="8">
        <v>3</v>
      </c>
      <c r="C232" s="8" t="s">
        <v>816</v>
      </c>
      <c r="D232" s="201">
        <v>0.49540829726029101</v>
      </c>
    </row>
    <row r="233" spans="1:4" ht="21.75" customHeight="1" x14ac:dyDescent="0.25">
      <c r="A233" s="7" t="s">
        <v>1025</v>
      </c>
      <c r="B233" s="8">
        <v>3</v>
      </c>
      <c r="C233" s="8" t="s">
        <v>836</v>
      </c>
      <c r="D233" s="201">
        <v>3.5037986297990602</v>
      </c>
    </row>
    <row r="234" spans="1:4" ht="21.75" customHeight="1" x14ac:dyDescent="0.25">
      <c r="A234" s="7" t="s">
        <v>1026</v>
      </c>
      <c r="B234" s="8">
        <v>3</v>
      </c>
      <c r="C234" s="8" t="s">
        <v>826</v>
      </c>
      <c r="D234" s="201">
        <v>0</v>
      </c>
    </row>
    <row r="235" spans="1:4" ht="21.75" customHeight="1" x14ac:dyDescent="0.25">
      <c r="A235" s="7" t="s">
        <v>1027</v>
      </c>
      <c r="B235" s="8">
        <v>3</v>
      </c>
      <c r="C235" s="8" t="s">
        <v>852</v>
      </c>
      <c r="D235" s="201">
        <v>0</v>
      </c>
    </row>
    <row r="236" spans="1:4" ht="21.75" customHeight="1" x14ac:dyDescent="0.25">
      <c r="A236" s="7" t="s">
        <v>1028</v>
      </c>
      <c r="B236" s="8">
        <v>3</v>
      </c>
      <c r="C236" s="8" t="s">
        <v>820</v>
      </c>
      <c r="D236" s="201">
        <v>1.69954226418607</v>
      </c>
    </row>
    <row r="237" spans="1:4" ht="21.75" customHeight="1" x14ac:dyDescent="0.25">
      <c r="A237" s="7" t="s">
        <v>1029</v>
      </c>
      <c r="B237" s="8">
        <v>3</v>
      </c>
      <c r="C237" s="8" t="s">
        <v>847</v>
      </c>
      <c r="D237" s="201">
        <v>0</v>
      </c>
    </row>
    <row r="238" spans="1:4" ht="21.75" customHeight="1" x14ac:dyDescent="0.25">
      <c r="A238" s="7" t="s">
        <v>1030</v>
      </c>
      <c r="B238" s="8">
        <v>3</v>
      </c>
      <c r="C238" s="8" t="s">
        <v>821</v>
      </c>
      <c r="D238" s="201">
        <v>0</v>
      </c>
    </row>
    <row r="239" spans="1:4" ht="21.75" customHeight="1" x14ac:dyDescent="0.25">
      <c r="A239" s="7" t="s">
        <v>1031</v>
      </c>
      <c r="B239" s="8">
        <v>3</v>
      </c>
      <c r="C239" s="8" t="s">
        <v>817</v>
      </c>
      <c r="D239" s="201">
        <v>0</v>
      </c>
    </row>
    <row r="240" spans="1:4" ht="21.75" customHeight="1" x14ac:dyDescent="0.25">
      <c r="A240" s="7" t="s">
        <v>1032</v>
      </c>
      <c r="B240" s="8">
        <v>3</v>
      </c>
      <c r="C240" s="8" t="s">
        <v>826</v>
      </c>
      <c r="D240" s="201">
        <v>0</v>
      </c>
    </row>
    <row r="241" spans="1:4" ht="21.75" customHeight="1" x14ac:dyDescent="0.25">
      <c r="A241" s="7" t="s">
        <v>1033</v>
      </c>
      <c r="B241" s="8">
        <v>3</v>
      </c>
      <c r="C241" s="8" t="s">
        <v>825</v>
      </c>
      <c r="D241" s="201">
        <v>0</v>
      </c>
    </row>
    <row r="242" spans="1:4" ht="21.75" customHeight="1" x14ac:dyDescent="0.25">
      <c r="A242" s="7" t="s">
        <v>1034</v>
      </c>
      <c r="B242" s="8">
        <v>3</v>
      </c>
      <c r="C242" s="8" t="s">
        <v>820</v>
      </c>
      <c r="D242" s="201">
        <v>0</v>
      </c>
    </row>
    <row r="243" spans="1:4" ht="21.75" customHeight="1" x14ac:dyDescent="0.25">
      <c r="A243" s="7" t="s">
        <v>1035</v>
      </c>
      <c r="B243" s="8">
        <v>3</v>
      </c>
      <c r="C243" s="8" t="s">
        <v>815</v>
      </c>
      <c r="D243" s="201">
        <v>1.9041057868359399</v>
      </c>
    </row>
    <row r="244" spans="1:4" ht="21.75" customHeight="1" x14ac:dyDescent="0.25">
      <c r="A244" s="7" t="s">
        <v>1036</v>
      </c>
      <c r="B244" s="8">
        <v>3</v>
      </c>
      <c r="C244" s="8" t="s">
        <v>818</v>
      </c>
      <c r="D244" s="201">
        <v>0</v>
      </c>
    </row>
    <row r="245" spans="1:4" ht="21.75" customHeight="1" x14ac:dyDescent="0.25">
      <c r="A245" s="7" t="s">
        <v>1037</v>
      </c>
      <c r="B245" s="8">
        <v>3</v>
      </c>
      <c r="C245" s="8" t="s">
        <v>848</v>
      </c>
      <c r="D245" s="201">
        <v>1.8458693018119099</v>
      </c>
    </row>
    <row r="246" spans="1:4" ht="21.75" customHeight="1" x14ac:dyDescent="0.25">
      <c r="A246" s="7" t="s">
        <v>1038</v>
      </c>
      <c r="B246" s="8">
        <v>3</v>
      </c>
      <c r="C246" s="8" t="s">
        <v>822</v>
      </c>
      <c r="D246" s="201">
        <v>0</v>
      </c>
    </row>
    <row r="247" spans="1:4" ht="21.75" customHeight="1" x14ac:dyDescent="0.25">
      <c r="A247" s="7" t="s">
        <v>1039</v>
      </c>
      <c r="B247" s="8">
        <v>3</v>
      </c>
      <c r="C247" s="8" t="s">
        <v>849</v>
      </c>
      <c r="D247" s="201">
        <v>1.6536922570563699</v>
      </c>
    </row>
    <row r="248" spans="1:4" ht="21.75" customHeight="1" x14ac:dyDescent="0.25">
      <c r="A248" s="7" t="s">
        <v>1040</v>
      </c>
      <c r="B248" s="8">
        <v>3</v>
      </c>
      <c r="C248" s="8" t="s">
        <v>835</v>
      </c>
      <c r="D248" s="201">
        <v>0</v>
      </c>
    </row>
    <row r="249" spans="1:4" ht="21.75" customHeight="1" x14ac:dyDescent="0.25">
      <c r="A249" s="7" t="s">
        <v>1041</v>
      </c>
      <c r="B249" s="8">
        <v>3</v>
      </c>
      <c r="C249" s="8" t="s">
        <v>829</v>
      </c>
      <c r="D249" s="201">
        <v>0</v>
      </c>
    </row>
    <row r="250" spans="1:4" ht="21.75" customHeight="1" x14ac:dyDescent="0.25">
      <c r="A250" s="7" t="s">
        <v>1042</v>
      </c>
      <c r="B250" s="8">
        <v>3</v>
      </c>
      <c r="C250" s="8" t="s">
        <v>826</v>
      </c>
      <c r="D250" s="201">
        <v>0</v>
      </c>
    </row>
    <row r="251" spans="1:4" ht="21.75" customHeight="1" x14ac:dyDescent="0.25">
      <c r="A251" s="7" t="s">
        <v>1043</v>
      </c>
      <c r="B251" s="8">
        <v>3</v>
      </c>
      <c r="C251" s="8" t="s">
        <v>838</v>
      </c>
      <c r="D251" s="201">
        <v>0</v>
      </c>
    </row>
    <row r="252" spans="1:4" ht="21.75" customHeight="1" x14ac:dyDescent="0.25">
      <c r="A252" s="7" t="s">
        <v>1044</v>
      </c>
      <c r="B252" s="8">
        <v>3</v>
      </c>
      <c r="C252" s="8" t="s">
        <v>838</v>
      </c>
      <c r="D252" s="201">
        <v>0</v>
      </c>
    </row>
    <row r="253" spans="1:4" ht="21.75" customHeight="1" x14ac:dyDescent="0.25">
      <c r="A253" s="7" t="s">
        <v>1045</v>
      </c>
      <c r="B253" s="8">
        <v>3</v>
      </c>
      <c r="C253" s="8" t="s">
        <v>838</v>
      </c>
      <c r="D253" s="201">
        <v>0</v>
      </c>
    </row>
    <row r="254" spans="1:4" ht="21.75" customHeight="1" x14ac:dyDescent="0.25">
      <c r="A254" s="7" t="s">
        <v>1046</v>
      </c>
      <c r="B254" s="8">
        <v>3</v>
      </c>
      <c r="C254" s="8" t="s">
        <v>820</v>
      </c>
      <c r="D254" s="201">
        <v>1.7863460856930999</v>
      </c>
    </row>
    <row r="255" spans="1:4" ht="21.75" customHeight="1" x14ac:dyDescent="0.25">
      <c r="A255" s="7" t="s">
        <v>1047</v>
      </c>
      <c r="B255" s="8">
        <v>3</v>
      </c>
      <c r="C255" s="8" t="s">
        <v>831</v>
      </c>
      <c r="D255" s="201">
        <v>0</v>
      </c>
    </row>
    <row r="256" spans="1:4" ht="21.75" customHeight="1" x14ac:dyDescent="0.25">
      <c r="A256" s="7" t="s">
        <v>1048</v>
      </c>
      <c r="B256" s="8">
        <v>3</v>
      </c>
      <c r="C256" s="8" t="s">
        <v>828</v>
      </c>
      <c r="D256" s="201">
        <v>0</v>
      </c>
    </row>
    <row r="257" spans="1:4" ht="21.75" customHeight="1" x14ac:dyDescent="0.25">
      <c r="A257" s="7" t="s">
        <v>1049</v>
      </c>
      <c r="B257" s="8">
        <v>3</v>
      </c>
      <c r="C257" s="8" t="s">
        <v>849</v>
      </c>
      <c r="D257" s="201">
        <v>0</v>
      </c>
    </row>
    <row r="258" spans="1:4" ht="21.75" customHeight="1" x14ac:dyDescent="0.25">
      <c r="A258" s="7" t="s">
        <v>1050</v>
      </c>
      <c r="B258" s="8">
        <v>3</v>
      </c>
      <c r="C258" s="8" t="s">
        <v>838</v>
      </c>
      <c r="D258" s="201">
        <v>0</v>
      </c>
    </row>
    <row r="259" spans="1:4" ht="21.75" customHeight="1" x14ac:dyDescent="0.25">
      <c r="A259" s="7" t="s">
        <v>1051</v>
      </c>
      <c r="B259" s="8">
        <v>3</v>
      </c>
      <c r="C259" s="8" t="s">
        <v>819</v>
      </c>
      <c r="D259" s="201">
        <v>0</v>
      </c>
    </row>
    <row r="260" spans="1:4" ht="21.75" customHeight="1" x14ac:dyDescent="0.25">
      <c r="A260" s="7" t="s">
        <v>1052</v>
      </c>
      <c r="B260" s="8">
        <v>3</v>
      </c>
      <c r="C260" s="8" t="s">
        <v>841</v>
      </c>
      <c r="D260" s="201">
        <v>0</v>
      </c>
    </row>
    <row r="261" spans="1:4" ht="21.75" customHeight="1" x14ac:dyDescent="0.25">
      <c r="A261" s="7" t="s">
        <v>1053</v>
      </c>
      <c r="B261" s="8">
        <v>3</v>
      </c>
      <c r="C261" s="8" t="s">
        <v>822</v>
      </c>
      <c r="D261" s="201">
        <v>0</v>
      </c>
    </row>
    <row r="262" spans="1:4" ht="21.75" customHeight="1" x14ac:dyDescent="0.25">
      <c r="A262" s="7" t="s">
        <v>1054</v>
      </c>
      <c r="B262" s="8">
        <v>3</v>
      </c>
      <c r="C262" s="8" t="s">
        <v>847</v>
      </c>
      <c r="D262" s="201">
        <v>0</v>
      </c>
    </row>
    <row r="263" spans="1:4" ht="21.75" customHeight="1" x14ac:dyDescent="0.25">
      <c r="A263" s="7" t="s">
        <v>1055</v>
      </c>
      <c r="B263" s="8">
        <v>3</v>
      </c>
      <c r="C263" s="8" t="s">
        <v>825</v>
      </c>
      <c r="D263" s="201">
        <v>0</v>
      </c>
    </row>
    <row r="264" spans="1:4" ht="21.75" customHeight="1" x14ac:dyDescent="0.25">
      <c r="A264" s="7" t="s">
        <v>1056</v>
      </c>
      <c r="B264" s="8">
        <v>3</v>
      </c>
      <c r="C264" s="8" t="s">
        <v>848</v>
      </c>
      <c r="D264" s="201">
        <v>0</v>
      </c>
    </row>
    <row r="265" spans="1:4" ht="21.75" customHeight="1" x14ac:dyDescent="0.25">
      <c r="A265" s="7" t="s">
        <v>1057</v>
      </c>
      <c r="B265" s="8">
        <v>3</v>
      </c>
      <c r="C265" s="8" t="s">
        <v>843</v>
      </c>
      <c r="D265" s="201">
        <v>0</v>
      </c>
    </row>
    <row r="266" spans="1:4" ht="21.75" customHeight="1" x14ac:dyDescent="0.25">
      <c r="A266" s="7" t="s">
        <v>1058</v>
      </c>
      <c r="B266" s="8">
        <v>3</v>
      </c>
      <c r="C266" s="8" t="s">
        <v>842</v>
      </c>
      <c r="D266" s="201">
        <v>0</v>
      </c>
    </row>
    <row r="267" spans="1:4" ht="21.75" customHeight="1" x14ac:dyDescent="0.25">
      <c r="A267" s="7" t="s">
        <v>1059</v>
      </c>
      <c r="B267" s="8">
        <v>3</v>
      </c>
      <c r="C267" s="8" t="s">
        <v>836</v>
      </c>
      <c r="D267" s="201">
        <v>0</v>
      </c>
    </row>
    <row r="268" spans="1:4" ht="21.75" customHeight="1" x14ac:dyDescent="0.25">
      <c r="A268" s="7" t="s">
        <v>1060</v>
      </c>
      <c r="B268" s="8">
        <v>3</v>
      </c>
      <c r="C268" s="8" t="s">
        <v>819</v>
      </c>
      <c r="D268" s="201">
        <v>0</v>
      </c>
    </row>
    <row r="269" spans="1:4" ht="21.75" customHeight="1" x14ac:dyDescent="0.25">
      <c r="A269" s="7" t="s">
        <v>1061</v>
      </c>
      <c r="B269" s="8">
        <v>3</v>
      </c>
      <c r="C269" s="8" t="s">
        <v>833</v>
      </c>
      <c r="D269" s="201">
        <v>0</v>
      </c>
    </row>
    <row r="270" spans="1:4" ht="21.75" customHeight="1" x14ac:dyDescent="0.25">
      <c r="A270" s="7" t="s">
        <v>1062</v>
      </c>
      <c r="B270" s="8">
        <v>3</v>
      </c>
      <c r="C270" s="8" t="s">
        <v>826</v>
      </c>
      <c r="D270" s="201">
        <v>0</v>
      </c>
    </row>
    <row r="271" spans="1:4" ht="21.75" customHeight="1" x14ac:dyDescent="0.25">
      <c r="A271" s="7" t="s">
        <v>1063</v>
      </c>
      <c r="B271" s="8">
        <v>3</v>
      </c>
      <c r="C271" s="8" t="s">
        <v>836</v>
      </c>
      <c r="D271" s="201">
        <v>0</v>
      </c>
    </row>
    <row r="272" spans="1:4" ht="21.75" customHeight="1" x14ac:dyDescent="0.25">
      <c r="A272" s="7" t="s">
        <v>1064</v>
      </c>
      <c r="B272" s="8">
        <v>3</v>
      </c>
      <c r="C272" s="8" t="s">
        <v>834</v>
      </c>
      <c r="D272" s="201">
        <v>0</v>
      </c>
    </row>
    <row r="273" spans="1:4" ht="21.75" customHeight="1" x14ac:dyDescent="0.25">
      <c r="A273" s="7" t="s">
        <v>1065</v>
      </c>
      <c r="B273" s="8">
        <v>3</v>
      </c>
      <c r="C273" s="8" t="s">
        <v>818</v>
      </c>
      <c r="D273" s="201">
        <v>0</v>
      </c>
    </row>
    <row r="274" spans="1:4" ht="21.75" customHeight="1" x14ac:dyDescent="0.25">
      <c r="A274" s="7" t="s">
        <v>1066</v>
      </c>
      <c r="B274" s="8">
        <v>3</v>
      </c>
      <c r="C274" s="8" t="s">
        <v>824</v>
      </c>
      <c r="D274" s="201">
        <v>0</v>
      </c>
    </row>
    <row r="275" spans="1:4" ht="21.75" customHeight="1" x14ac:dyDescent="0.25">
      <c r="A275" s="7" t="s">
        <v>1067</v>
      </c>
      <c r="B275" s="8">
        <v>3</v>
      </c>
      <c r="C275" s="8" t="s">
        <v>834</v>
      </c>
      <c r="D275" s="201">
        <v>0</v>
      </c>
    </row>
    <row r="276" spans="1:4" ht="21.75" customHeight="1" x14ac:dyDescent="0.25">
      <c r="A276" s="7" t="s">
        <v>1068</v>
      </c>
      <c r="B276" s="8">
        <v>3</v>
      </c>
      <c r="C276" s="8" t="s">
        <v>842</v>
      </c>
      <c r="D276" s="201">
        <v>0</v>
      </c>
    </row>
    <row r="277" spans="1:4" ht="21.75" customHeight="1" x14ac:dyDescent="0.25">
      <c r="A277" s="7" t="s">
        <v>1069</v>
      </c>
      <c r="B277" s="8">
        <v>3</v>
      </c>
      <c r="C277" s="8" t="s">
        <v>819</v>
      </c>
      <c r="D277" s="201">
        <v>2.2277821171831702</v>
      </c>
    </row>
    <row r="278" spans="1:4" ht="21.75" customHeight="1" x14ac:dyDescent="0.25">
      <c r="A278" s="7" t="s">
        <v>1070</v>
      </c>
      <c r="B278" s="8">
        <v>3</v>
      </c>
      <c r="C278" s="8" t="s">
        <v>849</v>
      </c>
      <c r="D278" s="201">
        <v>0</v>
      </c>
    </row>
    <row r="279" spans="1:4" ht="21.75" customHeight="1" x14ac:dyDescent="0.25">
      <c r="A279" s="7" t="s">
        <v>1071</v>
      </c>
      <c r="B279" s="8">
        <v>3</v>
      </c>
      <c r="C279" s="8" t="s">
        <v>845</v>
      </c>
      <c r="D279" s="201">
        <v>0</v>
      </c>
    </row>
    <row r="280" spans="1:4" ht="21.75" customHeight="1" x14ac:dyDescent="0.25">
      <c r="A280" s="7" t="s">
        <v>1072</v>
      </c>
      <c r="B280" s="8">
        <v>3</v>
      </c>
      <c r="C280" s="8" t="s">
        <v>835</v>
      </c>
      <c r="D280" s="201">
        <v>0</v>
      </c>
    </row>
    <row r="281" spans="1:4" ht="21.75" customHeight="1" x14ac:dyDescent="0.25">
      <c r="A281" s="7" t="s">
        <v>1073</v>
      </c>
      <c r="B281" s="8">
        <v>3</v>
      </c>
      <c r="C281" s="8" t="s">
        <v>828</v>
      </c>
      <c r="D281" s="201">
        <v>0</v>
      </c>
    </row>
    <row r="282" spans="1:4" ht="21.75" customHeight="1" x14ac:dyDescent="0.25">
      <c r="A282" s="7" t="s">
        <v>1074</v>
      </c>
      <c r="B282" s="8">
        <v>3</v>
      </c>
      <c r="C282" s="8" t="s">
        <v>814</v>
      </c>
      <c r="D282" s="201">
        <v>0</v>
      </c>
    </row>
    <row r="283" spans="1:4" ht="21.75" customHeight="1" x14ac:dyDescent="0.25">
      <c r="A283" s="7" t="s">
        <v>1075</v>
      </c>
      <c r="B283" s="8">
        <v>3</v>
      </c>
      <c r="C283" s="8" t="s">
        <v>836</v>
      </c>
      <c r="D283" s="201">
        <v>0</v>
      </c>
    </row>
    <row r="284" spans="1:4" ht="21.75" customHeight="1" x14ac:dyDescent="0.25">
      <c r="A284" s="7" t="s">
        <v>1076</v>
      </c>
      <c r="B284" s="8">
        <v>3</v>
      </c>
      <c r="C284" s="8" t="s">
        <v>847</v>
      </c>
      <c r="D284" s="201">
        <v>0</v>
      </c>
    </row>
    <row r="285" spans="1:4" ht="21.75" customHeight="1" x14ac:dyDescent="0.25">
      <c r="A285" s="7" t="s">
        <v>1077</v>
      </c>
      <c r="B285" s="8">
        <v>3</v>
      </c>
      <c r="C285" s="8" t="s">
        <v>825</v>
      </c>
      <c r="D285" s="201">
        <v>0</v>
      </c>
    </row>
    <row r="286" spans="1:4" ht="21.75" customHeight="1" x14ac:dyDescent="0.25">
      <c r="A286" s="7" t="s">
        <v>1078</v>
      </c>
      <c r="B286" s="8">
        <v>3</v>
      </c>
      <c r="C286" s="8" t="s">
        <v>826</v>
      </c>
      <c r="D286" s="201">
        <v>0</v>
      </c>
    </row>
    <row r="287" spans="1:4" ht="21.75" customHeight="1" x14ac:dyDescent="0.25">
      <c r="A287" s="7" t="s">
        <v>1079</v>
      </c>
      <c r="B287" s="8">
        <v>3</v>
      </c>
      <c r="C287" s="8" t="s">
        <v>826</v>
      </c>
      <c r="D287" s="201">
        <v>0</v>
      </c>
    </row>
    <row r="288" spans="1:4" ht="21.75" customHeight="1" x14ac:dyDescent="0.25">
      <c r="A288" s="7" t="s">
        <v>1080</v>
      </c>
      <c r="B288" s="8">
        <v>3</v>
      </c>
      <c r="C288" s="8" t="s">
        <v>847</v>
      </c>
      <c r="D288" s="201">
        <v>0</v>
      </c>
    </row>
    <row r="289" spans="1:4" ht="21.75" customHeight="1" x14ac:dyDescent="0.25">
      <c r="A289" s="7" t="s">
        <v>1081</v>
      </c>
      <c r="B289" s="8">
        <v>3</v>
      </c>
      <c r="C289" s="8" t="s">
        <v>836</v>
      </c>
      <c r="D289" s="201">
        <v>0</v>
      </c>
    </row>
    <row r="290" spans="1:4" ht="21.75" customHeight="1" x14ac:dyDescent="0.25">
      <c r="A290" s="7" t="s">
        <v>1082</v>
      </c>
      <c r="B290" s="8">
        <v>3</v>
      </c>
      <c r="C290" s="8" t="s">
        <v>847</v>
      </c>
      <c r="D290" s="201">
        <v>0</v>
      </c>
    </row>
    <row r="291" spans="1:4" ht="21.75" customHeight="1" x14ac:dyDescent="0.25">
      <c r="A291" s="7" t="s">
        <v>1083</v>
      </c>
      <c r="B291" s="8">
        <v>3</v>
      </c>
      <c r="C291" s="8" t="s">
        <v>836</v>
      </c>
      <c r="D291" s="201">
        <v>0</v>
      </c>
    </row>
    <row r="292" spans="1:4" ht="21.75" customHeight="1" x14ac:dyDescent="0.25">
      <c r="A292" s="7" t="s">
        <v>1084</v>
      </c>
      <c r="B292" s="8">
        <v>3</v>
      </c>
      <c r="C292" s="8" t="s">
        <v>826</v>
      </c>
      <c r="D292" s="201">
        <v>0</v>
      </c>
    </row>
    <row r="293" spans="1:4" ht="21.75" customHeight="1" x14ac:dyDescent="0.25">
      <c r="A293" s="7" t="s">
        <v>1085</v>
      </c>
      <c r="B293" s="8">
        <v>3</v>
      </c>
      <c r="C293" s="8" t="s">
        <v>847</v>
      </c>
      <c r="D293" s="201">
        <v>0</v>
      </c>
    </row>
    <row r="294" spans="1:4" ht="21.75" customHeight="1" x14ac:dyDescent="0.25">
      <c r="A294" s="7" t="s">
        <v>1086</v>
      </c>
      <c r="B294" s="8">
        <v>3</v>
      </c>
      <c r="C294" s="8" t="s">
        <v>825</v>
      </c>
      <c r="D294" s="201">
        <v>0</v>
      </c>
    </row>
    <row r="295" spans="1:4" ht="21.75" customHeight="1" x14ac:dyDescent="0.25">
      <c r="A295" s="7" t="s">
        <v>1087</v>
      </c>
      <c r="B295" s="8">
        <v>3</v>
      </c>
      <c r="C295" s="8" t="s">
        <v>847</v>
      </c>
      <c r="D295" s="201">
        <v>0</v>
      </c>
    </row>
    <row r="296" spans="1:4" ht="21.75" customHeight="1" x14ac:dyDescent="0.25">
      <c r="A296" s="7" t="s">
        <v>1088</v>
      </c>
      <c r="B296" s="8">
        <v>3</v>
      </c>
      <c r="C296" s="8" t="s">
        <v>836</v>
      </c>
      <c r="D296" s="201">
        <v>0</v>
      </c>
    </row>
    <row r="297" spans="1:4" ht="21.75" customHeight="1" x14ac:dyDescent="0.25">
      <c r="A297" s="7" t="s">
        <v>1089</v>
      </c>
      <c r="B297" s="8">
        <v>3</v>
      </c>
      <c r="C297" s="8" t="s">
        <v>847</v>
      </c>
      <c r="D297" s="201">
        <v>0</v>
      </c>
    </row>
    <row r="298" spans="1:4" ht="21.75" customHeight="1" x14ac:dyDescent="0.25">
      <c r="A298" s="7" t="s">
        <v>1090</v>
      </c>
      <c r="B298" s="8">
        <v>3</v>
      </c>
      <c r="C298" s="8" t="s">
        <v>826</v>
      </c>
      <c r="D298" s="201">
        <v>0</v>
      </c>
    </row>
    <row r="299" spans="1:4" ht="21.75" customHeight="1" x14ac:dyDescent="0.25">
      <c r="A299" s="7" t="s">
        <v>1091</v>
      </c>
      <c r="B299" s="8">
        <v>3</v>
      </c>
      <c r="C299" s="8" t="s">
        <v>826</v>
      </c>
      <c r="D299" s="201">
        <v>0</v>
      </c>
    </row>
    <row r="300" spans="1:4" ht="21.75" customHeight="1" x14ac:dyDescent="0.25">
      <c r="A300" s="7" t="s">
        <v>1092</v>
      </c>
      <c r="B300" s="8">
        <v>3</v>
      </c>
      <c r="C300" s="8" t="s">
        <v>826</v>
      </c>
      <c r="D300" s="201">
        <v>3.00771482168205</v>
      </c>
    </row>
    <row r="301" spans="1:4" ht="21.75" customHeight="1" x14ac:dyDescent="0.25">
      <c r="A301" s="7" t="s">
        <v>1093</v>
      </c>
      <c r="B301" s="8">
        <v>3</v>
      </c>
      <c r="C301" s="8" t="s">
        <v>836</v>
      </c>
      <c r="D301" s="201">
        <v>6.4072956695319601</v>
      </c>
    </row>
    <row r="302" spans="1:4" ht="21.75" customHeight="1" x14ac:dyDescent="0.25">
      <c r="A302" s="7" t="s">
        <v>1094</v>
      </c>
      <c r="B302" s="8">
        <v>3</v>
      </c>
      <c r="C302" s="8" t="s">
        <v>847</v>
      </c>
      <c r="D302" s="201">
        <v>0</v>
      </c>
    </row>
    <row r="303" spans="1:4" ht="21.75" customHeight="1" x14ac:dyDescent="0.25">
      <c r="A303" s="7" t="s">
        <v>1095</v>
      </c>
      <c r="B303" s="8">
        <v>3</v>
      </c>
      <c r="C303" s="8" t="s">
        <v>847</v>
      </c>
      <c r="D303" s="201">
        <v>0</v>
      </c>
    </row>
    <row r="304" spans="1:4" ht="21.75" customHeight="1" x14ac:dyDescent="0.25">
      <c r="A304" s="7" t="s">
        <v>1096</v>
      </c>
      <c r="B304" s="8">
        <v>3</v>
      </c>
      <c r="C304" s="8" t="s">
        <v>847</v>
      </c>
      <c r="D304" s="201">
        <v>0</v>
      </c>
    </row>
    <row r="305" spans="1:4" ht="21.75" customHeight="1" x14ac:dyDescent="0.25">
      <c r="A305" s="7" t="s">
        <v>1097</v>
      </c>
      <c r="B305" s="8">
        <v>3</v>
      </c>
      <c r="C305" s="8" t="s">
        <v>836</v>
      </c>
      <c r="D305" s="201">
        <v>0</v>
      </c>
    </row>
    <row r="306" spans="1:4" ht="21.75" customHeight="1" x14ac:dyDescent="0.25">
      <c r="A306" s="7" t="s">
        <v>1098</v>
      </c>
      <c r="B306" s="8">
        <v>3</v>
      </c>
      <c r="C306" s="8" t="s">
        <v>836</v>
      </c>
      <c r="D306" s="201">
        <v>0</v>
      </c>
    </row>
    <row r="307" spans="1:4" ht="21.75" customHeight="1" x14ac:dyDescent="0.25">
      <c r="A307" s="7" t="s">
        <v>1099</v>
      </c>
      <c r="B307" s="8">
        <v>3</v>
      </c>
      <c r="C307" s="8" t="s">
        <v>813</v>
      </c>
      <c r="D307" s="201">
        <v>0</v>
      </c>
    </row>
    <row r="308" spans="1:4" ht="21.75" customHeight="1" x14ac:dyDescent="0.25">
      <c r="A308" s="7" t="s">
        <v>1100</v>
      </c>
      <c r="B308" s="8">
        <v>3</v>
      </c>
      <c r="C308" s="8" t="s">
        <v>826</v>
      </c>
      <c r="D308" s="201">
        <v>0</v>
      </c>
    </row>
    <row r="309" spans="1:4" ht="21.75" customHeight="1" x14ac:dyDescent="0.25">
      <c r="A309" s="7" t="s">
        <v>1101</v>
      </c>
      <c r="B309" s="8">
        <v>3</v>
      </c>
      <c r="C309" s="8" t="s">
        <v>825</v>
      </c>
      <c r="D309" s="201">
        <v>0</v>
      </c>
    </row>
    <row r="310" spans="1:4" ht="21.75" customHeight="1" x14ac:dyDescent="0.25">
      <c r="A310" s="7" t="s">
        <v>1102</v>
      </c>
      <c r="B310" s="8">
        <v>3</v>
      </c>
      <c r="C310" s="8" t="s">
        <v>836</v>
      </c>
      <c r="D310" s="201">
        <v>0</v>
      </c>
    </row>
    <row r="311" spans="1:4" ht="21.75" customHeight="1" x14ac:dyDescent="0.25">
      <c r="A311" s="7" t="s">
        <v>1103</v>
      </c>
      <c r="B311" s="8">
        <v>3</v>
      </c>
      <c r="C311" s="8" t="s">
        <v>836</v>
      </c>
      <c r="D311" s="201">
        <v>4.0815571611880204</v>
      </c>
    </row>
    <row r="312" spans="1:4" ht="21.75" customHeight="1" x14ac:dyDescent="0.25">
      <c r="A312" s="7" t="s">
        <v>1104</v>
      </c>
      <c r="B312" s="8">
        <v>3</v>
      </c>
      <c r="C312" s="8" t="s">
        <v>833</v>
      </c>
      <c r="D312" s="201">
        <v>0</v>
      </c>
    </row>
    <row r="313" spans="1:4" ht="21.75" customHeight="1" x14ac:dyDescent="0.25">
      <c r="A313" s="7" t="s">
        <v>1105</v>
      </c>
      <c r="B313" s="8">
        <v>3</v>
      </c>
      <c r="C313" s="8" t="s">
        <v>820</v>
      </c>
      <c r="D313" s="201">
        <v>0</v>
      </c>
    </row>
    <row r="314" spans="1:4" ht="21.75" customHeight="1" x14ac:dyDescent="0.25">
      <c r="A314" s="7" t="s">
        <v>1106</v>
      </c>
      <c r="B314" s="8">
        <v>3</v>
      </c>
      <c r="C314" s="8" t="s">
        <v>819</v>
      </c>
      <c r="D314" s="201">
        <v>0</v>
      </c>
    </row>
    <row r="315" spans="1:4" ht="21.75" customHeight="1" x14ac:dyDescent="0.25">
      <c r="A315" s="7" t="s">
        <v>1107</v>
      </c>
      <c r="B315" s="8">
        <v>3</v>
      </c>
      <c r="C315" s="8" t="s">
        <v>814</v>
      </c>
      <c r="D315" s="201">
        <v>0</v>
      </c>
    </row>
    <row r="316" spans="1:4" ht="21.75" customHeight="1" x14ac:dyDescent="0.25">
      <c r="A316" s="7" t="s">
        <v>1108</v>
      </c>
      <c r="B316" s="8">
        <v>3</v>
      </c>
      <c r="C316" s="8" t="s">
        <v>841</v>
      </c>
      <c r="D316" s="201">
        <v>0</v>
      </c>
    </row>
    <row r="317" spans="1:4" ht="21.75" customHeight="1" x14ac:dyDescent="0.25">
      <c r="A317" s="7" t="s">
        <v>1109</v>
      </c>
      <c r="B317" s="8">
        <v>3</v>
      </c>
      <c r="C317" s="8" t="s">
        <v>821</v>
      </c>
      <c r="D317" s="201">
        <v>2.9366053441912898</v>
      </c>
    </row>
    <row r="318" spans="1:4" ht="21.75" customHeight="1" x14ac:dyDescent="0.25">
      <c r="A318" s="7" t="s">
        <v>1110</v>
      </c>
      <c r="B318" s="8">
        <v>3</v>
      </c>
      <c r="C318" s="8" t="s">
        <v>832</v>
      </c>
      <c r="D318" s="201">
        <v>0</v>
      </c>
    </row>
    <row r="319" spans="1:4" ht="21.75" customHeight="1" x14ac:dyDescent="0.25">
      <c r="A319" s="7" t="s">
        <v>1111</v>
      </c>
      <c r="B319" s="8">
        <v>3</v>
      </c>
      <c r="C319" s="8" t="s">
        <v>813</v>
      </c>
      <c r="D319" s="201">
        <v>0</v>
      </c>
    </row>
    <row r="320" spans="1:4" ht="21.75" customHeight="1" x14ac:dyDescent="0.25">
      <c r="A320" s="7" t="s">
        <v>1112</v>
      </c>
      <c r="B320" s="8">
        <v>3</v>
      </c>
      <c r="C320" s="8" t="s">
        <v>826</v>
      </c>
      <c r="D320" s="201">
        <v>0</v>
      </c>
    </row>
    <row r="321" spans="1:4" ht="21.75" customHeight="1" x14ac:dyDescent="0.25">
      <c r="A321" s="7" t="s">
        <v>1113</v>
      </c>
      <c r="B321" s="8">
        <v>3</v>
      </c>
      <c r="C321" s="8" t="s">
        <v>835</v>
      </c>
      <c r="D321" s="201">
        <v>0</v>
      </c>
    </row>
    <row r="322" spans="1:4" ht="21.75" customHeight="1" x14ac:dyDescent="0.25">
      <c r="A322" s="7" t="s">
        <v>1114</v>
      </c>
      <c r="B322" s="8">
        <v>3</v>
      </c>
      <c r="C322" s="8" t="s">
        <v>826</v>
      </c>
      <c r="D322" s="201">
        <v>0</v>
      </c>
    </row>
    <row r="323" spans="1:4" ht="21.75" customHeight="1" x14ac:dyDescent="0.25">
      <c r="A323" s="7" t="s">
        <v>1115</v>
      </c>
      <c r="B323" s="8">
        <v>3</v>
      </c>
      <c r="C323" s="8" t="s">
        <v>836</v>
      </c>
      <c r="D323" s="201">
        <v>0</v>
      </c>
    </row>
    <row r="324" spans="1:4" ht="21.75" customHeight="1" x14ac:dyDescent="0.25">
      <c r="A324" s="7" t="s">
        <v>1116</v>
      </c>
      <c r="B324" s="8">
        <v>3</v>
      </c>
      <c r="C324" s="8" t="s">
        <v>838</v>
      </c>
      <c r="D324" s="201">
        <v>0</v>
      </c>
    </row>
    <row r="325" spans="1:4" ht="21.75" customHeight="1" x14ac:dyDescent="0.25">
      <c r="A325" s="7" t="s">
        <v>1117</v>
      </c>
      <c r="B325" s="8">
        <v>3</v>
      </c>
      <c r="C325" s="8" t="s">
        <v>826</v>
      </c>
      <c r="D325" s="201">
        <v>0</v>
      </c>
    </row>
    <row r="326" spans="1:4" ht="21.75" customHeight="1" x14ac:dyDescent="0.25">
      <c r="A326" s="7" t="s">
        <v>1118</v>
      </c>
      <c r="B326" s="8">
        <v>3</v>
      </c>
      <c r="C326" s="8" t="s">
        <v>829</v>
      </c>
      <c r="D326" s="201">
        <v>3.1089563935801099</v>
      </c>
    </row>
    <row r="327" spans="1:4" ht="21.75" customHeight="1" x14ac:dyDescent="0.25">
      <c r="A327" s="7" t="s">
        <v>1119</v>
      </c>
      <c r="B327" s="8">
        <v>3</v>
      </c>
      <c r="C327" s="8" t="s">
        <v>827</v>
      </c>
      <c r="D327" s="201">
        <v>0</v>
      </c>
    </row>
    <row r="328" spans="1:4" ht="21.75" customHeight="1" x14ac:dyDescent="0.25">
      <c r="A328" s="7" t="s">
        <v>1120</v>
      </c>
      <c r="B328" s="8">
        <v>3</v>
      </c>
      <c r="C328" s="8" t="s">
        <v>816</v>
      </c>
      <c r="D328" s="201">
        <v>0</v>
      </c>
    </row>
    <row r="329" spans="1:4" ht="21.75" customHeight="1" x14ac:dyDescent="0.25">
      <c r="A329" s="7" t="s">
        <v>1121</v>
      </c>
      <c r="B329" s="8">
        <v>3</v>
      </c>
      <c r="C329" s="8" t="s">
        <v>819</v>
      </c>
      <c r="D329" s="201">
        <v>1.56437703079697</v>
      </c>
    </row>
    <row r="330" spans="1:4" ht="21.75" customHeight="1" x14ac:dyDescent="0.25">
      <c r="A330" s="7" t="s">
        <v>1122</v>
      </c>
      <c r="B330" s="8">
        <v>3</v>
      </c>
      <c r="C330" s="8" t="s">
        <v>819</v>
      </c>
      <c r="D330" s="201">
        <v>0</v>
      </c>
    </row>
    <row r="331" spans="1:4" ht="21.75" customHeight="1" x14ac:dyDescent="0.25">
      <c r="A331" s="7" t="s">
        <v>1123</v>
      </c>
      <c r="B331" s="8">
        <v>3</v>
      </c>
      <c r="C331" s="8" t="s">
        <v>836</v>
      </c>
      <c r="D331" s="201">
        <v>0</v>
      </c>
    </row>
    <row r="332" spans="1:4" ht="21.75" customHeight="1" x14ac:dyDescent="0.25">
      <c r="A332" s="7" t="s">
        <v>1124</v>
      </c>
      <c r="B332" s="8">
        <v>3</v>
      </c>
      <c r="C332" s="8" t="s">
        <v>826</v>
      </c>
      <c r="D332" s="201">
        <v>0</v>
      </c>
    </row>
    <row r="333" spans="1:4" ht="21.75" customHeight="1" x14ac:dyDescent="0.25">
      <c r="A333" s="7" t="s">
        <v>1125</v>
      </c>
      <c r="B333" s="8">
        <v>3</v>
      </c>
      <c r="C333" s="8" t="s">
        <v>836</v>
      </c>
      <c r="D333" s="201">
        <v>0</v>
      </c>
    </row>
    <row r="334" spans="1:4" ht="21.75" customHeight="1" x14ac:dyDescent="0.25">
      <c r="A334" s="7" t="s">
        <v>1126</v>
      </c>
      <c r="B334" s="8">
        <v>3</v>
      </c>
      <c r="C334" s="8" t="s">
        <v>847</v>
      </c>
      <c r="D334" s="201">
        <v>0</v>
      </c>
    </row>
    <row r="335" spans="1:4" ht="21.75" customHeight="1" x14ac:dyDescent="0.25">
      <c r="A335" s="7" t="s">
        <v>1127</v>
      </c>
      <c r="B335" s="8">
        <v>3</v>
      </c>
      <c r="C335" s="8" t="s">
        <v>836</v>
      </c>
      <c r="D335" s="201">
        <v>0</v>
      </c>
    </row>
    <row r="336" spans="1:4" ht="21.75" customHeight="1" x14ac:dyDescent="0.25">
      <c r="A336" s="7" t="s">
        <v>1128</v>
      </c>
      <c r="B336" s="8">
        <v>3</v>
      </c>
      <c r="C336" s="8" t="s">
        <v>836</v>
      </c>
      <c r="D336" s="201">
        <v>0</v>
      </c>
    </row>
    <row r="337" spans="1:4" ht="21.75" customHeight="1" x14ac:dyDescent="0.25">
      <c r="A337" s="7" t="s">
        <v>1129</v>
      </c>
      <c r="B337" s="8">
        <v>3</v>
      </c>
      <c r="C337" s="8" t="s">
        <v>848</v>
      </c>
      <c r="D337" s="201">
        <v>0</v>
      </c>
    </row>
    <row r="338" spans="1:4" ht="21.75" customHeight="1" x14ac:dyDescent="0.25">
      <c r="A338" s="7" t="s">
        <v>1130</v>
      </c>
      <c r="B338" s="8">
        <v>3</v>
      </c>
      <c r="C338" s="8" t="s">
        <v>819</v>
      </c>
      <c r="D338" s="201">
        <v>0</v>
      </c>
    </row>
    <row r="339" spans="1:4" ht="21.75" customHeight="1" x14ac:dyDescent="0.25">
      <c r="A339" s="7" t="s">
        <v>1131</v>
      </c>
      <c r="B339" s="8">
        <v>3</v>
      </c>
      <c r="C339" s="8" t="s">
        <v>828</v>
      </c>
      <c r="D339" s="201">
        <v>1.57898943392766</v>
      </c>
    </row>
    <row r="340" spans="1:4" ht="21.75" customHeight="1" x14ac:dyDescent="0.25">
      <c r="A340" s="7" t="s">
        <v>1132</v>
      </c>
      <c r="B340" s="8">
        <v>3</v>
      </c>
      <c r="C340" s="8" t="s">
        <v>826</v>
      </c>
      <c r="D340" s="201">
        <v>0</v>
      </c>
    </row>
    <row r="341" spans="1:4" ht="21.75" customHeight="1" x14ac:dyDescent="0.25">
      <c r="A341" s="7" t="s">
        <v>1133</v>
      </c>
      <c r="B341" s="8">
        <v>3</v>
      </c>
      <c r="C341" s="8" t="s">
        <v>833</v>
      </c>
      <c r="D341" s="201">
        <v>0</v>
      </c>
    </row>
    <row r="342" spans="1:4" ht="21.75" customHeight="1" x14ac:dyDescent="0.25">
      <c r="A342" s="7" t="s">
        <v>1134</v>
      </c>
      <c r="B342" s="8">
        <v>3</v>
      </c>
      <c r="C342" s="8" t="s">
        <v>817</v>
      </c>
      <c r="D342" s="201">
        <v>0</v>
      </c>
    </row>
    <row r="343" spans="1:4" ht="21.75" customHeight="1" x14ac:dyDescent="0.25">
      <c r="A343" s="7" t="s">
        <v>1135</v>
      </c>
      <c r="B343" s="8">
        <v>3</v>
      </c>
      <c r="C343" s="8" t="s">
        <v>828</v>
      </c>
      <c r="D343" s="201">
        <v>5.14480517371085</v>
      </c>
    </row>
    <row r="344" spans="1:4" ht="21.75" customHeight="1" x14ac:dyDescent="0.25">
      <c r="A344" s="7" t="s">
        <v>1136</v>
      </c>
      <c r="B344" s="8">
        <v>3</v>
      </c>
      <c r="C344" s="8" t="s">
        <v>822</v>
      </c>
      <c r="D344" s="201">
        <v>3.3018913298280999</v>
      </c>
    </row>
    <row r="345" spans="1:4" ht="21.75" customHeight="1" x14ac:dyDescent="0.25">
      <c r="A345" s="7" t="s">
        <v>1137</v>
      </c>
      <c r="B345" s="8">
        <v>3</v>
      </c>
      <c r="C345" s="8" t="s">
        <v>837</v>
      </c>
      <c r="D345" s="201">
        <v>0</v>
      </c>
    </row>
    <row r="346" spans="1:4" ht="21.75" customHeight="1" x14ac:dyDescent="0.25">
      <c r="A346" s="7" t="s">
        <v>1138</v>
      </c>
      <c r="B346" s="8">
        <v>3</v>
      </c>
      <c r="C346" s="8" t="s">
        <v>816</v>
      </c>
      <c r="D346" s="201">
        <v>0</v>
      </c>
    </row>
    <row r="347" spans="1:4" ht="21.75" customHeight="1" x14ac:dyDescent="0.25">
      <c r="A347" s="7" t="s">
        <v>1139</v>
      </c>
      <c r="B347" s="8">
        <v>3</v>
      </c>
      <c r="C347" s="8" t="s">
        <v>814</v>
      </c>
      <c r="D347" s="201">
        <v>0</v>
      </c>
    </row>
    <row r="348" spans="1:4" ht="21.75" customHeight="1" x14ac:dyDescent="0.25">
      <c r="A348" s="7" t="s">
        <v>1140</v>
      </c>
      <c r="B348" s="8">
        <v>3</v>
      </c>
      <c r="C348" s="8" t="s">
        <v>818</v>
      </c>
      <c r="D348" s="201">
        <v>0</v>
      </c>
    </row>
    <row r="349" spans="1:4" ht="21.75" customHeight="1" x14ac:dyDescent="0.25">
      <c r="A349" s="7" t="s">
        <v>1141</v>
      </c>
      <c r="B349" s="8">
        <v>3</v>
      </c>
      <c r="C349" s="8" t="s">
        <v>823</v>
      </c>
      <c r="D349" s="201">
        <v>0</v>
      </c>
    </row>
    <row r="350" spans="1:4" ht="21.75" customHeight="1" x14ac:dyDescent="0.25">
      <c r="A350" s="7" t="s">
        <v>1142</v>
      </c>
      <c r="B350" s="8">
        <v>3</v>
      </c>
      <c r="C350" s="8" t="s">
        <v>830</v>
      </c>
      <c r="D350" s="201">
        <v>1.0734050337559899</v>
      </c>
    </row>
    <row r="351" spans="1:4" ht="21.75" customHeight="1" x14ac:dyDescent="0.25">
      <c r="A351" s="7" t="s">
        <v>1143</v>
      </c>
      <c r="B351" s="8">
        <v>3</v>
      </c>
      <c r="C351" s="8" t="s">
        <v>818</v>
      </c>
      <c r="D351" s="201">
        <v>2.9600429551511902</v>
      </c>
    </row>
    <row r="352" spans="1:4" ht="21.75" customHeight="1" x14ac:dyDescent="0.25">
      <c r="A352" s="7" t="s">
        <v>1144</v>
      </c>
      <c r="B352" s="8">
        <v>3</v>
      </c>
      <c r="C352" s="8" t="s">
        <v>834</v>
      </c>
      <c r="D352" s="201">
        <v>0</v>
      </c>
    </row>
    <row r="353" spans="1:4" ht="21.75" customHeight="1" x14ac:dyDescent="0.25">
      <c r="A353" s="7" t="s">
        <v>1145</v>
      </c>
      <c r="B353" s="8">
        <v>3</v>
      </c>
      <c r="C353" s="8" t="s">
        <v>836</v>
      </c>
      <c r="D353" s="201">
        <v>0</v>
      </c>
    </row>
    <row r="354" spans="1:4" ht="21.75" customHeight="1" x14ac:dyDescent="0.25">
      <c r="A354" s="7" t="s">
        <v>1146</v>
      </c>
      <c r="B354" s="8">
        <v>3</v>
      </c>
      <c r="C354" s="8" t="s">
        <v>840</v>
      </c>
      <c r="D354" s="201">
        <v>0</v>
      </c>
    </row>
    <row r="355" spans="1:4" ht="21.75" customHeight="1" x14ac:dyDescent="0.25">
      <c r="A355" s="7" t="s">
        <v>1147</v>
      </c>
      <c r="B355" s="8">
        <v>3</v>
      </c>
      <c r="C355" s="8" t="s">
        <v>835</v>
      </c>
      <c r="D355" s="201">
        <v>0</v>
      </c>
    </row>
    <row r="356" spans="1:4" ht="21.75" customHeight="1" x14ac:dyDescent="0.25">
      <c r="A356" s="7" t="s">
        <v>1148</v>
      </c>
      <c r="B356" s="8">
        <v>3</v>
      </c>
      <c r="C356" s="8" t="s">
        <v>847</v>
      </c>
      <c r="D356" s="201">
        <v>0</v>
      </c>
    </row>
    <row r="357" spans="1:4" ht="21.75" customHeight="1" x14ac:dyDescent="0.25">
      <c r="A357" s="7" t="s">
        <v>1149</v>
      </c>
      <c r="B357" s="8">
        <v>3</v>
      </c>
      <c r="C357" s="8" t="s">
        <v>826</v>
      </c>
      <c r="D357" s="201">
        <v>0</v>
      </c>
    </row>
    <row r="358" spans="1:4" ht="21.75" customHeight="1" x14ac:dyDescent="0.25">
      <c r="A358" s="7" t="s">
        <v>1150</v>
      </c>
      <c r="B358" s="8">
        <v>3</v>
      </c>
      <c r="C358" s="8" t="s">
        <v>826</v>
      </c>
      <c r="D358" s="201">
        <v>0</v>
      </c>
    </row>
    <row r="359" spans="1:4" ht="21.75" customHeight="1" x14ac:dyDescent="0.25">
      <c r="A359" s="7" t="s">
        <v>1151</v>
      </c>
      <c r="B359" s="8">
        <v>3</v>
      </c>
      <c r="C359" s="8" t="s">
        <v>826</v>
      </c>
      <c r="D359" s="201">
        <v>0</v>
      </c>
    </row>
    <row r="360" spans="1:4" ht="21.75" customHeight="1" x14ac:dyDescent="0.25">
      <c r="A360" s="7" t="s">
        <v>1152</v>
      </c>
      <c r="B360" s="8">
        <v>3</v>
      </c>
      <c r="C360" s="8" t="s">
        <v>847</v>
      </c>
      <c r="D360" s="201">
        <v>0</v>
      </c>
    </row>
    <row r="361" spans="1:4" ht="21.75" customHeight="1" x14ac:dyDescent="0.25">
      <c r="A361" s="7" t="s">
        <v>1153</v>
      </c>
      <c r="B361" s="8">
        <v>3</v>
      </c>
      <c r="C361" s="8" t="s">
        <v>826</v>
      </c>
      <c r="D361" s="201">
        <v>0</v>
      </c>
    </row>
    <row r="362" spans="1:4" ht="21.75" customHeight="1" x14ac:dyDescent="0.25">
      <c r="A362" s="7" t="s">
        <v>1154</v>
      </c>
      <c r="B362" s="8">
        <v>3</v>
      </c>
      <c r="C362" s="8" t="s">
        <v>841</v>
      </c>
      <c r="D362" s="201">
        <v>0</v>
      </c>
    </row>
    <row r="363" spans="1:4" ht="21.75" customHeight="1" x14ac:dyDescent="0.25">
      <c r="A363" s="7" t="s">
        <v>1155</v>
      </c>
      <c r="B363" s="8">
        <v>3</v>
      </c>
      <c r="C363" s="8" t="s">
        <v>845</v>
      </c>
      <c r="D363" s="201">
        <v>0</v>
      </c>
    </row>
    <row r="364" spans="1:4" ht="21.75" customHeight="1" x14ac:dyDescent="0.25">
      <c r="A364" s="7" t="s">
        <v>1156</v>
      </c>
      <c r="B364" s="8">
        <v>3</v>
      </c>
      <c r="C364" s="8" t="s">
        <v>846</v>
      </c>
      <c r="D364" s="201">
        <v>0</v>
      </c>
    </row>
    <row r="365" spans="1:4" ht="21.75" customHeight="1" x14ac:dyDescent="0.25">
      <c r="A365" s="7" t="s">
        <v>1157</v>
      </c>
      <c r="B365" s="8">
        <v>3</v>
      </c>
      <c r="C365" s="8" t="s">
        <v>825</v>
      </c>
      <c r="D365" s="201">
        <v>0</v>
      </c>
    </row>
    <row r="366" spans="1:4" ht="21.75" customHeight="1" x14ac:dyDescent="0.25">
      <c r="A366" s="7" t="s">
        <v>1158</v>
      </c>
      <c r="B366" s="8">
        <v>3</v>
      </c>
      <c r="C366" s="8" t="s">
        <v>825</v>
      </c>
      <c r="D366" s="201">
        <v>0</v>
      </c>
    </row>
    <row r="367" spans="1:4" ht="21.75" customHeight="1" x14ac:dyDescent="0.25">
      <c r="A367" s="7" t="s">
        <v>1159</v>
      </c>
      <c r="B367" s="8">
        <v>3</v>
      </c>
      <c r="C367" s="8" t="s">
        <v>826</v>
      </c>
      <c r="D367" s="201">
        <v>0</v>
      </c>
    </row>
    <row r="368" spans="1:4" ht="21.75" customHeight="1" x14ac:dyDescent="0.25">
      <c r="A368" s="7" t="s">
        <v>1160</v>
      </c>
      <c r="B368" s="8">
        <v>3</v>
      </c>
      <c r="C368" s="8" t="s">
        <v>836</v>
      </c>
      <c r="D368" s="201">
        <v>4.4796294902439202</v>
      </c>
    </row>
    <row r="369" spans="1:4" ht="21.75" customHeight="1" x14ac:dyDescent="0.25">
      <c r="A369" s="7" t="s">
        <v>1161</v>
      </c>
      <c r="B369" s="8">
        <v>3</v>
      </c>
      <c r="C369" s="8" t="s">
        <v>819</v>
      </c>
      <c r="D369" s="201">
        <v>0</v>
      </c>
    </row>
    <row r="370" spans="1:4" ht="21.75" customHeight="1" x14ac:dyDescent="0.25">
      <c r="A370" s="7" t="s">
        <v>1162</v>
      </c>
      <c r="B370" s="8">
        <v>3</v>
      </c>
      <c r="C370" s="8" t="s">
        <v>826</v>
      </c>
      <c r="D370" s="201">
        <v>0</v>
      </c>
    </row>
    <row r="371" spans="1:4" ht="21.75" customHeight="1" x14ac:dyDescent="0.25">
      <c r="A371" s="7" t="s">
        <v>1163</v>
      </c>
      <c r="B371" s="8">
        <v>3</v>
      </c>
      <c r="C371" s="8" t="s">
        <v>828</v>
      </c>
      <c r="D371" s="201">
        <v>1.6802773414648</v>
      </c>
    </row>
    <row r="372" spans="1:4" ht="21.75" customHeight="1" x14ac:dyDescent="0.25">
      <c r="A372" s="7" t="s">
        <v>1164</v>
      </c>
      <c r="B372" s="8">
        <v>3</v>
      </c>
      <c r="C372" s="8" t="s">
        <v>847</v>
      </c>
      <c r="D372" s="201">
        <v>0</v>
      </c>
    </row>
    <row r="373" spans="1:4" ht="21.75" customHeight="1" x14ac:dyDescent="0.25">
      <c r="A373" s="7" t="s">
        <v>1165</v>
      </c>
      <c r="B373" s="8">
        <v>3</v>
      </c>
      <c r="C373" s="8" t="s">
        <v>836</v>
      </c>
      <c r="D373" s="201">
        <v>1.70366721826156</v>
      </c>
    </row>
    <row r="374" spans="1:4" ht="21.75" customHeight="1" x14ac:dyDescent="0.25">
      <c r="A374" s="7" t="s">
        <v>1166</v>
      </c>
      <c r="B374" s="8">
        <v>3</v>
      </c>
      <c r="C374" s="8" t="s">
        <v>826</v>
      </c>
      <c r="D374" s="201">
        <v>0</v>
      </c>
    </row>
    <row r="375" spans="1:4" ht="21.75" customHeight="1" x14ac:dyDescent="0.25">
      <c r="A375" s="7" t="s">
        <v>1167</v>
      </c>
      <c r="B375" s="8">
        <v>3</v>
      </c>
      <c r="C375" s="8" t="s">
        <v>819</v>
      </c>
      <c r="D375" s="201">
        <v>0</v>
      </c>
    </row>
    <row r="376" spans="1:4" ht="21.75" customHeight="1" x14ac:dyDescent="0.25">
      <c r="A376" s="7" t="s">
        <v>1168</v>
      </c>
      <c r="B376" s="8">
        <v>3</v>
      </c>
      <c r="C376" s="8" t="s">
        <v>826</v>
      </c>
      <c r="D376" s="201">
        <v>0</v>
      </c>
    </row>
    <row r="377" spans="1:4" ht="21.75" customHeight="1" x14ac:dyDescent="0.25">
      <c r="A377" s="7" t="s">
        <v>1169</v>
      </c>
      <c r="B377" s="8">
        <v>3</v>
      </c>
      <c r="C377" s="8" t="s">
        <v>825</v>
      </c>
      <c r="D377" s="201">
        <v>0</v>
      </c>
    </row>
    <row r="378" spans="1:4" ht="21.75" customHeight="1" x14ac:dyDescent="0.25">
      <c r="A378" s="7" t="s">
        <v>1170</v>
      </c>
      <c r="B378" s="8">
        <v>3</v>
      </c>
      <c r="C378" s="8" t="s">
        <v>813</v>
      </c>
      <c r="D378" s="201">
        <v>0</v>
      </c>
    </row>
    <row r="379" spans="1:4" ht="21.75" customHeight="1" x14ac:dyDescent="0.25">
      <c r="A379" s="7" t="s">
        <v>1171</v>
      </c>
      <c r="B379" s="8">
        <v>3</v>
      </c>
      <c r="C379" s="8" t="s">
        <v>826</v>
      </c>
      <c r="D379" s="201">
        <v>0</v>
      </c>
    </row>
    <row r="380" spans="1:4" ht="21.75" customHeight="1" x14ac:dyDescent="0.25">
      <c r="A380" s="7" t="s">
        <v>1172</v>
      </c>
      <c r="B380" s="8">
        <v>3</v>
      </c>
      <c r="C380" s="8" t="s">
        <v>819</v>
      </c>
      <c r="D380" s="201">
        <v>0</v>
      </c>
    </row>
    <row r="381" spans="1:4" ht="21.75" customHeight="1" x14ac:dyDescent="0.25">
      <c r="A381" s="7" t="s">
        <v>1173</v>
      </c>
      <c r="B381" s="8">
        <v>3</v>
      </c>
      <c r="C381" s="8" t="s">
        <v>826</v>
      </c>
      <c r="D381" s="201">
        <v>0</v>
      </c>
    </row>
    <row r="382" spans="1:4" ht="21.75" customHeight="1" x14ac:dyDescent="0.25">
      <c r="A382" s="7" t="s">
        <v>1174</v>
      </c>
      <c r="B382" s="8">
        <v>3</v>
      </c>
      <c r="C382" s="8" t="s">
        <v>827</v>
      </c>
      <c r="D382" s="201">
        <v>0</v>
      </c>
    </row>
    <row r="383" spans="1:4" ht="21.75" customHeight="1" x14ac:dyDescent="0.25">
      <c r="A383" s="7" t="s">
        <v>1175</v>
      </c>
      <c r="B383" s="8">
        <v>3</v>
      </c>
      <c r="C383" s="8" t="s">
        <v>835</v>
      </c>
      <c r="D383" s="201">
        <v>0</v>
      </c>
    </row>
    <row r="384" spans="1:4" ht="21.75" customHeight="1" x14ac:dyDescent="0.25">
      <c r="A384" s="7" t="s">
        <v>1176</v>
      </c>
      <c r="B384" s="8">
        <v>3</v>
      </c>
      <c r="C384" s="8" t="s">
        <v>838</v>
      </c>
      <c r="D384" s="201">
        <v>0</v>
      </c>
    </row>
    <row r="385" spans="1:4" ht="21.75" customHeight="1" x14ac:dyDescent="0.25">
      <c r="A385" s="7" t="s">
        <v>1177</v>
      </c>
      <c r="B385" s="8">
        <v>3</v>
      </c>
      <c r="C385" s="8" t="s">
        <v>838</v>
      </c>
      <c r="D385" s="201">
        <v>0</v>
      </c>
    </row>
    <row r="386" spans="1:4" ht="21.75" customHeight="1" x14ac:dyDescent="0.25">
      <c r="A386" s="7" t="s">
        <v>1178</v>
      </c>
      <c r="B386" s="8">
        <v>3</v>
      </c>
      <c r="C386" s="8" t="s">
        <v>836</v>
      </c>
      <c r="D386" s="201">
        <v>0</v>
      </c>
    </row>
    <row r="387" spans="1:4" ht="21.75" customHeight="1" x14ac:dyDescent="0.25">
      <c r="A387" s="7" t="s">
        <v>1179</v>
      </c>
      <c r="B387" s="8">
        <v>3</v>
      </c>
      <c r="C387" s="8" t="s">
        <v>849</v>
      </c>
      <c r="D387" s="201">
        <v>0</v>
      </c>
    </row>
    <row r="388" spans="1:4" ht="21.75" customHeight="1" x14ac:dyDescent="0.25">
      <c r="A388" s="7" t="s">
        <v>1180</v>
      </c>
      <c r="B388" s="8">
        <v>3</v>
      </c>
      <c r="C388" s="8" t="s">
        <v>828</v>
      </c>
      <c r="D388" s="201">
        <v>2.2643221751767801</v>
      </c>
    </row>
    <row r="389" spans="1:4" ht="21.75" customHeight="1" x14ac:dyDescent="0.25">
      <c r="A389" s="7" t="s">
        <v>1181</v>
      </c>
      <c r="B389" s="8">
        <v>3</v>
      </c>
      <c r="C389" s="8" t="s">
        <v>836</v>
      </c>
      <c r="D389" s="201">
        <v>0</v>
      </c>
    </row>
    <row r="390" spans="1:4" ht="21.75" customHeight="1" x14ac:dyDescent="0.25">
      <c r="A390" s="7" t="s">
        <v>1182</v>
      </c>
      <c r="B390" s="8">
        <v>3</v>
      </c>
      <c r="C390" s="8" t="s">
        <v>828</v>
      </c>
      <c r="D390" s="201">
        <v>1.6081449806447099</v>
      </c>
    </row>
    <row r="391" spans="1:4" ht="21.75" customHeight="1" x14ac:dyDescent="0.25">
      <c r="A391" s="7" t="s">
        <v>1183</v>
      </c>
      <c r="B391" s="8">
        <v>3</v>
      </c>
      <c r="C391" s="8" t="s">
        <v>828</v>
      </c>
      <c r="D391" s="201">
        <v>1.7700697504318299</v>
      </c>
    </row>
    <row r="392" spans="1:4" ht="21.75" customHeight="1" x14ac:dyDescent="0.25">
      <c r="A392" s="7" t="s">
        <v>1184</v>
      </c>
      <c r="B392" s="8">
        <v>3</v>
      </c>
      <c r="C392" s="8" t="s">
        <v>821</v>
      </c>
      <c r="D392" s="201">
        <v>0</v>
      </c>
    </row>
    <row r="393" spans="1:4" ht="21.75" customHeight="1" x14ac:dyDescent="0.25">
      <c r="A393" s="7" t="s">
        <v>1185</v>
      </c>
      <c r="B393" s="8">
        <v>3</v>
      </c>
      <c r="C393" s="8" t="s">
        <v>825</v>
      </c>
      <c r="D393" s="201">
        <v>0</v>
      </c>
    </row>
    <row r="394" spans="1:4" ht="21.75" customHeight="1" x14ac:dyDescent="0.25">
      <c r="A394" s="7" t="s">
        <v>1186</v>
      </c>
      <c r="B394" s="8">
        <v>3</v>
      </c>
      <c r="C394" s="8" t="s">
        <v>826</v>
      </c>
      <c r="D394" s="201">
        <v>0</v>
      </c>
    </row>
    <row r="395" spans="1:4" ht="21.75" customHeight="1" x14ac:dyDescent="0.25">
      <c r="A395" s="7" t="s">
        <v>1187</v>
      </c>
      <c r="B395" s="8">
        <v>3</v>
      </c>
      <c r="C395" s="8" t="s">
        <v>828</v>
      </c>
      <c r="D395" s="201">
        <v>0</v>
      </c>
    </row>
    <row r="396" spans="1:4" ht="21.75" customHeight="1" x14ac:dyDescent="0.25">
      <c r="A396" s="7" t="s">
        <v>1188</v>
      </c>
      <c r="B396" s="8">
        <v>3</v>
      </c>
      <c r="C396" s="8" t="s">
        <v>820</v>
      </c>
      <c r="D396" s="201">
        <v>0</v>
      </c>
    </row>
    <row r="397" spans="1:4" ht="21.75" customHeight="1" x14ac:dyDescent="0.25">
      <c r="A397" s="7" t="s">
        <v>1189</v>
      </c>
      <c r="B397" s="8">
        <v>3</v>
      </c>
      <c r="C397" s="8" t="s">
        <v>849</v>
      </c>
      <c r="D397" s="201">
        <v>0</v>
      </c>
    </row>
    <row r="398" spans="1:4" ht="21.75" customHeight="1" x14ac:dyDescent="0.25">
      <c r="A398" s="7" t="s">
        <v>1190</v>
      </c>
      <c r="B398" s="8">
        <v>3</v>
      </c>
      <c r="C398" s="8" t="s">
        <v>849</v>
      </c>
      <c r="D398" s="201">
        <v>1.667891999384</v>
      </c>
    </row>
    <row r="399" spans="1:4" ht="21.75" customHeight="1" x14ac:dyDescent="0.25">
      <c r="A399" s="7" t="s">
        <v>1191</v>
      </c>
      <c r="B399" s="8">
        <v>3</v>
      </c>
      <c r="C399" s="8" t="s">
        <v>826</v>
      </c>
      <c r="D399" s="201">
        <v>0</v>
      </c>
    </row>
    <row r="400" spans="1:4" ht="21.75" customHeight="1" x14ac:dyDescent="0.25">
      <c r="A400" s="7" t="s">
        <v>1192</v>
      </c>
      <c r="B400" s="8">
        <v>3</v>
      </c>
      <c r="C400" s="8" t="s">
        <v>828</v>
      </c>
      <c r="D400" s="201">
        <v>0</v>
      </c>
    </row>
    <row r="401" spans="1:4" ht="21.75" customHeight="1" x14ac:dyDescent="0.25">
      <c r="A401" s="7" t="s">
        <v>1193</v>
      </c>
      <c r="B401" s="8">
        <v>3</v>
      </c>
      <c r="C401" s="8" t="s">
        <v>813</v>
      </c>
      <c r="D401" s="201">
        <v>4.1060016519940898</v>
      </c>
    </row>
    <row r="402" spans="1:4" ht="21.75" customHeight="1" x14ac:dyDescent="0.25">
      <c r="A402" s="7" t="s">
        <v>1194</v>
      </c>
      <c r="B402" s="8">
        <v>3</v>
      </c>
      <c r="C402" s="8" t="s">
        <v>848</v>
      </c>
      <c r="D402" s="201">
        <v>0</v>
      </c>
    </row>
    <row r="403" spans="1:4" ht="21.75" customHeight="1" x14ac:dyDescent="0.25">
      <c r="A403" s="7" t="s">
        <v>1195</v>
      </c>
      <c r="B403" s="8">
        <v>3</v>
      </c>
      <c r="C403" s="8" t="s">
        <v>826</v>
      </c>
      <c r="D403" s="201">
        <v>0</v>
      </c>
    </row>
    <row r="404" spans="1:4" ht="21.75" customHeight="1" x14ac:dyDescent="0.25">
      <c r="A404" s="7" t="s">
        <v>1196</v>
      </c>
      <c r="B404" s="8">
        <v>3</v>
      </c>
      <c r="C404" s="8" t="s">
        <v>836</v>
      </c>
      <c r="D404" s="201">
        <v>0</v>
      </c>
    </row>
    <row r="405" spans="1:4" ht="21.75" customHeight="1" x14ac:dyDescent="0.25">
      <c r="A405" s="7" t="s">
        <v>1197</v>
      </c>
      <c r="B405" s="8">
        <v>3</v>
      </c>
      <c r="C405" s="8" t="s">
        <v>836</v>
      </c>
      <c r="D405" s="201">
        <v>0</v>
      </c>
    </row>
    <row r="406" spans="1:4" ht="21.75" customHeight="1" x14ac:dyDescent="0.25">
      <c r="A406" s="7" t="s">
        <v>1198</v>
      </c>
      <c r="B406" s="8">
        <v>3</v>
      </c>
      <c r="C406" s="8" t="s">
        <v>836</v>
      </c>
      <c r="D406" s="201">
        <v>0</v>
      </c>
    </row>
    <row r="407" spans="1:4" ht="21.75" customHeight="1" x14ac:dyDescent="0.25">
      <c r="A407" s="7" t="s">
        <v>1199</v>
      </c>
      <c r="B407" s="8">
        <v>3</v>
      </c>
      <c r="C407" s="8" t="s">
        <v>849</v>
      </c>
      <c r="D407" s="201">
        <v>0</v>
      </c>
    </row>
    <row r="408" spans="1:4" ht="21.75" customHeight="1" x14ac:dyDescent="0.25">
      <c r="A408" s="7" t="s">
        <v>1200</v>
      </c>
      <c r="B408" s="8">
        <v>3</v>
      </c>
      <c r="C408" s="8" t="s">
        <v>836</v>
      </c>
      <c r="D408" s="201">
        <v>0</v>
      </c>
    </row>
    <row r="409" spans="1:4" ht="21.75" customHeight="1" x14ac:dyDescent="0.25">
      <c r="A409" s="7" t="s">
        <v>1201</v>
      </c>
      <c r="B409" s="8">
        <v>3</v>
      </c>
      <c r="C409" s="8" t="s">
        <v>828</v>
      </c>
      <c r="D409" s="201">
        <v>2.0466237651786701</v>
      </c>
    </row>
    <row r="410" spans="1:4" ht="21.75" customHeight="1" x14ac:dyDescent="0.25">
      <c r="A410" s="7" t="s">
        <v>1202</v>
      </c>
      <c r="B410" s="8">
        <v>3</v>
      </c>
      <c r="C410" s="8" t="s">
        <v>828</v>
      </c>
      <c r="D410" s="201">
        <v>0</v>
      </c>
    </row>
    <row r="411" spans="1:4" ht="21.75" customHeight="1" x14ac:dyDescent="0.25">
      <c r="A411" s="7" t="s">
        <v>1203</v>
      </c>
      <c r="B411" s="8">
        <v>3</v>
      </c>
      <c r="C411" s="8" t="s">
        <v>836</v>
      </c>
      <c r="D411" s="201">
        <v>0</v>
      </c>
    </row>
    <row r="412" spans="1:4" ht="21.75" customHeight="1" x14ac:dyDescent="0.25">
      <c r="A412" s="7" t="s">
        <v>1204</v>
      </c>
      <c r="B412" s="8">
        <v>3</v>
      </c>
      <c r="C412" s="8" t="s">
        <v>841</v>
      </c>
      <c r="D412" s="201">
        <v>2.5376196029565898</v>
      </c>
    </row>
    <row r="413" spans="1:4" ht="21.75" customHeight="1" x14ac:dyDescent="0.25">
      <c r="A413" s="7" t="s">
        <v>1205</v>
      </c>
      <c r="B413" s="8">
        <v>3</v>
      </c>
      <c r="C413" s="8" t="s">
        <v>822</v>
      </c>
      <c r="D413" s="201">
        <v>0</v>
      </c>
    </row>
    <row r="414" spans="1:4" ht="21.75" customHeight="1" x14ac:dyDescent="0.25">
      <c r="A414" s="7" t="s">
        <v>1206</v>
      </c>
      <c r="B414" s="8">
        <v>3</v>
      </c>
      <c r="C414" s="8" t="s">
        <v>820</v>
      </c>
      <c r="D414" s="201">
        <v>0</v>
      </c>
    </row>
    <row r="415" spans="1:4" ht="27.75" customHeight="1" x14ac:dyDescent="0.25">
      <c r="A415" s="7" t="s">
        <v>1207</v>
      </c>
      <c r="B415" s="8">
        <v>3</v>
      </c>
      <c r="C415" s="8" t="s">
        <v>828</v>
      </c>
      <c r="D415" s="201">
        <v>0</v>
      </c>
    </row>
    <row r="416" spans="1:4" ht="27.75" customHeight="1" x14ac:dyDescent="0.25">
      <c r="A416" s="7" t="s">
        <v>1208</v>
      </c>
      <c r="B416" s="8">
        <v>3</v>
      </c>
      <c r="C416" s="8" t="s">
        <v>828</v>
      </c>
      <c r="D416" s="201">
        <v>3.1467433725057301</v>
      </c>
    </row>
    <row r="417" spans="1:4" ht="27.75" customHeight="1" x14ac:dyDescent="0.25">
      <c r="A417" s="7" t="s">
        <v>1209</v>
      </c>
      <c r="B417" s="8">
        <v>3</v>
      </c>
      <c r="C417" s="8" t="s">
        <v>825</v>
      </c>
      <c r="D417" s="201">
        <v>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56" customWidth="1"/>
    <col min="2" max="2" width="37.44140625" style="156" bestFit="1" customWidth="1"/>
    <col min="3" max="3" width="19" style="157" customWidth="1"/>
    <col min="4" max="4" width="5.33203125" style="156" bestFit="1" customWidth="1"/>
    <col min="5" max="5" width="4.6640625" style="156" customWidth="1"/>
    <col min="6" max="6" width="29.109375" style="156" bestFit="1" customWidth="1"/>
    <col min="7" max="7" width="11.5546875" style="156"/>
    <col min="8" max="8" width="64.5546875" style="156" bestFit="1" customWidth="1"/>
    <col min="9" max="16384" width="11.5546875" style="156"/>
  </cols>
  <sheetData>
    <row r="1" spans="1:8" ht="26.25" customHeight="1" x14ac:dyDescent="0.4">
      <c r="A1" s="159" t="s">
        <v>26</v>
      </c>
      <c r="H1" s="158"/>
    </row>
    <row r="2" spans="1:8" ht="12.75" customHeight="1" x14ac:dyDescent="0.25">
      <c r="A2" s="159"/>
    </row>
    <row r="3" spans="1:8" ht="12.75" customHeight="1" x14ac:dyDescent="0.25">
      <c r="A3" s="159"/>
    </row>
    <row r="4" spans="1:8" ht="12.75" customHeight="1" x14ac:dyDescent="0.25">
      <c r="A4" s="159"/>
    </row>
    <row r="5" spans="1:8" ht="12.75" customHeight="1" x14ac:dyDescent="0.25">
      <c r="A5" s="159"/>
    </row>
    <row r="6" spans="1:8" ht="12.75" customHeight="1" x14ac:dyDescent="0.25">
      <c r="A6" s="159"/>
    </row>
    <row r="7" spans="1:8" ht="12.75" customHeight="1" x14ac:dyDescent="0.25">
      <c r="A7" s="159"/>
    </row>
    <row r="8" spans="1:8" ht="12.75" customHeight="1" x14ac:dyDescent="0.25">
      <c r="A8" s="159"/>
    </row>
    <row r="9" spans="1:8" ht="12.75" customHeight="1" x14ac:dyDescent="0.25">
      <c r="A9" s="159"/>
    </row>
    <row r="10" spans="1:8" ht="12.75" customHeight="1" x14ac:dyDescent="0.25">
      <c r="A10" s="159"/>
    </row>
    <row r="11" spans="1:8" ht="12.75" customHeight="1" x14ac:dyDescent="0.25">
      <c r="A11" s="159"/>
    </row>
    <row r="12" spans="1:8" ht="12.75" customHeight="1" x14ac:dyDescent="0.25">
      <c r="A12" s="159"/>
    </row>
    <row r="13" spans="1:8" ht="12.75" customHeight="1" x14ac:dyDescent="0.25">
      <c r="A13" s="159"/>
    </row>
    <row r="14" spans="1:8" ht="12.75" customHeight="1" x14ac:dyDescent="0.25">
      <c r="A14" s="159"/>
    </row>
    <row r="15" spans="1:8" ht="12.75" customHeight="1" x14ac:dyDescent="0.25">
      <c r="A15" s="159"/>
    </row>
    <row r="16" spans="1:8" ht="12.75" customHeight="1" x14ac:dyDescent="0.25">
      <c r="A16" s="159"/>
    </row>
    <row r="17" spans="1:8" ht="12.75" customHeight="1" x14ac:dyDescent="0.25">
      <c r="A17" s="159"/>
    </row>
    <row r="18" spans="1:8" ht="12.75" customHeight="1" x14ac:dyDescent="0.25">
      <c r="A18" s="159"/>
    </row>
    <row r="19" spans="1:8" ht="12.75" customHeight="1" x14ac:dyDescent="0.25">
      <c r="A19" s="159"/>
    </row>
    <row r="20" spans="1:8" ht="12.75" customHeight="1" x14ac:dyDescent="0.25">
      <c r="A20" s="159"/>
    </row>
    <row r="21" spans="1:8" ht="12.75" customHeight="1" x14ac:dyDescent="0.25">
      <c r="A21" s="159"/>
    </row>
    <row r="22" spans="1:8" ht="12.75" customHeight="1" x14ac:dyDescent="0.25">
      <c r="A22" s="159"/>
    </row>
    <row r="23" spans="1:8" ht="12.75" customHeight="1" x14ac:dyDescent="0.25">
      <c r="A23" s="159"/>
    </row>
    <row r="24" spans="1:8" ht="12.75" customHeight="1" x14ac:dyDescent="0.25">
      <c r="A24" s="159"/>
    </row>
    <row r="25" spans="1:8" ht="12.75" customHeight="1" x14ac:dyDescent="0.25">
      <c r="A25" s="159"/>
    </row>
    <row r="26" spans="1:8" ht="12.75" customHeight="1" x14ac:dyDescent="0.25">
      <c r="A26" s="159"/>
    </row>
    <row r="27" spans="1:8" ht="12.75" customHeight="1" x14ac:dyDescent="0.25">
      <c r="A27" s="159"/>
    </row>
    <row r="28" spans="1:8" s="161" customFormat="1" ht="52.8" x14ac:dyDescent="0.25">
      <c r="A28" s="54" t="s">
        <v>225</v>
      </c>
      <c r="B28" s="54" t="s">
        <v>226</v>
      </c>
      <c r="C28" s="54" t="s">
        <v>453</v>
      </c>
      <c r="D28" s="160"/>
      <c r="E28" s="160"/>
      <c r="F28" s="54" t="s">
        <v>454</v>
      </c>
      <c r="G28" s="54" t="s">
        <v>455</v>
      </c>
      <c r="H28" s="54" t="s">
        <v>456</v>
      </c>
    </row>
    <row r="29" spans="1:8" x14ac:dyDescent="0.25">
      <c r="A29" s="166">
        <v>3</v>
      </c>
      <c r="B29" s="162" t="s">
        <v>227</v>
      </c>
      <c r="C29" s="165" t="s">
        <v>462</v>
      </c>
      <c r="F29" s="156" t="s">
        <v>459</v>
      </c>
      <c r="G29" s="163">
        <v>43626</v>
      </c>
      <c r="H29" s="156" t="s">
        <v>460</v>
      </c>
    </row>
    <row r="30" spans="1:8" x14ac:dyDescent="0.25">
      <c r="A30" s="166">
        <v>4</v>
      </c>
      <c r="B30" s="162" t="s">
        <v>227</v>
      </c>
      <c r="C30" s="165" t="s">
        <v>462</v>
      </c>
      <c r="F30" s="156" t="s">
        <v>464</v>
      </c>
      <c r="G30" s="163">
        <v>43626</v>
      </c>
      <c r="H30" s="156" t="s">
        <v>460</v>
      </c>
    </row>
    <row r="31" spans="1:8" x14ac:dyDescent="0.25">
      <c r="A31" s="166">
        <v>5</v>
      </c>
      <c r="B31" s="162" t="s">
        <v>228</v>
      </c>
      <c r="C31" s="165" t="s">
        <v>462</v>
      </c>
      <c r="F31" s="156" t="s">
        <v>463</v>
      </c>
      <c r="G31" s="163">
        <v>43626</v>
      </c>
      <c r="H31" s="156" t="s">
        <v>460</v>
      </c>
    </row>
    <row r="32" spans="1:8" x14ac:dyDescent="0.25">
      <c r="A32" s="166">
        <v>6</v>
      </c>
      <c r="B32" s="162" t="s">
        <v>229</v>
      </c>
      <c r="C32" s="165" t="s">
        <v>462</v>
      </c>
      <c r="F32" s="156" t="s">
        <v>465</v>
      </c>
      <c r="G32" s="163">
        <v>43626</v>
      </c>
      <c r="H32" s="156" t="s">
        <v>466</v>
      </c>
    </row>
    <row r="33" spans="1:8" x14ac:dyDescent="0.25">
      <c r="A33" s="166">
        <v>7</v>
      </c>
      <c r="B33" s="162" t="s">
        <v>229</v>
      </c>
      <c r="C33" s="165" t="s">
        <v>462</v>
      </c>
      <c r="G33" s="163"/>
      <c r="H33" s="164"/>
    </row>
    <row r="34" spans="1:8" x14ac:dyDescent="0.25">
      <c r="A34" s="166">
        <v>8</v>
      </c>
      <c r="B34" s="162" t="s">
        <v>229</v>
      </c>
      <c r="C34" s="165" t="s">
        <v>462</v>
      </c>
      <c r="F34" s="164"/>
      <c r="G34" s="163"/>
    </row>
    <row r="35" spans="1:8" x14ac:dyDescent="0.25">
      <c r="A35" s="166">
        <v>9</v>
      </c>
      <c r="B35" s="162" t="s">
        <v>229</v>
      </c>
      <c r="C35" s="165" t="s">
        <v>462</v>
      </c>
      <c r="G35" s="163"/>
      <c r="H35" s="164"/>
    </row>
    <row r="36" spans="1:8" x14ac:dyDescent="0.25">
      <c r="A36" s="166">
        <v>10</v>
      </c>
      <c r="B36" s="162" t="s">
        <v>229</v>
      </c>
      <c r="C36" s="165" t="s">
        <v>462</v>
      </c>
      <c r="G36" s="163"/>
      <c r="H36" s="164"/>
    </row>
    <row r="37" spans="1:8" x14ac:dyDescent="0.25">
      <c r="A37" s="166">
        <v>11</v>
      </c>
      <c r="B37" s="162" t="s">
        <v>229</v>
      </c>
      <c r="C37" s="165" t="s">
        <v>462</v>
      </c>
      <c r="G37" s="163"/>
    </row>
    <row r="38" spans="1:8" x14ac:dyDescent="0.25">
      <c r="A38" s="166">
        <v>12</v>
      </c>
      <c r="B38" s="162" t="s">
        <v>229</v>
      </c>
      <c r="C38" s="165" t="s">
        <v>462</v>
      </c>
      <c r="G38" s="163"/>
    </row>
    <row r="39" spans="1:8" x14ac:dyDescent="0.25">
      <c r="A39" s="166">
        <v>13</v>
      </c>
      <c r="B39" s="162" t="s">
        <v>230</v>
      </c>
      <c r="C39" s="165" t="s">
        <v>462</v>
      </c>
      <c r="G39" s="163"/>
    </row>
    <row r="40" spans="1:8" x14ac:dyDescent="0.25">
      <c r="A40" s="166">
        <v>15</v>
      </c>
      <c r="B40" s="162" t="s">
        <v>230</v>
      </c>
      <c r="C40" s="165" t="s">
        <v>462</v>
      </c>
      <c r="F40" s="164"/>
      <c r="G40" s="163"/>
      <c r="H40" s="164"/>
    </row>
    <row r="41" spans="1:8" x14ac:dyDescent="0.25">
      <c r="A41" s="166">
        <v>16</v>
      </c>
      <c r="B41" s="162" t="s">
        <v>231</v>
      </c>
      <c r="C41" s="165" t="s">
        <v>462</v>
      </c>
      <c r="G41" s="163"/>
      <c r="H41" s="164"/>
    </row>
    <row r="42" spans="1:8" x14ac:dyDescent="0.25">
      <c r="A42" s="166">
        <v>17</v>
      </c>
      <c r="B42" s="162" t="s">
        <v>231</v>
      </c>
      <c r="C42" s="165" t="s">
        <v>462</v>
      </c>
      <c r="G42" s="163"/>
    </row>
    <row r="43" spans="1:8" x14ac:dyDescent="0.25">
      <c r="A43" s="166">
        <v>18</v>
      </c>
      <c r="B43" s="162" t="s">
        <v>231</v>
      </c>
      <c r="C43" s="165" t="s">
        <v>462</v>
      </c>
      <c r="G43" s="163"/>
    </row>
    <row r="44" spans="1:8" x14ac:dyDescent="0.25">
      <c r="A44" s="166">
        <v>19</v>
      </c>
      <c r="B44" s="162" t="s">
        <v>231</v>
      </c>
      <c r="C44" s="165" t="s">
        <v>462</v>
      </c>
      <c r="G44" s="163"/>
    </row>
    <row r="45" spans="1:8" x14ac:dyDescent="0.25">
      <c r="A45" s="166">
        <v>20</v>
      </c>
      <c r="B45" s="162" t="s">
        <v>231</v>
      </c>
      <c r="C45" s="165" t="s">
        <v>462</v>
      </c>
      <c r="G45" s="163"/>
    </row>
    <row r="46" spans="1:8" x14ac:dyDescent="0.25">
      <c r="A46" s="166">
        <v>21</v>
      </c>
      <c r="B46" s="162" t="s">
        <v>231</v>
      </c>
      <c r="C46" s="165" t="s">
        <v>462</v>
      </c>
      <c r="G46" s="163"/>
    </row>
    <row r="47" spans="1:8" x14ac:dyDescent="0.25">
      <c r="A47" s="166">
        <v>22</v>
      </c>
      <c r="B47" s="162" t="s">
        <v>231</v>
      </c>
      <c r="C47" s="165" t="s">
        <v>462</v>
      </c>
      <c r="G47" s="163"/>
    </row>
    <row r="48" spans="1:8" x14ac:dyDescent="0.25">
      <c r="A48" s="166">
        <v>23</v>
      </c>
      <c r="B48" s="162" t="s">
        <v>232</v>
      </c>
      <c r="C48" s="165" t="s">
        <v>462</v>
      </c>
      <c r="G48" s="163"/>
    </row>
    <row r="49" spans="1:8" x14ac:dyDescent="0.25">
      <c r="A49" s="166">
        <v>24</v>
      </c>
      <c r="B49" s="162" t="s">
        <v>232</v>
      </c>
      <c r="C49" s="165" t="s">
        <v>462</v>
      </c>
      <c r="G49" s="163"/>
    </row>
    <row r="50" spans="1:8" x14ac:dyDescent="0.25">
      <c r="A50" s="166">
        <v>25</v>
      </c>
      <c r="B50" s="162" t="s">
        <v>232</v>
      </c>
      <c r="C50" s="165" t="s">
        <v>462</v>
      </c>
      <c r="G50" s="163"/>
    </row>
    <row r="51" spans="1:8" x14ac:dyDescent="0.25">
      <c r="A51" s="166">
        <v>26</v>
      </c>
      <c r="B51" s="162" t="s">
        <v>232</v>
      </c>
      <c r="C51" s="165" t="s">
        <v>462</v>
      </c>
      <c r="G51" s="163"/>
    </row>
    <row r="52" spans="1:8" x14ac:dyDescent="0.25">
      <c r="A52" s="166">
        <v>28</v>
      </c>
      <c r="B52" s="162" t="s">
        <v>232</v>
      </c>
      <c r="C52" s="165" t="s">
        <v>462</v>
      </c>
      <c r="G52" s="163"/>
    </row>
    <row r="53" spans="1:8" x14ac:dyDescent="0.25">
      <c r="A53" s="166">
        <v>29</v>
      </c>
      <c r="B53" s="162" t="s">
        <v>232</v>
      </c>
      <c r="C53" s="165" t="s">
        <v>462</v>
      </c>
      <c r="G53" s="163"/>
    </row>
    <row r="54" spans="1:8" x14ac:dyDescent="0.25">
      <c r="A54" s="166">
        <v>30</v>
      </c>
      <c r="B54" s="162" t="s">
        <v>232</v>
      </c>
      <c r="C54" s="165" t="s">
        <v>462</v>
      </c>
      <c r="G54" s="163"/>
    </row>
    <row r="55" spans="1:8" x14ac:dyDescent="0.25">
      <c r="A55" s="166">
        <v>31</v>
      </c>
      <c r="B55" s="162" t="s">
        <v>232</v>
      </c>
      <c r="C55" s="165" t="s">
        <v>462</v>
      </c>
      <c r="G55" s="163"/>
    </row>
    <row r="56" spans="1:8" x14ac:dyDescent="0.25">
      <c r="A56" s="166">
        <v>32</v>
      </c>
      <c r="B56" s="162" t="s">
        <v>232</v>
      </c>
      <c r="C56" s="165" t="s">
        <v>462</v>
      </c>
      <c r="F56" s="164"/>
      <c r="G56" s="163"/>
      <c r="H56" s="164"/>
    </row>
    <row r="57" spans="1:8" x14ac:dyDescent="0.25">
      <c r="A57" s="166">
        <v>33</v>
      </c>
      <c r="B57" s="162" t="s">
        <v>232</v>
      </c>
      <c r="C57" s="165" t="s">
        <v>462</v>
      </c>
      <c r="F57" s="164"/>
      <c r="G57" s="163"/>
      <c r="H57" s="164"/>
    </row>
    <row r="58" spans="1:8" x14ac:dyDescent="0.25">
      <c r="A58" s="166">
        <v>34</v>
      </c>
      <c r="B58" s="162" t="s">
        <v>232</v>
      </c>
      <c r="C58" s="165" t="s">
        <v>462</v>
      </c>
      <c r="F58" s="164"/>
      <c r="G58" s="163"/>
      <c r="H58" s="164"/>
    </row>
    <row r="59" spans="1:8" x14ac:dyDescent="0.25">
      <c r="A59" s="166">
        <v>35</v>
      </c>
      <c r="B59" s="162" t="s">
        <v>232</v>
      </c>
      <c r="C59" s="165" t="s">
        <v>462</v>
      </c>
      <c r="F59" s="164"/>
      <c r="G59" s="163"/>
      <c r="H59" s="164"/>
    </row>
    <row r="60" spans="1:8" x14ac:dyDescent="0.25">
      <c r="A60" s="166">
        <v>36</v>
      </c>
      <c r="B60" s="162" t="s">
        <v>232</v>
      </c>
      <c r="C60" s="165" t="s">
        <v>462</v>
      </c>
      <c r="F60" s="164"/>
      <c r="G60" s="163"/>
      <c r="H60" s="164"/>
    </row>
    <row r="61" spans="1:8" x14ac:dyDescent="0.25">
      <c r="A61" s="166">
        <v>37</v>
      </c>
      <c r="B61" s="162" t="s">
        <v>232</v>
      </c>
      <c r="C61" s="165" t="s">
        <v>462</v>
      </c>
      <c r="F61" s="164"/>
      <c r="G61" s="163"/>
      <c r="H61" s="164"/>
    </row>
    <row r="62" spans="1:8" x14ac:dyDescent="0.25">
      <c r="A62" s="166">
        <v>38</v>
      </c>
      <c r="B62" s="162" t="s">
        <v>232</v>
      </c>
      <c r="C62" s="165" t="s">
        <v>462</v>
      </c>
      <c r="F62" s="164"/>
      <c r="G62" s="163"/>
      <c r="H62" s="164"/>
    </row>
    <row r="63" spans="1:8" x14ac:dyDescent="0.25">
      <c r="A63" s="166">
        <v>39</v>
      </c>
      <c r="B63" s="162" t="s">
        <v>232</v>
      </c>
      <c r="C63" s="165" t="s">
        <v>462</v>
      </c>
      <c r="F63" s="164"/>
      <c r="G63" s="163"/>
      <c r="H63" s="164"/>
    </row>
    <row r="64" spans="1:8" x14ac:dyDescent="0.25">
      <c r="A64" s="166">
        <v>40</v>
      </c>
      <c r="B64" s="162" t="s">
        <v>231</v>
      </c>
      <c r="C64" s="165" t="s">
        <v>462</v>
      </c>
      <c r="F64" s="164"/>
      <c r="G64" s="163"/>
      <c r="H64" s="164"/>
    </row>
    <row r="65" spans="1:8" x14ac:dyDescent="0.25">
      <c r="A65" s="166">
        <v>41</v>
      </c>
      <c r="B65" s="162" t="s">
        <v>233</v>
      </c>
      <c r="C65" s="165" t="s">
        <v>462</v>
      </c>
      <c r="F65" s="164"/>
      <c r="G65" s="163"/>
      <c r="H65" s="164"/>
    </row>
    <row r="66" spans="1:8" x14ac:dyDescent="0.25">
      <c r="A66" s="166">
        <v>42</v>
      </c>
      <c r="B66" s="162" t="s">
        <v>234</v>
      </c>
      <c r="C66" s="165" t="s">
        <v>462</v>
      </c>
      <c r="F66" s="164"/>
      <c r="G66" s="163"/>
      <c r="H66" s="164"/>
    </row>
    <row r="67" spans="1:8" x14ac:dyDescent="0.25">
      <c r="A67" s="166">
        <v>43</v>
      </c>
      <c r="B67" s="162" t="s">
        <v>234</v>
      </c>
      <c r="C67" s="165" t="s">
        <v>462</v>
      </c>
      <c r="F67" s="164"/>
      <c r="G67" s="163"/>
      <c r="H67" s="164"/>
    </row>
    <row r="68" spans="1:8" x14ac:dyDescent="0.25">
      <c r="A68" s="166">
        <v>44</v>
      </c>
      <c r="B68" s="162" t="s">
        <v>233</v>
      </c>
      <c r="C68" s="165" t="s">
        <v>462</v>
      </c>
      <c r="F68" s="164"/>
      <c r="G68" s="163"/>
      <c r="H68" s="164"/>
    </row>
    <row r="69" spans="1:8" x14ac:dyDescent="0.25">
      <c r="A69" s="166">
        <v>45</v>
      </c>
      <c r="B69" s="162" t="s">
        <v>235</v>
      </c>
      <c r="C69" s="165" t="s">
        <v>462</v>
      </c>
      <c r="F69" s="164"/>
      <c r="G69" s="163"/>
      <c r="H69" s="164"/>
    </row>
    <row r="70" spans="1:8" x14ac:dyDescent="0.25">
      <c r="A70" s="166">
        <v>46</v>
      </c>
      <c r="B70" s="162" t="s">
        <v>236</v>
      </c>
      <c r="C70" s="165" t="s">
        <v>462</v>
      </c>
      <c r="F70" s="164"/>
      <c r="G70" s="163"/>
      <c r="H70" s="164"/>
    </row>
    <row r="71" spans="1:8" x14ac:dyDescent="0.25">
      <c r="A71" s="166">
        <v>47</v>
      </c>
      <c r="B71" s="162" t="s">
        <v>237</v>
      </c>
      <c r="C71" s="165" t="s">
        <v>462</v>
      </c>
      <c r="F71" s="164"/>
      <c r="G71" s="163"/>
      <c r="H71" s="164"/>
    </row>
    <row r="72" spans="1:8" x14ac:dyDescent="0.25">
      <c r="A72" s="166">
        <v>48</v>
      </c>
      <c r="B72" s="162" t="s">
        <v>238</v>
      </c>
      <c r="C72" s="165" t="s">
        <v>462</v>
      </c>
      <c r="F72" s="164"/>
      <c r="G72" s="163"/>
      <c r="H72" s="164"/>
    </row>
    <row r="73" spans="1:8" x14ac:dyDescent="0.25">
      <c r="A73" s="166">
        <v>49</v>
      </c>
      <c r="B73" s="162" t="s">
        <v>231</v>
      </c>
      <c r="C73" s="165" t="s">
        <v>462</v>
      </c>
      <c r="F73" s="164"/>
      <c r="G73" s="163"/>
      <c r="H73" s="164"/>
    </row>
    <row r="74" spans="1:8" x14ac:dyDescent="0.25">
      <c r="A74" s="166">
        <v>50</v>
      </c>
      <c r="B74" s="162" t="s">
        <v>239</v>
      </c>
      <c r="C74" s="165" t="s">
        <v>462</v>
      </c>
      <c r="F74" s="164"/>
      <c r="G74" s="163"/>
      <c r="H74" s="164"/>
    </row>
    <row r="75" spans="1:8" x14ac:dyDescent="0.25">
      <c r="A75" s="166">
        <v>51</v>
      </c>
      <c r="B75" s="162" t="s">
        <v>240</v>
      </c>
      <c r="C75" s="165" t="s">
        <v>461</v>
      </c>
      <c r="F75" s="164"/>
      <c r="G75" s="163"/>
      <c r="H75" s="164"/>
    </row>
    <row r="76" spans="1:8" x14ac:dyDescent="0.25">
      <c r="A76" s="166">
        <v>52</v>
      </c>
      <c r="B76" s="162" t="s">
        <v>241</v>
      </c>
      <c r="C76" s="165" t="s">
        <v>462</v>
      </c>
      <c r="F76" s="164"/>
      <c r="G76" s="163"/>
      <c r="H76" s="164"/>
    </row>
    <row r="77" spans="1:8" x14ac:dyDescent="0.25">
      <c r="A77" s="166">
        <v>53</v>
      </c>
      <c r="B77" s="162" t="s">
        <v>241</v>
      </c>
      <c r="C77" s="165" t="s">
        <v>462</v>
      </c>
      <c r="F77" s="164"/>
      <c r="G77" s="163"/>
      <c r="H77" s="164"/>
    </row>
    <row r="78" spans="1:8" x14ac:dyDescent="0.25">
      <c r="A78" s="166">
        <v>55</v>
      </c>
      <c r="B78" s="162" t="s">
        <v>241</v>
      </c>
      <c r="C78" s="165" t="s">
        <v>462</v>
      </c>
      <c r="F78" s="164"/>
      <c r="G78" s="163"/>
      <c r="H78" s="164"/>
    </row>
    <row r="79" spans="1:8" x14ac:dyDescent="0.25">
      <c r="A79" s="166">
        <v>56</v>
      </c>
      <c r="B79" s="162" t="s">
        <v>241</v>
      </c>
      <c r="C79" s="165" t="s">
        <v>462</v>
      </c>
      <c r="F79" s="164"/>
      <c r="G79" s="163"/>
      <c r="H79" s="164"/>
    </row>
    <row r="80" spans="1:8" x14ac:dyDescent="0.25">
      <c r="A80" s="166">
        <v>57</v>
      </c>
      <c r="B80" s="162" t="s">
        <v>241</v>
      </c>
      <c r="C80" s="165" t="s">
        <v>462</v>
      </c>
      <c r="F80" s="164"/>
      <c r="G80" s="163"/>
      <c r="H80" s="164"/>
    </row>
    <row r="81" spans="1:8" x14ac:dyDescent="0.25">
      <c r="A81" s="166">
        <v>58</v>
      </c>
      <c r="B81" s="162" t="s">
        <v>242</v>
      </c>
      <c r="C81" s="165" t="s">
        <v>461</v>
      </c>
      <c r="F81" s="164"/>
      <c r="G81" s="163"/>
      <c r="H81" s="164"/>
    </row>
    <row r="82" spans="1:8" x14ac:dyDescent="0.25">
      <c r="A82" s="166">
        <v>59</v>
      </c>
      <c r="B82" s="162" t="s">
        <v>241</v>
      </c>
      <c r="C82" s="165" t="s">
        <v>462</v>
      </c>
      <c r="F82" s="164"/>
      <c r="G82" s="163"/>
      <c r="H82" s="164"/>
    </row>
    <row r="83" spans="1:8" x14ac:dyDescent="0.25">
      <c r="A83" s="166">
        <v>60</v>
      </c>
      <c r="B83" s="162" t="s">
        <v>241</v>
      </c>
      <c r="C83" s="165" t="s">
        <v>462</v>
      </c>
      <c r="F83" s="164"/>
      <c r="G83" s="163"/>
      <c r="H83" s="164"/>
    </row>
    <row r="84" spans="1:8" x14ac:dyDescent="0.25">
      <c r="A84" s="166">
        <v>62</v>
      </c>
      <c r="B84" s="162" t="s">
        <v>243</v>
      </c>
      <c r="C84" s="165" t="s">
        <v>461</v>
      </c>
    </row>
    <row r="85" spans="1:8" x14ac:dyDescent="0.25">
      <c r="A85" s="166">
        <v>63</v>
      </c>
      <c r="B85" s="162" t="s">
        <v>234</v>
      </c>
      <c r="C85" s="165" t="s">
        <v>462</v>
      </c>
    </row>
    <row r="86" spans="1:8" x14ac:dyDescent="0.25">
      <c r="A86" s="166">
        <v>64</v>
      </c>
      <c r="B86" s="162" t="s">
        <v>241</v>
      </c>
      <c r="C86" s="165" t="s">
        <v>462</v>
      </c>
    </row>
    <row r="87" spans="1:8" x14ac:dyDescent="0.25">
      <c r="A87" s="166">
        <v>65</v>
      </c>
      <c r="B87" s="162" t="s">
        <v>244</v>
      </c>
      <c r="C87" s="165" t="s">
        <v>462</v>
      </c>
    </row>
    <row r="88" spans="1:8" x14ac:dyDescent="0.25">
      <c r="A88" s="166">
        <v>66</v>
      </c>
      <c r="B88" s="162" t="s">
        <v>244</v>
      </c>
      <c r="C88" s="165" t="s">
        <v>462</v>
      </c>
    </row>
    <row r="89" spans="1:8" x14ac:dyDescent="0.25">
      <c r="A89" s="166">
        <v>67</v>
      </c>
      <c r="B89" s="162" t="s">
        <v>245</v>
      </c>
      <c r="C89" s="165" t="s">
        <v>462</v>
      </c>
    </row>
    <row r="90" spans="1:8" x14ac:dyDescent="0.25">
      <c r="A90" s="166">
        <v>71</v>
      </c>
      <c r="B90" s="162" t="s">
        <v>245</v>
      </c>
      <c r="C90" s="165" t="s">
        <v>462</v>
      </c>
    </row>
    <row r="91" spans="1:8" x14ac:dyDescent="0.25">
      <c r="A91" s="166">
        <v>72</v>
      </c>
      <c r="B91" s="162" t="s">
        <v>245</v>
      </c>
      <c r="C91" s="165" t="s">
        <v>462</v>
      </c>
    </row>
    <row r="92" spans="1:8" x14ac:dyDescent="0.25">
      <c r="A92" s="166">
        <v>73</v>
      </c>
      <c r="B92" s="162" t="s">
        <v>245</v>
      </c>
      <c r="C92" s="165" t="s">
        <v>462</v>
      </c>
    </row>
    <row r="93" spans="1:8" x14ac:dyDescent="0.25">
      <c r="A93" s="166">
        <v>74</v>
      </c>
      <c r="B93" s="162" t="s">
        <v>246</v>
      </c>
      <c r="C93" s="165" t="s">
        <v>462</v>
      </c>
    </row>
    <row r="94" spans="1:8" x14ac:dyDescent="0.25">
      <c r="A94" s="166">
        <v>75</v>
      </c>
      <c r="B94" s="162" t="s">
        <v>247</v>
      </c>
      <c r="C94" s="165" t="s">
        <v>462</v>
      </c>
    </row>
    <row r="95" spans="1:8" x14ac:dyDescent="0.25">
      <c r="A95" s="166">
        <v>76</v>
      </c>
      <c r="B95" s="162" t="s">
        <v>247</v>
      </c>
      <c r="C95" s="165" t="s">
        <v>462</v>
      </c>
    </row>
    <row r="96" spans="1:8" x14ac:dyDescent="0.25">
      <c r="A96" s="166">
        <v>77</v>
      </c>
      <c r="B96" s="162" t="s">
        <v>247</v>
      </c>
      <c r="C96" s="165" t="s">
        <v>462</v>
      </c>
    </row>
    <row r="97" spans="1:3" x14ac:dyDescent="0.25">
      <c r="A97" s="166">
        <v>78</v>
      </c>
      <c r="B97" s="162" t="s">
        <v>248</v>
      </c>
      <c r="C97" s="165" t="s">
        <v>462</v>
      </c>
    </row>
    <row r="98" spans="1:3" x14ac:dyDescent="0.25">
      <c r="A98" s="166">
        <v>79</v>
      </c>
      <c r="B98" s="162" t="s">
        <v>249</v>
      </c>
      <c r="C98" s="165" t="s">
        <v>461</v>
      </c>
    </row>
    <row r="99" spans="1:3" x14ac:dyDescent="0.25">
      <c r="A99" s="166">
        <v>80</v>
      </c>
      <c r="B99" s="162" t="s">
        <v>250</v>
      </c>
      <c r="C99" s="165" t="s">
        <v>462</v>
      </c>
    </row>
    <row r="100" spans="1:3" x14ac:dyDescent="0.25">
      <c r="A100" s="166">
        <v>81</v>
      </c>
      <c r="B100" s="162" t="s">
        <v>251</v>
      </c>
      <c r="C100" s="165" t="s">
        <v>462</v>
      </c>
    </row>
    <row r="101" spans="1:3" x14ac:dyDescent="0.25">
      <c r="A101" s="166">
        <v>82</v>
      </c>
      <c r="B101" s="162" t="s">
        <v>252</v>
      </c>
      <c r="C101" s="165" t="s">
        <v>462</v>
      </c>
    </row>
    <row r="102" spans="1:3" x14ac:dyDescent="0.25">
      <c r="A102" s="166">
        <v>83</v>
      </c>
      <c r="B102" s="162" t="s">
        <v>252</v>
      </c>
      <c r="C102" s="165" t="s">
        <v>462</v>
      </c>
    </row>
    <row r="103" spans="1:3" x14ac:dyDescent="0.25">
      <c r="A103" s="166">
        <v>84</v>
      </c>
      <c r="B103" s="162" t="s">
        <v>252</v>
      </c>
      <c r="C103" s="165" t="s">
        <v>462</v>
      </c>
    </row>
    <row r="104" spans="1:3" x14ac:dyDescent="0.25">
      <c r="A104" s="166">
        <v>85</v>
      </c>
      <c r="B104" s="162" t="s">
        <v>252</v>
      </c>
      <c r="C104" s="165" t="s">
        <v>462</v>
      </c>
    </row>
    <row r="105" spans="1:3" x14ac:dyDescent="0.25">
      <c r="A105" s="166">
        <v>86</v>
      </c>
      <c r="B105" s="162" t="s">
        <v>252</v>
      </c>
      <c r="C105" s="165" t="s">
        <v>462</v>
      </c>
    </row>
    <row r="106" spans="1:3" x14ac:dyDescent="0.25">
      <c r="A106" s="166">
        <v>87</v>
      </c>
      <c r="B106" s="162" t="s">
        <v>252</v>
      </c>
      <c r="C106" s="165" t="s">
        <v>462</v>
      </c>
    </row>
    <row r="107" spans="1:3" x14ac:dyDescent="0.25">
      <c r="A107" s="166">
        <v>88</v>
      </c>
      <c r="B107" s="162" t="s">
        <v>252</v>
      </c>
      <c r="C107" s="165" t="s">
        <v>462</v>
      </c>
    </row>
    <row r="108" spans="1:3" x14ac:dyDescent="0.25">
      <c r="A108" s="166">
        <v>91</v>
      </c>
      <c r="B108" s="162" t="s">
        <v>253</v>
      </c>
      <c r="C108" s="165" t="s">
        <v>462</v>
      </c>
    </row>
    <row r="109" spans="1:3" x14ac:dyDescent="0.25">
      <c r="A109" s="166">
        <v>92</v>
      </c>
      <c r="B109" s="162" t="s">
        <v>253</v>
      </c>
      <c r="C109" s="165" t="s">
        <v>462</v>
      </c>
    </row>
    <row r="110" spans="1:3" x14ac:dyDescent="0.25">
      <c r="A110" s="166">
        <v>93</v>
      </c>
      <c r="B110" s="162" t="s">
        <v>254</v>
      </c>
      <c r="C110" s="165" t="s">
        <v>461</v>
      </c>
    </row>
    <row r="111" spans="1:3" x14ac:dyDescent="0.25">
      <c r="A111" s="166">
        <v>94</v>
      </c>
      <c r="B111" s="162" t="s">
        <v>253</v>
      </c>
      <c r="C111" s="165" t="s">
        <v>462</v>
      </c>
    </row>
    <row r="112" spans="1:3" x14ac:dyDescent="0.25">
      <c r="A112" s="166">
        <v>95</v>
      </c>
      <c r="B112" s="162" t="s">
        <v>253</v>
      </c>
      <c r="C112" s="165" t="s">
        <v>462</v>
      </c>
    </row>
    <row r="113" spans="1:3" x14ac:dyDescent="0.25">
      <c r="A113" s="166">
        <v>96</v>
      </c>
      <c r="B113" s="162" t="s">
        <v>253</v>
      </c>
      <c r="C113" s="165" t="s">
        <v>462</v>
      </c>
    </row>
    <row r="114" spans="1:3" x14ac:dyDescent="0.25">
      <c r="A114" s="166">
        <v>97</v>
      </c>
      <c r="B114" s="162" t="s">
        <v>255</v>
      </c>
      <c r="C114" s="165" t="s">
        <v>462</v>
      </c>
    </row>
    <row r="115" spans="1:3" x14ac:dyDescent="0.25">
      <c r="A115" s="166">
        <v>98</v>
      </c>
      <c r="B115" s="162" t="s">
        <v>256</v>
      </c>
      <c r="C115" s="165" t="s">
        <v>462</v>
      </c>
    </row>
    <row r="116" spans="1:3" x14ac:dyDescent="0.25">
      <c r="A116" s="166">
        <v>99</v>
      </c>
      <c r="B116" s="162" t="s">
        <v>257</v>
      </c>
      <c r="C116" s="165" t="s">
        <v>462</v>
      </c>
    </row>
    <row r="117" spans="1:3" x14ac:dyDescent="0.25">
      <c r="A117" s="166">
        <v>100</v>
      </c>
      <c r="B117" s="162" t="s">
        <v>257</v>
      </c>
      <c r="C117" s="165" t="s">
        <v>462</v>
      </c>
    </row>
    <row r="118" spans="1:3" x14ac:dyDescent="0.25">
      <c r="A118" s="166">
        <v>101</v>
      </c>
      <c r="B118" s="162" t="s">
        <v>258</v>
      </c>
      <c r="C118" s="165" t="s">
        <v>462</v>
      </c>
    </row>
    <row r="119" spans="1:3" x14ac:dyDescent="0.25">
      <c r="A119" s="166">
        <v>102</v>
      </c>
      <c r="B119" s="162" t="s">
        <v>258</v>
      </c>
      <c r="C119" s="165" t="s">
        <v>462</v>
      </c>
    </row>
    <row r="120" spans="1:3" x14ac:dyDescent="0.25">
      <c r="A120" s="166">
        <v>103</v>
      </c>
      <c r="B120" s="162" t="s">
        <v>258</v>
      </c>
      <c r="C120" s="165" t="s">
        <v>462</v>
      </c>
    </row>
    <row r="121" spans="1:3" x14ac:dyDescent="0.25">
      <c r="A121" s="166">
        <v>104</v>
      </c>
      <c r="B121" s="162" t="s">
        <v>259</v>
      </c>
      <c r="C121" s="165" t="s">
        <v>462</v>
      </c>
    </row>
    <row r="122" spans="1:3" x14ac:dyDescent="0.25">
      <c r="A122" s="166">
        <v>105</v>
      </c>
      <c r="B122" s="162" t="s">
        <v>259</v>
      </c>
      <c r="C122" s="165" t="s">
        <v>462</v>
      </c>
    </row>
    <row r="123" spans="1:3" x14ac:dyDescent="0.25">
      <c r="A123" s="166">
        <v>106</v>
      </c>
      <c r="B123" s="162" t="s">
        <v>259</v>
      </c>
      <c r="C123" s="165" t="s">
        <v>462</v>
      </c>
    </row>
    <row r="124" spans="1:3" x14ac:dyDescent="0.25">
      <c r="A124" s="166">
        <v>107</v>
      </c>
      <c r="B124" s="162" t="s">
        <v>259</v>
      </c>
      <c r="C124" s="165" t="s">
        <v>462</v>
      </c>
    </row>
    <row r="125" spans="1:3" x14ac:dyDescent="0.25">
      <c r="A125" s="166">
        <v>108</v>
      </c>
      <c r="B125" s="162" t="s">
        <v>259</v>
      </c>
      <c r="C125" s="165" t="s">
        <v>462</v>
      </c>
    </row>
    <row r="126" spans="1:3" x14ac:dyDescent="0.25">
      <c r="A126" s="166">
        <v>109</v>
      </c>
      <c r="B126" s="162" t="s">
        <v>259</v>
      </c>
      <c r="C126" s="165" t="s">
        <v>462</v>
      </c>
    </row>
    <row r="127" spans="1:3" x14ac:dyDescent="0.25">
      <c r="A127" s="166">
        <v>110</v>
      </c>
      <c r="B127" s="162" t="s">
        <v>259</v>
      </c>
      <c r="C127" s="165" t="s">
        <v>462</v>
      </c>
    </row>
    <row r="128" spans="1:3" x14ac:dyDescent="0.25">
      <c r="A128" s="166">
        <v>111</v>
      </c>
      <c r="B128" s="162" t="s">
        <v>260</v>
      </c>
      <c r="C128" s="165" t="s">
        <v>462</v>
      </c>
    </row>
    <row r="129" spans="1:3" x14ac:dyDescent="0.25">
      <c r="A129" s="166">
        <v>112</v>
      </c>
      <c r="B129" s="162" t="s">
        <v>261</v>
      </c>
      <c r="C129" s="165" t="s">
        <v>462</v>
      </c>
    </row>
    <row r="130" spans="1:3" x14ac:dyDescent="0.25">
      <c r="A130" s="166">
        <v>113</v>
      </c>
      <c r="B130" s="162" t="s">
        <v>261</v>
      </c>
      <c r="C130" s="165" t="s">
        <v>462</v>
      </c>
    </row>
    <row r="131" spans="1:3" x14ac:dyDescent="0.25">
      <c r="A131" s="166">
        <v>115</v>
      </c>
      <c r="B131" s="162" t="s">
        <v>261</v>
      </c>
      <c r="C131" s="165" t="s">
        <v>462</v>
      </c>
    </row>
    <row r="132" spans="1:3" x14ac:dyDescent="0.25">
      <c r="A132" s="166">
        <v>116</v>
      </c>
      <c r="B132" s="162" t="s">
        <v>261</v>
      </c>
      <c r="C132" s="165" t="s">
        <v>462</v>
      </c>
    </row>
    <row r="133" spans="1:3" x14ac:dyDescent="0.25">
      <c r="A133" s="166">
        <v>117</v>
      </c>
      <c r="B133" s="162" t="s">
        <v>261</v>
      </c>
      <c r="C133" s="165" t="s">
        <v>462</v>
      </c>
    </row>
    <row r="134" spans="1:3" x14ac:dyDescent="0.25">
      <c r="A134" s="166">
        <v>118</v>
      </c>
      <c r="B134" s="162" t="s">
        <v>262</v>
      </c>
      <c r="C134" s="165" t="s">
        <v>462</v>
      </c>
    </row>
    <row r="135" spans="1:3" x14ac:dyDescent="0.25">
      <c r="A135" s="166">
        <v>119</v>
      </c>
      <c r="B135" s="162" t="s">
        <v>262</v>
      </c>
      <c r="C135" s="165" t="s">
        <v>462</v>
      </c>
    </row>
    <row r="136" spans="1:3" x14ac:dyDescent="0.25">
      <c r="A136" s="166">
        <v>120</v>
      </c>
      <c r="B136" s="162" t="s">
        <v>234</v>
      </c>
      <c r="C136" s="165" t="s">
        <v>462</v>
      </c>
    </row>
    <row r="137" spans="1:3" x14ac:dyDescent="0.25">
      <c r="A137" s="166">
        <v>121</v>
      </c>
      <c r="B137" s="162" t="s">
        <v>263</v>
      </c>
      <c r="C137" s="165" t="s">
        <v>461</v>
      </c>
    </row>
    <row r="138" spans="1:3" x14ac:dyDescent="0.25">
      <c r="A138" s="166">
        <v>122</v>
      </c>
      <c r="B138" s="162" t="s">
        <v>264</v>
      </c>
      <c r="C138" s="165" t="s">
        <v>461</v>
      </c>
    </row>
    <row r="139" spans="1:3" x14ac:dyDescent="0.25">
      <c r="A139" s="166">
        <v>123</v>
      </c>
      <c r="B139" s="162" t="s">
        <v>265</v>
      </c>
      <c r="C139" s="165" t="s">
        <v>461</v>
      </c>
    </row>
    <row r="140" spans="1:3" x14ac:dyDescent="0.25">
      <c r="A140" s="166">
        <v>124</v>
      </c>
      <c r="B140" s="162" t="s">
        <v>265</v>
      </c>
      <c r="C140" s="165" t="s">
        <v>461</v>
      </c>
    </row>
    <row r="141" spans="1:3" x14ac:dyDescent="0.25">
      <c r="A141" s="166">
        <v>125</v>
      </c>
      <c r="B141" s="162" t="s">
        <v>265</v>
      </c>
      <c r="C141" s="165" t="s">
        <v>461</v>
      </c>
    </row>
    <row r="142" spans="1:3" x14ac:dyDescent="0.25">
      <c r="A142" s="166">
        <v>126</v>
      </c>
      <c r="B142" s="162" t="s">
        <v>266</v>
      </c>
      <c r="C142" s="165" t="s">
        <v>461</v>
      </c>
    </row>
    <row r="143" spans="1:3" x14ac:dyDescent="0.25">
      <c r="A143" s="166">
        <v>127</v>
      </c>
      <c r="B143" s="162" t="s">
        <v>267</v>
      </c>
      <c r="C143" s="165" t="s">
        <v>461</v>
      </c>
    </row>
    <row r="144" spans="1:3" x14ac:dyDescent="0.25">
      <c r="A144" s="166">
        <v>128</v>
      </c>
      <c r="B144" s="162" t="s">
        <v>268</v>
      </c>
      <c r="C144" s="165" t="s">
        <v>461</v>
      </c>
    </row>
    <row r="145" spans="1:3" x14ac:dyDescent="0.25">
      <c r="A145" s="166">
        <v>129</v>
      </c>
      <c r="B145" s="162" t="s">
        <v>267</v>
      </c>
      <c r="C145" s="165" t="s">
        <v>461</v>
      </c>
    </row>
    <row r="146" spans="1:3" x14ac:dyDescent="0.25">
      <c r="A146" s="166">
        <v>130</v>
      </c>
      <c r="B146" s="162" t="s">
        <v>269</v>
      </c>
      <c r="C146" s="165" t="s">
        <v>461</v>
      </c>
    </row>
    <row r="147" spans="1:3" x14ac:dyDescent="0.25">
      <c r="A147" s="166">
        <v>131</v>
      </c>
      <c r="B147" s="162" t="s">
        <v>269</v>
      </c>
      <c r="C147" s="165" t="s">
        <v>461</v>
      </c>
    </row>
    <row r="148" spans="1:3" x14ac:dyDescent="0.25">
      <c r="A148" s="166">
        <v>132</v>
      </c>
      <c r="B148" s="162" t="s">
        <v>270</v>
      </c>
      <c r="C148" s="165" t="s">
        <v>461</v>
      </c>
    </row>
    <row r="149" spans="1:3" x14ac:dyDescent="0.25">
      <c r="A149" s="166">
        <v>133</v>
      </c>
      <c r="B149" s="162" t="s">
        <v>270</v>
      </c>
      <c r="C149" s="165" t="s">
        <v>461</v>
      </c>
    </row>
    <row r="150" spans="1:3" x14ac:dyDescent="0.25">
      <c r="A150" s="166">
        <v>134</v>
      </c>
      <c r="B150" s="162" t="s">
        <v>270</v>
      </c>
      <c r="C150" s="165" t="s">
        <v>461</v>
      </c>
    </row>
    <row r="151" spans="1:3" x14ac:dyDescent="0.25">
      <c r="A151" s="166">
        <v>135</v>
      </c>
      <c r="B151" s="162" t="s">
        <v>270</v>
      </c>
      <c r="C151" s="165" t="s">
        <v>461</v>
      </c>
    </row>
    <row r="152" spans="1:3" x14ac:dyDescent="0.25">
      <c r="A152" s="166">
        <v>136</v>
      </c>
      <c r="B152" s="162" t="s">
        <v>270</v>
      </c>
      <c r="C152" s="165" t="s">
        <v>461</v>
      </c>
    </row>
    <row r="153" spans="1:3" x14ac:dyDescent="0.25">
      <c r="A153" s="166">
        <v>137</v>
      </c>
      <c r="B153" s="162" t="s">
        <v>270</v>
      </c>
      <c r="C153" s="165" t="s">
        <v>461</v>
      </c>
    </row>
    <row r="154" spans="1:3" x14ac:dyDescent="0.25">
      <c r="A154" s="166">
        <v>138</v>
      </c>
      <c r="B154" s="162" t="s">
        <v>270</v>
      </c>
      <c r="C154" s="165" t="s">
        <v>461</v>
      </c>
    </row>
    <row r="155" spans="1:3" x14ac:dyDescent="0.25">
      <c r="A155" s="166">
        <v>140</v>
      </c>
      <c r="B155" s="162" t="s">
        <v>254</v>
      </c>
      <c r="C155" s="165" t="s">
        <v>461</v>
      </c>
    </row>
    <row r="156" spans="1:3" x14ac:dyDescent="0.25">
      <c r="A156" s="166">
        <v>141</v>
      </c>
      <c r="B156" s="162" t="s">
        <v>271</v>
      </c>
      <c r="C156" s="165" t="s">
        <v>461</v>
      </c>
    </row>
    <row r="157" spans="1:3" x14ac:dyDescent="0.25">
      <c r="A157" s="166">
        <v>142</v>
      </c>
      <c r="B157" s="162" t="s">
        <v>271</v>
      </c>
      <c r="C157" s="165" t="s">
        <v>461</v>
      </c>
    </row>
    <row r="158" spans="1:3" x14ac:dyDescent="0.25">
      <c r="A158" s="166">
        <v>143</v>
      </c>
      <c r="B158" s="162" t="s">
        <v>257</v>
      </c>
      <c r="C158" s="165" t="s">
        <v>462</v>
      </c>
    </row>
    <row r="159" spans="1:3" x14ac:dyDescent="0.25">
      <c r="A159" s="166">
        <v>144</v>
      </c>
      <c r="B159" s="162" t="s">
        <v>272</v>
      </c>
      <c r="C159" s="165" t="s">
        <v>461</v>
      </c>
    </row>
    <row r="160" spans="1:3" x14ac:dyDescent="0.25">
      <c r="A160" s="166">
        <v>145</v>
      </c>
      <c r="B160" s="162" t="s">
        <v>272</v>
      </c>
      <c r="C160" s="165" t="s">
        <v>461</v>
      </c>
    </row>
    <row r="161" spans="1:3" x14ac:dyDescent="0.25">
      <c r="A161" s="166">
        <v>146</v>
      </c>
      <c r="B161" s="162" t="s">
        <v>272</v>
      </c>
      <c r="C161" s="165" t="s">
        <v>461</v>
      </c>
    </row>
    <row r="162" spans="1:3" x14ac:dyDescent="0.25">
      <c r="A162" s="166">
        <v>147</v>
      </c>
      <c r="B162" s="162" t="s">
        <v>272</v>
      </c>
      <c r="C162" s="165" t="s">
        <v>461</v>
      </c>
    </row>
    <row r="163" spans="1:3" x14ac:dyDescent="0.25">
      <c r="A163" s="166">
        <v>148</v>
      </c>
      <c r="B163" s="162" t="s">
        <v>273</v>
      </c>
      <c r="C163" s="165" t="s">
        <v>461</v>
      </c>
    </row>
    <row r="164" spans="1:3" x14ac:dyDescent="0.25">
      <c r="A164" s="166">
        <v>149</v>
      </c>
      <c r="B164" s="162" t="s">
        <v>274</v>
      </c>
      <c r="C164" s="165" t="s">
        <v>461</v>
      </c>
    </row>
    <row r="165" spans="1:3" x14ac:dyDescent="0.25">
      <c r="A165" s="166">
        <v>150</v>
      </c>
      <c r="B165" s="162" t="s">
        <v>266</v>
      </c>
      <c r="C165" s="165" t="s">
        <v>461</v>
      </c>
    </row>
    <row r="166" spans="1:3" x14ac:dyDescent="0.25">
      <c r="A166" s="166">
        <v>151</v>
      </c>
      <c r="B166" s="162" t="s">
        <v>266</v>
      </c>
      <c r="C166" s="165" t="s">
        <v>461</v>
      </c>
    </row>
    <row r="167" spans="1:3" x14ac:dyDescent="0.25">
      <c r="A167" s="166">
        <v>152</v>
      </c>
      <c r="B167" s="162" t="s">
        <v>266</v>
      </c>
      <c r="C167" s="165" t="s">
        <v>461</v>
      </c>
    </row>
    <row r="168" spans="1:3" x14ac:dyDescent="0.25">
      <c r="A168" s="166">
        <v>153</v>
      </c>
      <c r="B168" s="162" t="s">
        <v>266</v>
      </c>
      <c r="C168" s="165" t="s">
        <v>461</v>
      </c>
    </row>
    <row r="169" spans="1:3" x14ac:dyDescent="0.25">
      <c r="A169" s="166">
        <v>154</v>
      </c>
      <c r="B169" s="162" t="s">
        <v>266</v>
      </c>
      <c r="C169" s="165" t="s">
        <v>461</v>
      </c>
    </row>
    <row r="170" spans="1:3" x14ac:dyDescent="0.25">
      <c r="A170" s="166">
        <v>155</v>
      </c>
      <c r="B170" s="162" t="s">
        <v>254</v>
      </c>
      <c r="C170" s="165" t="s">
        <v>462</v>
      </c>
    </row>
    <row r="171" spans="1:3" x14ac:dyDescent="0.25">
      <c r="A171" s="166">
        <v>156</v>
      </c>
      <c r="B171" s="162" t="s">
        <v>266</v>
      </c>
      <c r="C171" s="165" t="s">
        <v>461</v>
      </c>
    </row>
    <row r="172" spans="1:3" x14ac:dyDescent="0.25">
      <c r="A172" s="166">
        <v>157</v>
      </c>
      <c r="B172" s="162" t="s">
        <v>266</v>
      </c>
      <c r="C172" s="165" t="s">
        <v>461</v>
      </c>
    </row>
    <row r="173" spans="1:3" x14ac:dyDescent="0.25">
      <c r="A173" s="166">
        <v>158</v>
      </c>
      <c r="B173" s="162" t="s">
        <v>266</v>
      </c>
      <c r="C173" s="165" t="s">
        <v>461</v>
      </c>
    </row>
    <row r="174" spans="1:3" x14ac:dyDescent="0.25">
      <c r="A174" s="166">
        <v>159</v>
      </c>
      <c r="B174" s="162" t="s">
        <v>241</v>
      </c>
      <c r="C174" s="165" t="s">
        <v>462</v>
      </c>
    </row>
    <row r="175" spans="1:3" x14ac:dyDescent="0.25">
      <c r="A175" s="166">
        <v>160</v>
      </c>
      <c r="B175" s="162" t="s">
        <v>266</v>
      </c>
      <c r="C175" s="165" t="s">
        <v>461</v>
      </c>
    </row>
    <row r="176" spans="1:3" x14ac:dyDescent="0.25">
      <c r="A176" s="166">
        <v>161</v>
      </c>
      <c r="B176" s="162" t="s">
        <v>266</v>
      </c>
      <c r="C176" s="165" t="s">
        <v>461</v>
      </c>
    </row>
    <row r="177" spans="1:3" x14ac:dyDescent="0.25">
      <c r="A177" s="166">
        <v>162</v>
      </c>
      <c r="B177" s="162" t="s">
        <v>266</v>
      </c>
      <c r="C177" s="165" t="s">
        <v>461</v>
      </c>
    </row>
    <row r="178" spans="1:3" x14ac:dyDescent="0.25">
      <c r="A178" s="166">
        <v>163</v>
      </c>
      <c r="B178" s="162" t="s">
        <v>266</v>
      </c>
      <c r="C178" s="165" t="s">
        <v>461</v>
      </c>
    </row>
    <row r="179" spans="1:3" x14ac:dyDescent="0.25">
      <c r="A179" s="166">
        <v>164</v>
      </c>
      <c r="B179" s="162" t="s">
        <v>266</v>
      </c>
      <c r="C179" s="165" t="s">
        <v>461</v>
      </c>
    </row>
    <row r="180" spans="1:3" x14ac:dyDescent="0.25">
      <c r="A180" s="166">
        <v>165</v>
      </c>
      <c r="B180" s="162" t="s">
        <v>266</v>
      </c>
      <c r="C180" s="165" t="s">
        <v>461</v>
      </c>
    </row>
    <row r="181" spans="1:3" x14ac:dyDescent="0.25">
      <c r="A181" s="166">
        <v>166</v>
      </c>
      <c r="B181" s="162" t="s">
        <v>266</v>
      </c>
      <c r="C181" s="165" t="s">
        <v>461</v>
      </c>
    </row>
    <row r="182" spans="1:3" x14ac:dyDescent="0.25">
      <c r="A182" s="166">
        <v>167</v>
      </c>
      <c r="B182" s="162" t="s">
        <v>266</v>
      </c>
      <c r="C182" s="165" t="s">
        <v>461</v>
      </c>
    </row>
    <row r="183" spans="1:3" x14ac:dyDescent="0.25">
      <c r="A183" s="166">
        <v>168</v>
      </c>
      <c r="B183" s="162" t="s">
        <v>266</v>
      </c>
      <c r="C183" s="165" t="s">
        <v>461</v>
      </c>
    </row>
    <row r="184" spans="1:3" x14ac:dyDescent="0.25">
      <c r="A184" s="166">
        <v>169</v>
      </c>
      <c r="B184" s="162" t="s">
        <v>266</v>
      </c>
      <c r="C184" s="165" t="s">
        <v>461</v>
      </c>
    </row>
    <row r="185" spans="1:3" x14ac:dyDescent="0.25">
      <c r="A185" s="166">
        <v>170</v>
      </c>
      <c r="B185" s="162" t="s">
        <v>266</v>
      </c>
      <c r="C185" s="165" t="s">
        <v>461</v>
      </c>
    </row>
    <row r="186" spans="1:3" x14ac:dyDescent="0.25">
      <c r="A186" s="166">
        <v>171</v>
      </c>
      <c r="B186" s="162" t="s">
        <v>266</v>
      </c>
      <c r="C186" s="165" t="s">
        <v>461</v>
      </c>
    </row>
    <row r="187" spans="1:3" x14ac:dyDescent="0.25">
      <c r="A187" s="166">
        <v>172</v>
      </c>
      <c r="B187" s="162" t="s">
        <v>266</v>
      </c>
      <c r="C187" s="165" t="s">
        <v>461</v>
      </c>
    </row>
    <row r="188" spans="1:3" x14ac:dyDescent="0.25">
      <c r="A188" s="166">
        <v>173</v>
      </c>
      <c r="B188" s="162" t="s">
        <v>266</v>
      </c>
      <c r="C188" s="165" t="s">
        <v>461</v>
      </c>
    </row>
    <row r="189" spans="1:3" x14ac:dyDescent="0.25">
      <c r="A189" s="166">
        <v>174</v>
      </c>
      <c r="B189" s="162" t="s">
        <v>266</v>
      </c>
      <c r="C189" s="165" t="s">
        <v>461</v>
      </c>
    </row>
    <row r="190" spans="1:3" x14ac:dyDescent="0.25">
      <c r="A190" s="166">
        <v>175</v>
      </c>
      <c r="B190" s="162" t="s">
        <v>266</v>
      </c>
      <c r="C190" s="165" t="s">
        <v>461</v>
      </c>
    </row>
    <row r="191" spans="1:3" x14ac:dyDescent="0.25">
      <c r="A191" s="166">
        <v>176</v>
      </c>
      <c r="B191" s="162" t="s">
        <v>266</v>
      </c>
      <c r="C191" s="165" t="s">
        <v>461</v>
      </c>
    </row>
    <row r="192" spans="1:3" x14ac:dyDescent="0.25">
      <c r="A192" s="166">
        <v>177</v>
      </c>
      <c r="B192" s="162" t="s">
        <v>266</v>
      </c>
      <c r="C192" s="165" t="s">
        <v>461</v>
      </c>
    </row>
    <row r="193" spans="1:3" x14ac:dyDescent="0.25">
      <c r="A193" s="166">
        <v>178</v>
      </c>
      <c r="B193" s="162" t="s">
        <v>275</v>
      </c>
      <c r="C193" s="165" t="s">
        <v>461</v>
      </c>
    </row>
    <row r="194" spans="1:3" x14ac:dyDescent="0.25">
      <c r="A194" s="166">
        <v>179</v>
      </c>
      <c r="B194" s="162" t="s">
        <v>266</v>
      </c>
      <c r="C194" s="165" t="s">
        <v>461</v>
      </c>
    </row>
    <row r="195" spans="1:3" x14ac:dyDescent="0.25">
      <c r="A195" s="166">
        <v>180</v>
      </c>
      <c r="B195" s="162" t="s">
        <v>266</v>
      </c>
      <c r="C195" s="165" t="s">
        <v>461</v>
      </c>
    </row>
    <row r="196" spans="1:3" x14ac:dyDescent="0.25">
      <c r="A196" s="166">
        <v>181</v>
      </c>
      <c r="B196" s="162" t="s">
        <v>266</v>
      </c>
      <c r="C196" s="165" t="s">
        <v>461</v>
      </c>
    </row>
    <row r="197" spans="1:3" x14ac:dyDescent="0.25">
      <c r="A197" s="166">
        <v>182</v>
      </c>
      <c r="B197" s="162" t="s">
        <v>266</v>
      </c>
      <c r="C197" s="165" t="s">
        <v>461</v>
      </c>
    </row>
    <row r="198" spans="1:3" x14ac:dyDescent="0.25">
      <c r="A198" s="166">
        <v>183</v>
      </c>
      <c r="B198" s="162" t="s">
        <v>266</v>
      </c>
      <c r="C198" s="165" t="s">
        <v>461</v>
      </c>
    </row>
    <row r="199" spans="1:3" x14ac:dyDescent="0.25">
      <c r="A199" s="166">
        <v>184</v>
      </c>
      <c r="B199" s="162" t="s">
        <v>266</v>
      </c>
      <c r="C199" s="165" t="s">
        <v>461</v>
      </c>
    </row>
    <row r="200" spans="1:3" x14ac:dyDescent="0.25">
      <c r="A200" s="166">
        <v>185</v>
      </c>
      <c r="B200" s="162" t="s">
        <v>266</v>
      </c>
      <c r="C200" s="165" t="s">
        <v>461</v>
      </c>
    </row>
    <row r="201" spans="1:3" x14ac:dyDescent="0.25">
      <c r="A201" s="166">
        <v>186</v>
      </c>
      <c r="B201" s="162" t="s">
        <v>266</v>
      </c>
      <c r="C201" s="165" t="s">
        <v>461</v>
      </c>
    </row>
    <row r="202" spans="1:3" x14ac:dyDescent="0.25">
      <c r="A202" s="166">
        <v>187</v>
      </c>
      <c r="B202" s="162" t="s">
        <v>266</v>
      </c>
      <c r="C202" s="165" t="s">
        <v>461</v>
      </c>
    </row>
    <row r="203" spans="1:3" x14ac:dyDescent="0.25">
      <c r="A203" s="166">
        <v>188</v>
      </c>
      <c r="B203" s="162" t="s">
        <v>266</v>
      </c>
      <c r="C203" s="165" t="s">
        <v>461</v>
      </c>
    </row>
    <row r="204" spans="1:3" x14ac:dyDescent="0.25">
      <c r="A204" s="166">
        <v>189</v>
      </c>
      <c r="B204" s="162" t="s">
        <v>266</v>
      </c>
      <c r="C204" s="165" t="s">
        <v>462</v>
      </c>
    </row>
    <row r="205" spans="1:3" x14ac:dyDescent="0.25">
      <c r="A205" s="166">
        <v>190</v>
      </c>
      <c r="B205" s="162" t="s">
        <v>266</v>
      </c>
      <c r="C205" s="165" t="s">
        <v>462</v>
      </c>
    </row>
    <row r="206" spans="1:3" x14ac:dyDescent="0.25">
      <c r="A206" s="166">
        <v>191</v>
      </c>
      <c r="B206" s="162" t="s">
        <v>266</v>
      </c>
      <c r="C206" s="165" t="s">
        <v>462</v>
      </c>
    </row>
    <row r="207" spans="1:3" x14ac:dyDescent="0.25">
      <c r="A207" s="166">
        <v>192</v>
      </c>
      <c r="B207" s="162" t="s">
        <v>266</v>
      </c>
      <c r="C207" s="165" t="s">
        <v>462</v>
      </c>
    </row>
    <row r="208" spans="1:3" x14ac:dyDescent="0.25">
      <c r="A208" s="166">
        <v>193</v>
      </c>
      <c r="B208" s="162" t="s">
        <v>266</v>
      </c>
      <c r="C208" s="165" t="s">
        <v>462</v>
      </c>
    </row>
    <row r="209" spans="1:3" x14ac:dyDescent="0.25">
      <c r="A209" s="166">
        <v>194</v>
      </c>
      <c r="B209" s="162" t="s">
        <v>266</v>
      </c>
      <c r="C209" s="165" t="s">
        <v>462</v>
      </c>
    </row>
    <row r="210" spans="1:3" x14ac:dyDescent="0.25">
      <c r="A210" s="166">
        <v>195</v>
      </c>
      <c r="B210" s="162" t="s">
        <v>266</v>
      </c>
      <c r="C210" s="165" t="s">
        <v>462</v>
      </c>
    </row>
    <row r="211" spans="1:3" x14ac:dyDescent="0.25">
      <c r="A211" s="166">
        <v>196</v>
      </c>
      <c r="B211" s="162" t="s">
        <v>266</v>
      </c>
      <c r="C211" s="165" t="s">
        <v>462</v>
      </c>
    </row>
    <row r="212" spans="1:3" x14ac:dyDescent="0.25">
      <c r="A212" s="166">
        <v>197</v>
      </c>
      <c r="B212" s="162" t="s">
        <v>266</v>
      </c>
      <c r="C212" s="165" t="s">
        <v>462</v>
      </c>
    </row>
    <row r="213" spans="1:3" x14ac:dyDescent="0.25">
      <c r="A213" s="166">
        <v>198</v>
      </c>
      <c r="B213" s="162" t="s">
        <v>266</v>
      </c>
      <c r="C213" s="165" t="s">
        <v>462</v>
      </c>
    </row>
    <row r="214" spans="1:3" x14ac:dyDescent="0.25">
      <c r="A214" s="166">
        <v>199</v>
      </c>
      <c r="B214" s="162" t="s">
        <v>266</v>
      </c>
      <c r="C214" s="165" t="s">
        <v>462</v>
      </c>
    </row>
    <row r="215" spans="1:3" x14ac:dyDescent="0.25">
      <c r="A215" s="166">
        <v>201</v>
      </c>
      <c r="B215" s="162" t="s">
        <v>266</v>
      </c>
      <c r="C215" s="165" t="s">
        <v>462</v>
      </c>
    </row>
    <row r="216" spans="1:3" x14ac:dyDescent="0.25">
      <c r="A216" s="166">
        <v>202</v>
      </c>
      <c r="B216" s="162" t="s">
        <v>266</v>
      </c>
      <c r="C216" s="165" t="s">
        <v>462</v>
      </c>
    </row>
    <row r="217" spans="1:3" x14ac:dyDescent="0.25">
      <c r="A217" s="166">
        <v>203</v>
      </c>
      <c r="B217" s="162" t="s">
        <v>266</v>
      </c>
      <c r="C217" s="165" t="s">
        <v>462</v>
      </c>
    </row>
    <row r="218" spans="1:3" x14ac:dyDescent="0.25">
      <c r="A218" s="166">
        <v>204</v>
      </c>
      <c r="B218" s="162" t="s">
        <v>266</v>
      </c>
      <c r="C218" s="165" t="s">
        <v>462</v>
      </c>
    </row>
    <row r="219" spans="1:3" x14ac:dyDescent="0.25">
      <c r="A219" s="166">
        <v>205</v>
      </c>
      <c r="B219" s="162" t="s">
        <v>266</v>
      </c>
      <c r="C219" s="165" t="s">
        <v>462</v>
      </c>
    </row>
    <row r="220" spans="1:3" x14ac:dyDescent="0.25">
      <c r="A220" s="166">
        <v>206</v>
      </c>
      <c r="B220" s="162" t="s">
        <v>266</v>
      </c>
      <c r="C220" s="165" t="s">
        <v>462</v>
      </c>
    </row>
    <row r="221" spans="1:3" x14ac:dyDescent="0.25">
      <c r="A221" s="166">
        <v>207</v>
      </c>
      <c r="B221" s="162" t="s">
        <v>266</v>
      </c>
      <c r="C221" s="165" t="s">
        <v>462</v>
      </c>
    </row>
    <row r="222" spans="1:3" x14ac:dyDescent="0.25">
      <c r="A222" s="166">
        <v>208</v>
      </c>
      <c r="B222" s="162" t="s">
        <v>266</v>
      </c>
      <c r="C222" s="165" t="s">
        <v>462</v>
      </c>
    </row>
    <row r="223" spans="1:3" x14ac:dyDescent="0.25">
      <c r="A223" s="166">
        <v>209</v>
      </c>
      <c r="B223" s="162" t="s">
        <v>266</v>
      </c>
      <c r="C223" s="165" t="s">
        <v>461</v>
      </c>
    </row>
    <row r="224" spans="1:3" x14ac:dyDescent="0.25">
      <c r="A224" s="166">
        <v>210</v>
      </c>
      <c r="B224" s="162" t="s">
        <v>266</v>
      </c>
      <c r="C224" s="165" t="s">
        <v>461</v>
      </c>
    </row>
    <row r="225" spans="1:3" x14ac:dyDescent="0.25">
      <c r="A225" s="166">
        <v>211</v>
      </c>
      <c r="B225" s="162" t="s">
        <v>266</v>
      </c>
      <c r="C225" s="165" t="s">
        <v>461</v>
      </c>
    </row>
    <row r="226" spans="1:3" x14ac:dyDescent="0.25">
      <c r="A226" s="166">
        <v>212</v>
      </c>
      <c r="B226" s="162" t="s">
        <v>266</v>
      </c>
      <c r="C226" s="165" t="s">
        <v>461</v>
      </c>
    </row>
    <row r="227" spans="1:3" x14ac:dyDescent="0.25">
      <c r="A227" s="166">
        <v>213</v>
      </c>
      <c r="B227" s="162" t="s">
        <v>266</v>
      </c>
      <c r="C227" s="165" t="s">
        <v>461</v>
      </c>
    </row>
    <row r="228" spans="1:3" x14ac:dyDescent="0.25">
      <c r="A228" s="166">
        <v>214</v>
      </c>
      <c r="B228" s="162" t="s">
        <v>266</v>
      </c>
      <c r="C228" s="165" t="s">
        <v>461</v>
      </c>
    </row>
    <row r="229" spans="1:3" x14ac:dyDescent="0.25">
      <c r="A229" s="166">
        <v>215</v>
      </c>
      <c r="B229" s="162" t="s">
        <v>266</v>
      </c>
      <c r="C229" s="165" t="s">
        <v>461</v>
      </c>
    </row>
    <row r="230" spans="1:3" x14ac:dyDescent="0.25">
      <c r="A230" s="166">
        <v>216</v>
      </c>
      <c r="B230" s="162" t="s">
        <v>266</v>
      </c>
      <c r="C230" s="165" t="s">
        <v>461</v>
      </c>
    </row>
    <row r="231" spans="1:3" x14ac:dyDescent="0.25">
      <c r="A231" s="166">
        <v>217</v>
      </c>
      <c r="B231" s="162" t="s">
        <v>266</v>
      </c>
      <c r="C231" s="165" t="s">
        <v>461</v>
      </c>
    </row>
    <row r="232" spans="1:3" x14ac:dyDescent="0.25">
      <c r="A232" s="166">
        <v>218</v>
      </c>
      <c r="B232" s="162" t="s">
        <v>266</v>
      </c>
      <c r="C232" s="165" t="s">
        <v>461</v>
      </c>
    </row>
    <row r="233" spans="1:3" x14ac:dyDescent="0.25">
      <c r="A233" s="166">
        <v>219</v>
      </c>
      <c r="B233" s="162" t="s">
        <v>266</v>
      </c>
      <c r="C233" s="165" t="s">
        <v>461</v>
      </c>
    </row>
    <row r="234" spans="1:3" x14ac:dyDescent="0.25">
      <c r="A234" s="166">
        <v>220</v>
      </c>
      <c r="B234" s="162" t="s">
        <v>266</v>
      </c>
      <c r="C234" s="165" t="s">
        <v>461</v>
      </c>
    </row>
    <row r="235" spans="1:3" x14ac:dyDescent="0.25">
      <c r="A235" s="166">
        <v>221</v>
      </c>
      <c r="B235" s="162" t="s">
        <v>266</v>
      </c>
      <c r="C235" s="165" t="s">
        <v>461</v>
      </c>
    </row>
    <row r="236" spans="1:3" x14ac:dyDescent="0.25">
      <c r="A236" s="166">
        <v>222</v>
      </c>
      <c r="B236" s="162" t="s">
        <v>266</v>
      </c>
      <c r="C236" s="165" t="s">
        <v>461</v>
      </c>
    </row>
    <row r="237" spans="1:3" x14ac:dyDescent="0.25">
      <c r="A237" s="166">
        <v>223</v>
      </c>
      <c r="B237" s="162" t="s">
        <v>266</v>
      </c>
      <c r="C237" s="165" t="s">
        <v>461</v>
      </c>
    </row>
    <row r="238" spans="1:3" x14ac:dyDescent="0.25">
      <c r="A238" s="166">
        <v>224</v>
      </c>
      <c r="B238" s="162" t="s">
        <v>266</v>
      </c>
      <c r="C238" s="165" t="s">
        <v>461</v>
      </c>
    </row>
    <row r="239" spans="1:3" x14ac:dyDescent="0.25">
      <c r="A239" s="166">
        <v>225</v>
      </c>
      <c r="B239" s="162" t="s">
        <v>266</v>
      </c>
      <c r="C239" s="165" t="s">
        <v>461</v>
      </c>
    </row>
    <row r="240" spans="1:3" x14ac:dyDescent="0.25">
      <c r="A240" s="166">
        <v>226</v>
      </c>
      <c r="B240" s="162" t="s">
        <v>266</v>
      </c>
      <c r="C240" s="165" t="s">
        <v>461</v>
      </c>
    </row>
    <row r="241" spans="1:3" x14ac:dyDescent="0.25">
      <c r="A241" s="166">
        <v>227</v>
      </c>
      <c r="B241" s="162" t="s">
        <v>266</v>
      </c>
      <c r="C241" s="165" t="s">
        <v>461</v>
      </c>
    </row>
    <row r="242" spans="1:3" x14ac:dyDescent="0.25">
      <c r="A242" s="166">
        <v>228</v>
      </c>
      <c r="B242" s="162" t="s">
        <v>276</v>
      </c>
      <c r="C242" s="165" t="s">
        <v>462</v>
      </c>
    </row>
    <row r="243" spans="1:3" x14ac:dyDescent="0.25">
      <c r="A243" s="166">
        <v>229</v>
      </c>
      <c r="B243" s="162" t="s">
        <v>276</v>
      </c>
      <c r="C243" s="165" t="s">
        <v>462</v>
      </c>
    </row>
    <row r="244" spans="1:3" x14ac:dyDescent="0.25">
      <c r="A244" s="166">
        <v>230</v>
      </c>
      <c r="B244" s="162" t="s">
        <v>266</v>
      </c>
      <c r="C244" s="165" t="s">
        <v>462</v>
      </c>
    </row>
    <row r="245" spans="1:3" x14ac:dyDescent="0.25">
      <c r="A245" s="166">
        <v>231</v>
      </c>
      <c r="B245" s="162" t="s">
        <v>254</v>
      </c>
      <c r="C245" s="165" t="s">
        <v>461</v>
      </c>
    </row>
    <row r="246" spans="1:3" x14ac:dyDescent="0.25">
      <c r="A246" s="166">
        <v>233</v>
      </c>
      <c r="B246" s="162" t="s">
        <v>254</v>
      </c>
      <c r="C246" s="165" t="s">
        <v>461</v>
      </c>
    </row>
    <row r="247" spans="1:3" x14ac:dyDescent="0.25">
      <c r="A247" s="166">
        <v>234</v>
      </c>
      <c r="B247" s="162" t="s">
        <v>254</v>
      </c>
      <c r="C247" s="165" t="s">
        <v>461</v>
      </c>
    </row>
    <row r="248" spans="1:3" x14ac:dyDescent="0.25">
      <c r="A248" s="166">
        <v>235</v>
      </c>
      <c r="B248" s="162" t="s">
        <v>254</v>
      </c>
      <c r="C248" s="165" t="s">
        <v>461</v>
      </c>
    </row>
    <row r="249" spans="1:3" x14ac:dyDescent="0.25">
      <c r="A249" s="166">
        <v>236</v>
      </c>
      <c r="B249" s="162" t="s">
        <v>254</v>
      </c>
      <c r="C249" s="165" t="s">
        <v>461</v>
      </c>
    </row>
    <row r="250" spans="1:3" x14ac:dyDescent="0.25">
      <c r="A250" s="166">
        <v>237</v>
      </c>
      <c r="B250" s="162" t="s">
        <v>254</v>
      </c>
      <c r="C250" s="165" t="s">
        <v>461</v>
      </c>
    </row>
    <row r="251" spans="1:3" x14ac:dyDescent="0.25">
      <c r="A251" s="166">
        <v>238</v>
      </c>
      <c r="B251" s="162" t="s">
        <v>266</v>
      </c>
      <c r="C251" s="165" t="s">
        <v>461</v>
      </c>
    </row>
    <row r="252" spans="1:3" x14ac:dyDescent="0.25">
      <c r="A252" s="166">
        <v>241</v>
      </c>
      <c r="B252" s="162" t="s">
        <v>277</v>
      </c>
      <c r="C252" s="165" t="s">
        <v>461</v>
      </c>
    </row>
    <row r="253" spans="1:3" x14ac:dyDescent="0.25">
      <c r="A253" s="166">
        <v>242</v>
      </c>
      <c r="B253" s="162" t="s">
        <v>278</v>
      </c>
      <c r="C253" s="165" t="s">
        <v>461</v>
      </c>
    </row>
    <row r="254" spans="1:3" x14ac:dyDescent="0.25">
      <c r="A254" s="166">
        <v>243</v>
      </c>
      <c r="B254" s="162" t="s">
        <v>242</v>
      </c>
      <c r="C254" s="165" t="s">
        <v>461</v>
      </c>
    </row>
    <row r="255" spans="1:3" x14ac:dyDescent="0.25">
      <c r="A255" s="166">
        <v>244</v>
      </c>
      <c r="B255" s="162" t="s">
        <v>266</v>
      </c>
      <c r="C255" s="165" t="s">
        <v>461</v>
      </c>
    </row>
    <row r="256" spans="1:3" x14ac:dyDescent="0.25">
      <c r="A256" s="166">
        <v>245</v>
      </c>
      <c r="B256" s="162" t="s">
        <v>278</v>
      </c>
      <c r="C256" s="165" t="s">
        <v>461</v>
      </c>
    </row>
    <row r="257" spans="1:3" x14ac:dyDescent="0.25">
      <c r="A257" s="166">
        <v>246</v>
      </c>
      <c r="B257" s="162" t="s">
        <v>279</v>
      </c>
      <c r="C257" s="165" t="s">
        <v>461</v>
      </c>
    </row>
    <row r="258" spans="1:3" x14ac:dyDescent="0.25">
      <c r="A258" s="166">
        <v>247</v>
      </c>
      <c r="B258" s="162" t="s">
        <v>278</v>
      </c>
      <c r="C258" s="165" t="s">
        <v>461</v>
      </c>
    </row>
    <row r="259" spans="1:3" x14ac:dyDescent="0.25">
      <c r="A259" s="166">
        <v>248</v>
      </c>
      <c r="B259" s="162" t="s">
        <v>266</v>
      </c>
      <c r="C259" s="165" t="s">
        <v>461</v>
      </c>
    </row>
    <row r="260" spans="1:3" x14ac:dyDescent="0.25">
      <c r="A260" s="166">
        <v>249</v>
      </c>
      <c r="B260" s="162" t="s">
        <v>278</v>
      </c>
      <c r="C260" s="165" t="s">
        <v>461</v>
      </c>
    </row>
    <row r="261" spans="1:3" x14ac:dyDescent="0.25">
      <c r="A261" s="166">
        <v>250</v>
      </c>
      <c r="B261" s="162" t="s">
        <v>280</v>
      </c>
      <c r="C261" s="165" t="s">
        <v>462</v>
      </c>
    </row>
    <row r="262" spans="1:3" x14ac:dyDescent="0.25">
      <c r="A262" s="166">
        <v>251</v>
      </c>
      <c r="B262" s="162" t="s">
        <v>280</v>
      </c>
      <c r="C262" s="165" t="s">
        <v>462</v>
      </c>
    </row>
    <row r="263" spans="1:3" x14ac:dyDescent="0.25">
      <c r="A263" s="166">
        <v>252</v>
      </c>
      <c r="B263" s="162" t="s">
        <v>280</v>
      </c>
      <c r="C263" s="165" t="s">
        <v>462</v>
      </c>
    </row>
    <row r="264" spans="1:3" x14ac:dyDescent="0.25">
      <c r="A264" s="166">
        <v>253</v>
      </c>
      <c r="B264" s="162" t="s">
        <v>280</v>
      </c>
      <c r="C264" s="165" t="s">
        <v>462</v>
      </c>
    </row>
    <row r="265" spans="1:3" x14ac:dyDescent="0.25">
      <c r="A265" s="166">
        <v>254</v>
      </c>
      <c r="B265" s="162" t="s">
        <v>281</v>
      </c>
      <c r="C265" s="165" t="s">
        <v>461</v>
      </c>
    </row>
    <row r="266" spans="1:3" x14ac:dyDescent="0.25">
      <c r="A266" s="166">
        <v>255</v>
      </c>
      <c r="B266" s="162" t="s">
        <v>282</v>
      </c>
      <c r="C266" s="165" t="s">
        <v>461</v>
      </c>
    </row>
    <row r="267" spans="1:3" x14ac:dyDescent="0.25">
      <c r="A267" s="166">
        <v>257</v>
      </c>
      <c r="B267" s="162" t="s">
        <v>283</v>
      </c>
      <c r="C267" s="165" t="s">
        <v>461</v>
      </c>
    </row>
    <row r="268" spans="1:3" x14ac:dyDescent="0.25">
      <c r="A268" s="166">
        <v>258</v>
      </c>
      <c r="B268" s="162" t="s">
        <v>284</v>
      </c>
      <c r="C268" s="165" t="s">
        <v>461</v>
      </c>
    </row>
    <row r="269" spans="1:3" x14ac:dyDescent="0.25">
      <c r="A269" s="166">
        <v>259</v>
      </c>
      <c r="B269" s="162" t="s">
        <v>285</v>
      </c>
      <c r="C269" s="165" t="s">
        <v>461</v>
      </c>
    </row>
    <row r="270" spans="1:3" x14ac:dyDescent="0.25">
      <c r="A270" s="166">
        <v>260</v>
      </c>
      <c r="B270" s="162" t="s">
        <v>284</v>
      </c>
      <c r="C270" s="165" t="s">
        <v>462</v>
      </c>
    </row>
    <row r="271" spans="1:3" x14ac:dyDescent="0.25">
      <c r="A271" s="166">
        <v>261</v>
      </c>
      <c r="B271" s="162" t="s">
        <v>284</v>
      </c>
      <c r="C271" s="165" t="s">
        <v>461</v>
      </c>
    </row>
    <row r="272" spans="1:3" x14ac:dyDescent="0.25">
      <c r="A272" s="166">
        <v>262</v>
      </c>
      <c r="B272" s="162" t="s">
        <v>284</v>
      </c>
      <c r="C272" s="165" t="s">
        <v>461</v>
      </c>
    </row>
    <row r="273" spans="1:3" x14ac:dyDescent="0.25">
      <c r="A273" s="166">
        <v>263</v>
      </c>
      <c r="B273" s="162" t="s">
        <v>284</v>
      </c>
      <c r="C273" s="165" t="s">
        <v>461</v>
      </c>
    </row>
    <row r="274" spans="1:3" x14ac:dyDescent="0.25">
      <c r="A274" s="166">
        <v>264</v>
      </c>
      <c r="B274" s="162" t="s">
        <v>284</v>
      </c>
      <c r="C274" s="165" t="s">
        <v>461</v>
      </c>
    </row>
    <row r="275" spans="1:3" x14ac:dyDescent="0.25">
      <c r="A275" s="166">
        <v>265</v>
      </c>
      <c r="B275" s="162" t="s">
        <v>286</v>
      </c>
      <c r="C275" s="165" t="s">
        <v>462</v>
      </c>
    </row>
    <row r="276" spans="1:3" x14ac:dyDescent="0.25">
      <c r="A276" s="166">
        <v>266</v>
      </c>
      <c r="B276" s="162" t="s">
        <v>286</v>
      </c>
      <c r="C276" s="165" t="s">
        <v>462</v>
      </c>
    </row>
    <row r="277" spans="1:3" x14ac:dyDescent="0.25">
      <c r="A277" s="166">
        <v>267</v>
      </c>
      <c r="B277" s="162" t="s">
        <v>286</v>
      </c>
      <c r="C277" s="165" t="s">
        <v>462</v>
      </c>
    </row>
    <row r="278" spans="1:3" x14ac:dyDescent="0.25">
      <c r="A278" s="166">
        <v>268</v>
      </c>
      <c r="B278" s="162" t="s">
        <v>286</v>
      </c>
      <c r="C278" s="165" t="s">
        <v>462</v>
      </c>
    </row>
    <row r="279" spans="1:3" x14ac:dyDescent="0.25">
      <c r="A279" s="166">
        <v>269</v>
      </c>
      <c r="B279" s="162" t="s">
        <v>286</v>
      </c>
      <c r="C279" s="165" t="s">
        <v>462</v>
      </c>
    </row>
    <row r="280" spans="1:3" x14ac:dyDescent="0.25">
      <c r="A280" s="166">
        <v>270</v>
      </c>
      <c r="B280" s="162" t="s">
        <v>286</v>
      </c>
      <c r="C280" s="165" t="s">
        <v>462</v>
      </c>
    </row>
    <row r="281" spans="1:3" x14ac:dyDescent="0.25">
      <c r="A281" s="166">
        <v>271</v>
      </c>
      <c r="B281" s="162" t="s">
        <v>286</v>
      </c>
      <c r="C281" s="165" t="s">
        <v>462</v>
      </c>
    </row>
    <row r="282" spans="1:3" x14ac:dyDescent="0.25">
      <c r="A282" s="166">
        <v>272</v>
      </c>
      <c r="B282" s="162" t="s">
        <v>286</v>
      </c>
      <c r="C282" s="165" t="s">
        <v>462</v>
      </c>
    </row>
    <row r="283" spans="1:3" x14ac:dyDescent="0.25">
      <c r="A283" s="166">
        <v>273</v>
      </c>
      <c r="B283" s="162" t="s">
        <v>286</v>
      </c>
      <c r="C283" s="165" t="s">
        <v>462</v>
      </c>
    </row>
    <row r="284" spans="1:3" x14ac:dyDescent="0.25">
      <c r="A284" s="166">
        <v>274</v>
      </c>
      <c r="B284" s="162" t="s">
        <v>286</v>
      </c>
      <c r="C284" s="165" t="s">
        <v>462</v>
      </c>
    </row>
    <row r="285" spans="1:3" x14ac:dyDescent="0.25">
      <c r="A285" s="166">
        <v>276</v>
      </c>
      <c r="B285" s="162" t="s">
        <v>286</v>
      </c>
      <c r="C285" s="165" t="s">
        <v>462</v>
      </c>
    </row>
    <row r="286" spans="1:3" x14ac:dyDescent="0.25">
      <c r="A286" s="166">
        <v>277</v>
      </c>
      <c r="B286" s="162" t="s">
        <v>287</v>
      </c>
      <c r="C286" s="165" t="s">
        <v>462</v>
      </c>
    </row>
    <row r="287" spans="1:3" x14ac:dyDescent="0.25">
      <c r="A287" s="166">
        <v>278</v>
      </c>
      <c r="B287" s="162" t="s">
        <v>288</v>
      </c>
      <c r="C287" s="165" t="s">
        <v>462</v>
      </c>
    </row>
    <row r="288" spans="1:3" x14ac:dyDescent="0.25">
      <c r="A288" s="166">
        <v>279</v>
      </c>
      <c r="B288" s="162" t="s">
        <v>289</v>
      </c>
      <c r="C288" s="165" t="s">
        <v>462</v>
      </c>
    </row>
    <row r="289" spans="1:3" x14ac:dyDescent="0.25">
      <c r="A289" s="166">
        <v>280</v>
      </c>
      <c r="B289" s="162" t="s">
        <v>290</v>
      </c>
      <c r="C289" s="165" t="s">
        <v>462</v>
      </c>
    </row>
    <row r="290" spans="1:3" x14ac:dyDescent="0.25">
      <c r="A290" s="166">
        <v>281</v>
      </c>
      <c r="B290" s="162" t="s">
        <v>291</v>
      </c>
      <c r="C290" s="165" t="s">
        <v>461</v>
      </c>
    </row>
    <row r="291" spans="1:3" x14ac:dyDescent="0.25">
      <c r="A291" s="166">
        <v>283</v>
      </c>
      <c r="B291" s="162" t="s">
        <v>292</v>
      </c>
      <c r="C291" s="165" t="s">
        <v>461</v>
      </c>
    </row>
    <row r="292" spans="1:3" x14ac:dyDescent="0.25">
      <c r="A292" s="166">
        <v>284</v>
      </c>
      <c r="B292" s="162" t="s">
        <v>234</v>
      </c>
      <c r="C292" s="165" t="s">
        <v>462</v>
      </c>
    </row>
    <row r="293" spans="1:3" x14ac:dyDescent="0.25">
      <c r="A293" s="166">
        <v>285</v>
      </c>
      <c r="B293" s="162" t="s">
        <v>234</v>
      </c>
      <c r="C293" s="165" t="s">
        <v>462</v>
      </c>
    </row>
    <row r="294" spans="1:3" x14ac:dyDescent="0.25">
      <c r="A294" s="166">
        <v>286</v>
      </c>
      <c r="B294" s="162" t="s">
        <v>293</v>
      </c>
      <c r="C294" s="165" t="s">
        <v>462</v>
      </c>
    </row>
    <row r="295" spans="1:3" x14ac:dyDescent="0.25">
      <c r="A295" s="166">
        <v>287</v>
      </c>
      <c r="B295" s="162" t="s">
        <v>294</v>
      </c>
      <c r="C295" s="165" t="s">
        <v>462</v>
      </c>
    </row>
    <row r="296" spans="1:3" x14ac:dyDescent="0.25">
      <c r="A296" s="166">
        <v>288</v>
      </c>
      <c r="B296" s="162" t="s">
        <v>295</v>
      </c>
      <c r="C296" s="165" t="s">
        <v>462</v>
      </c>
    </row>
    <row r="297" spans="1:3" x14ac:dyDescent="0.25">
      <c r="A297" s="166">
        <v>289</v>
      </c>
      <c r="B297" s="162" t="s">
        <v>295</v>
      </c>
      <c r="C297" s="165" t="s">
        <v>462</v>
      </c>
    </row>
    <row r="298" spans="1:3" x14ac:dyDescent="0.25">
      <c r="A298" s="166">
        <v>290</v>
      </c>
      <c r="B298" s="162" t="s">
        <v>295</v>
      </c>
      <c r="C298" s="165" t="s">
        <v>462</v>
      </c>
    </row>
    <row r="299" spans="1:3" x14ac:dyDescent="0.25">
      <c r="A299" s="166">
        <v>291</v>
      </c>
      <c r="B299" s="162" t="s">
        <v>295</v>
      </c>
      <c r="C299" s="165" t="s">
        <v>462</v>
      </c>
    </row>
    <row r="300" spans="1:3" x14ac:dyDescent="0.25">
      <c r="A300" s="166">
        <v>292</v>
      </c>
      <c r="B300" s="162" t="s">
        <v>295</v>
      </c>
      <c r="C300" s="165" t="s">
        <v>462</v>
      </c>
    </row>
    <row r="301" spans="1:3" x14ac:dyDescent="0.25">
      <c r="A301" s="166">
        <v>297</v>
      </c>
      <c r="B301" s="162" t="s">
        <v>295</v>
      </c>
      <c r="C301" s="165" t="s">
        <v>462</v>
      </c>
    </row>
    <row r="302" spans="1:3" x14ac:dyDescent="0.25">
      <c r="A302" s="166">
        <v>298</v>
      </c>
      <c r="B302" s="162" t="s">
        <v>295</v>
      </c>
      <c r="C302" s="165" t="s">
        <v>462</v>
      </c>
    </row>
    <row r="303" spans="1:3" x14ac:dyDescent="0.25">
      <c r="A303" s="166">
        <v>299</v>
      </c>
      <c r="B303" s="162" t="s">
        <v>295</v>
      </c>
      <c r="C303" s="165" t="s">
        <v>462</v>
      </c>
    </row>
    <row r="304" spans="1:3" x14ac:dyDescent="0.25">
      <c r="A304" s="166">
        <v>300</v>
      </c>
      <c r="B304" s="162" t="s">
        <v>296</v>
      </c>
      <c r="C304" s="165" t="s">
        <v>461</v>
      </c>
    </row>
    <row r="305" spans="1:3" x14ac:dyDescent="0.25">
      <c r="A305" s="166">
        <v>301</v>
      </c>
      <c r="B305" s="162" t="s">
        <v>297</v>
      </c>
      <c r="C305" s="165" t="s">
        <v>461</v>
      </c>
    </row>
    <row r="306" spans="1:3" x14ac:dyDescent="0.25">
      <c r="A306" s="166">
        <v>302</v>
      </c>
      <c r="B306" s="162" t="s">
        <v>298</v>
      </c>
      <c r="C306" s="165" t="s">
        <v>461</v>
      </c>
    </row>
    <row r="307" spans="1:3" x14ac:dyDescent="0.25">
      <c r="A307" s="166">
        <v>303</v>
      </c>
      <c r="B307" s="162" t="s">
        <v>295</v>
      </c>
      <c r="C307" s="165" t="s">
        <v>462</v>
      </c>
    </row>
    <row r="308" spans="1:3" x14ac:dyDescent="0.25">
      <c r="A308" s="166">
        <v>304</v>
      </c>
      <c r="B308" s="162" t="s">
        <v>295</v>
      </c>
      <c r="C308" s="165" t="s">
        <v>462</v>
      </c>
    </row>
    <row r="309" spans="1:3" x14ac:dyDescent="0.25">
      <c r="A309" s="166">
        <v>305</v>
      </c>
      <c r="B309" s="162" t="s">
        <v>299</v>
      </c>
      <c r="C309" s="165" t="s">
        <v>461</v>
      </c>
    </row>
    <row r="310" spans="1:3" x14ac:dyDescent="0.25">
      <c r="A310" s="166">
        <v>306</v>
      </c>
      <c r="B310" s="162" t="s">
        <v>299</v>
      </c>
      <c r="C310" s="165" t="s">
        <v>461</v>
      </c>
    </row>
    <row r="311" spans="1:3" x14ac:dyDescent="0.25">
      <c r="A311" s="166">
        <v>307</v>
      </c>
      <c r="B311" s="162" t="s">
        <v>299</v>
      </c>
      <c r="C311" s="165" t="s">
        <v>461</v>
      </c>
    </row>
    <row r="312" spans="1:3" x14ac:dyDescent="0.25">
      <c r="A312" s="166">
        <v>308</v>
      </c>
      <c r="B312" s="162" t="s">
        <v>299</v>
      </c>
      <c r="C312" s="165" t="s">
        <v>461</v>
      </c>
    </row>
    <row r="313" spans="1:3" x14ac:dyDescent="0.25">
      <c r="A313" s="166">
        <v>309</v>
      </c>
      <c r="B313" s="162" t="s">
        <v>300</v>
      </c>
      <c r="C313" s="165" t="s">
        <v>461</v>
      </c>
    </row>
    <row r="314" spans="1:3" x14ac:dyDescent="0.25">
      <c r="A314" s="166">
        <v>310</v>
      </c>
      <c r="B314" s="162" t="s">
        <v>301</v>
      </c>
      <c r="C314" s="165" t="s">
        <v>461</v>
      </c>
    </row>
    <row r="315" spans="1:3" x14ac:dyDescent="0.25">
      <c r="A315" s="166">
        <v>312</v>
      </c>
      <c r="B315" s="162" t="s">
        <v>302</v>
      </c>
      <c r="C315" s="165" t="s">
        <v>461</v>
      </c>
    </row>
    <row r="316" spans="1:3" x14ac:dyDescent="0.25">
      <c r="A316" s="166">
        <v>313</v>
      </c>
      <c r="B316" s="162" t="s">
        <v>303</v>
      </c>
      <c r="C316" s="165" t="s">
        <v>462</v>
      </c>
    </row>
    <row r="317" spans="1:3" x14ac:dyDescent="0.25">
      <c r="A317" s="166">
        <v>314</v>
      </c>
      <c r="B317" s="162" t="s">
        <v>304</v>
      </c>
      <c r="C317" s="165" t="s">
        <v>462</v>
      </c>
    </row>
    <row r="318" spans="1:3" x14ac:dyDescent="0.25">
      <c r="A318" s="166">
        <v>315</v>
      </c>
      <c r="B318" s="162" t="s">
        <v>305</v>
      </c>
      <c r="C318" s="165" t="s">
        <v>462</v>
      </c>
    </row>
    <row r="319" spans="1:3" x14ac:dyDescent="0.25">
      <c r="A319" s="166">
        <v>316</v>
      </c>
      <c r="B319" s="162" t="s">
        <v>306</v>
      </c>
      <c r="C319" s="165" t="s">
        <v>461</v>
      </c>
    </row>
    <row r="320" spans="1:3" x14ac:dyDescent="0.25">
      <c r="A320" s="166">
        <v>317</v>
      </c>
      <c r="B320" s="162" t="s">
        <v>306</v>
      </c>
      <c r="C320" s="165" t="s">
        <v>461</v>
      </c>
    </row>
    <row r="321" spans="1:3" x14ac:dyDescent="0.25">
      <c r="A321" s="166">
        <v>318</v>
      </c>
      <c r="B321" s="162" t="s">
        <v>306</v>
      </c>
      <c r="C321" s="165" t="s">
        <v>461</v>
      </c>
    </row>
    <row r="322" spans="1:3" x14ac:dyDescent="0.25">
      <c r="A322" s="166">
        <v>319</v>
      </c>
      <c r="B322" s="162" t="s">
        <v>307</v>
      </c>
      <c r="C322" s="165" t="s">
        <v>461</v>
      </c>
    </row>
    <row r="323" spans="1:3" x14ac:dyDescent="0.25">
      <c r="A323" s="166">
        <v>320</v>
      </c>
      <c r="B323" s="162" t="s">
        <v>306</v>
      </c>
      <c r="C323" s="165" t="s">
        <v>461</v>
      </c>
    </row>
    <row r="324" spans="1:3" x14ac:dyDescent="0.25">
      <c r="A324" s="166">
        <v>321</v>
      </c>
      <c r="B324" s="162" t="s">
        <v>306</v>
      </c>
      <c r="C324" s="165" t="s">
        <v>461</v>
      </c>
    </row>
    <row r="325" spans="1:3" x14ac:dyDescent="0.25">
      <c r="A325" s="166">
        <v>322</v>
      </c>
      <c r="B325" s="162" t="s">
        <v>306</v>
      </c>
      <c r="C325" s="165" t="s">
        <v>461</v>
      </c>
    </row>
    <row r="326" spans="1:3" x14ac:dyDescent="0.25">
      <c r="A326" s="166">
        <v>323</v>
      </c>
      <c r="B326" s="162" t="s">
        <v>306</v>
      </c>
      <c r="C326" s="165" t="s">
        <v>461</v>
      </c>
    </row>
    <row r="327" spans="1:3" x14ac:dyDescent="0.25">
      <c r="A327" s="166">
        <v>324</v>
      </c>
      <c r="B327" s="162" t="s">
        <v>308</v>
      </c>
      <c r="C327" s="165" t="s">
        <v>461</v>
      </c>
    </row>
    <row r="328" spans="1:3" x14ac:dyDescent="0.25">
      <c r="A328" s="166">
        <v>325</v>
      </c>
      <c r="B328" s="162" t="s">
        <v>309</v>
      </c>
      <c r="C328" s="165" t="s">
        <v>461</v>
      </c>
    </row>
    <row r="329" spans="1:3" x14ac:dyDescent="0.25">
      <c r="A329" s="166">
        <v>326</v>
      </c>
      <c r="B329" s="162" t="s">
        <v>309</v>
      </c>
      <c r="C329" s="165" t="s">
        <v>461</v>
      </c>
    </row>
    <row r="330" spans="1:3" x14ac:dyDescent="0.25">
      <c r="A330" s="166">
        <v>327</v>
      </c>
      <c r="B330" s="162" t="s">
        <v>309</v>
      </c>
      <c r="C330" s="165" t="s">
        <v>461</v>
      </c>
    </row>
    <row r="331" spans="1:3" x14ac:dyDescent="0.25">
      <c r="A331" s="166">
        <v>328</v>
      </c>
      <c r="B331" s="162" t="s">
        <v>309</v>
      </c>
      <c r="C331" s="165" t="s">
        <v>461</v>
      </c>
    </row>
    <row r="332" spans="1:3" x14ac:dyDescent="0.25">
      <c r="A332" s="166">
        <v>329</v>
      </c>
      <c r="B332" s="162" t="s">
        <v>309</v>
      </c>
      <c r="C332" s="165" t="s">
        <v>461</v>
      </c>
    </row>
    <row r="333" spans="1:3" x14ac:dyDescent="0.25">
      <c r="A333" s="166">
        <v>330</v>
      </c>
      <c r="B333" s="162" t="s">
        <v>309</v>
      </c>
      <c r="C333" s="165" t="s">
        <v>461</v>
      </c>
    </row>
    <row r="334" spans="1:3" x14ac:dyDescent="0.25">
      <c r="A334" s="166">
        <v>331</v>
      </c>
      <c r="B334" s="162" t="s">
        <v>309</v>
      </c>
      <c r="C334" s="165" t="s">
        <v>461</v>
      </c>
    </row>
    <row r="335" spans="1:3" x14ac:dyDescent="0.25">
      <c r="A335" s="166">
        <v>332</v>
      </c>
      <c r="B335" s="162" t="s">
        <v>309</v>
      </c>
      <c r="C335" s="165" t="s">
        <v>462</v>
      </c>
    </row>
    <row r="336" spans="1:3" x14ac:dyDescent="0.25">
      <c r="A336" s="166">
        <v>334</v>
      </c>
      <c r="B336" s="162" t="s">
        <v>310</v>
      </c>
      <c r="C336" s="165" t="s">
        <v>461</v>
      </c>
    </row>
    <row r="337" spans="1:3" x14ac:dyDescent="0.25">
      <c r="A337" s="166">
        <v>335</v>
      </c>
      <c r="B337" s="162" t="s">
        <v>311</v>
      </c>
      <c r="C337" s="165" t="s">
        <v>461</v>
      </c>
    </row>
    <row r="338" spans="1:3" x14ac:dyDescent="0.25">
      <c r="A338" s="166">
        <v>336</v>
      </c>
      <c r="B338" s="162" t="s">
        <v>312</v>
      </c>
      <c r="C338" s="165" t="s">
        <v>462</v>
      </c>
    </row>
    <row r="339" spans="1:3" x14ac:dyDescent="0.25">
      <c r="A339" s="166">
        <v>337</v>
      </c>
      <c r="B339" s="162" t="s">
        <v>312</v>
      </c>
      <c r="C339" s="165" t="s">
        <v>462</v>
      </c>
    </row>
    <row r="340" spans="1:3" x14ac:dyDescent="0.25">
      <c r="A340" s="166">
        <v>338</v>
      </c>
      <c r="B340" s="162" t="s">
        <v>313</v>
      </c>
      <c r="C340" s="165" t="s">
        <v>461</v>
      </c>
    </row>
    <row r="341" spans="1:3" x14ac:dyDescent="0.25">
      <c r="A341" s="166">
        <v>339</v>
      </c>
      <c r="B341" s="162" t="s">
        <v>314</v>
      </c>
      <c r="C341" s="165" t="s">
        <v>462</v>
      </c>
    </row>
    <row r="342" spans="1:3" x14ac:dyDescent="0.25">
      <c r="A342" s="166">
        <v>340</v>
      </c>
      <c r="B342" s="162" t="s">
        <v>314</v>
      </c>
      <c r="C342" s="165" t="s">
        <v>462</v>
      </c>
    </row>
    <row r="343" spans="1:3" x14ac:dyDescent="0.25">
      <c r="A343" s="166">
        <v>341</v>
      </c>
      <c r="B343" s="162" t="s">
        <v>314</v>
      </c>
      <c r="C343" s="165" t="s">
        <v>462</v>
      </c>
    </row>
    <row r="344" spans="1:3" x14ac:dyDescent="0.25">
      <c r="A344" s="166">
        <v>342</v>
      </c>
      <c r="B344" s="162" t="s">
        <v>315</v>
      </c>
      <c r="C344" s="165" t="s">
        <v>461</v>
      </c>
    </row>
    <row r="345" spans="1:3" x14ac:dyDescent="0.25">
      <c r="A345" s="166">
        <v>343</v>
      </c>
      <c r="B345" s="162" t="s">
        <v>316</v>
      </c>
      <c r="C345" s="165" t="s">
        <v>461</v>
      </c>
    </row>
    <row r="346" spans="1:3" x14ac:dyDescent="0.25">
      <c r="A346" s="166">
        <v>344</v>
      </c>
      <c r="B346" s="162" t="s">
        <v>317</v>
      </c>
      <c r="C346" s="165" t="s">
        <v>461</v>
      </c>
    </row>
    <row r="347" spans="1:3" x14ac:dyDescent="0.25">
      <c r="A347" s="166">
        <v>344</v>
      </c>
      <c r="B347" s="162" t="s">
        <v>317</v>
      </c>
      <c r="C347" s="165" t="s">
        <v>462</v>
      </c>
    </row>
    <row r="348" spans="1:3" x14ac:dyDescent="0.25">
      <c r="A348" s="166">
        <v>345</v>
      </c>
      <c r="B348" s="162" t="s">
        <v>318</v>
      </c>
      <c r="C348" s="165" t="s">
        <v>461</v>
      </c>
    </row>
    <row r="349" spans="1:3" x14ac:dyDescent="0.25">
      <c r="A349" s="166">
        <v>346</v>
      </c>
      <c r="B349" s="162" t="s">
        <v>319</v>
      </c>
      <c r="C349" s="165" t="s">
        <v>462</v>
      </c>
    </row>
    <row r="350" spans="1:3" x14ac:dyDescent="0.25">
      <c r="A350" s="166">
        <v>347</v>
      </c>
      <c r="B350" s="162" t="s">
        <v>320</v>
      </c>
      <c r="C350" s="165" t="s">
        <v>462</v>
      </c>
    </row>
    <row r="351" spans="1:3" x14ac:dyDescent="0.25">
      <c r="A351" s="166">
        <v>348</v>
      </c>
      <c r="B351" s="162" t="s">
        <v>320</v>
      </c>
      <c r="C351" s="165" t="s">
        <v>462</v>
      </c>
    </row>
    <row r="352" spans="1:3" x14ac:dyDescent="0.25">
      <c r="A352" s="166">
        <v>349</v>
      </c>
      <c r="B352" s="162" t="s">
        <v>266</v>
      </c>
      <c r="C352" s="165" t="s">
        <v>461</v>
      </c>
    </row>
    <row r="353" spans="1:3" x14ac:dyDescent="0.25">
      <c r="A353" s="166">
        <v>350</v>
      </c>
      <c r="B353" s="162" t="s">
        <v>321</v>
      </c>
      <c r="C353" s="165" t="s">
        <v>462</v>
      </c>
    </row>
    <row r="354" spans="1:3" x14ac:dyDescent="0.25">
      <c r="A354" s="166">
        <v>351</v>
      </c>
      <c r="B354" s="162" t="s">
        <v>322</v>
      </c>
      <c r="C354" s="165" t="s">
        <v>461</v>
      </c>
    </row>
    <row r="355" spans="1:3" x14ac:dyDescent="0.25">
      <c r="A355" s="166">
        <v>352</v>
      </c>
      <c r="B355" s="162" t="s">
        <v>323</v>
      </c>
      <c r="C355" s="165" t="s">
        <v>461</v>
      </c>
    </row>
    <row r="356" spans="1:3" x14ac:dyDescent="0.25">
      <c r="A356" s="166">
        <v>353</v>
      </c>
      <c r="B356" s="162" t="s">
        <v>324</v>
      </c>
      <c r="C356" s="165" t="s">
        <v>461</v>
      </c>
    </row>
    <row r="357" spans="1:3" x14ac:dyDescent="0.25">
      <c r="A357" s="166">
        <v>354</v>
      </c>
      <c r="B357" s="162" t="s">
        <v>241</v>
      </c>
      <c r="C357" s="165" t="s">
        <v>462</v>
      </c>
    </row>
    <row r="358" spans="1:3" x14ac:dyDescent="0.25">
      <c r="A358" s="166">
        <v>355</v>
      </c>
      <c r="B358" s="162" t="s">
        <v>325</v>
      </c>
      <c r="C358" s="165" t="s">
        <v>461</v>
      </c>
    </row>
    <row r="359" spans="1:3" x14ac:dyDescent="0.25">
      <c r="A359" s="166">
        <v>357</v>
      </c>
      <c r="B359" s="162" t="s">
        <v>326</v>
      </c>
      <c r="C359" s="165" t="s">
        <v>462</v>
      </c>
    </row>
    <row r="360" spans="1:3" x14ac:dyDescent="0.25">
      <c r="A360" s="166">
        <v>358</v>
      </c>
      <c r="B360" s="162" t="s">
        <v>326</v>
      </c>
      <c r="C360" s="165" t="s">
        <v>462</v>
      </c>
    </row>
    <row r="361" spans="1:3" x14ac:dyDescent="0.25">
      <c r="A361" s="166">
        <v>359</v>
      </c>
      <c r="B361" s="162" t="s">
        <v>326</v>
      </c>
      <c r="C361" s="165" t="s">
        <v>462</v>
      </c>
    </row>
    <row r="362" spans="1:3" x14ac:dyDescent="0.25">
      <c r="A362" s="166">
        <v>360</v>
      </c>
      <c r="B362" s="162" t="s">
        <v>326</v>
      </c>
      <c r="C362" s="165" t="s">
        <v>462</v>
      </c>
    </row>
    <row r="363" spans="1:3" x14ac:dyDescent="0.25">
      <c r="A363" s="166">
        <v>361</v>
      </c>
      <c r="B363" s="162" t="s">
        <v>326</v>
      </c>
      <c r="C363" s="165" t="s">
        <v>462</v>
      </c>
    </row>
    <row r="364" spans="1:3" x14ac:dyDescent="0.25">
      <c r="A364" s="166">
        <v>362</v>
      </c>
      <c r="B364" s="162" t="s">
        <v>326</v>
      </c>
      <c r="C364" s="165" t="s">
        <v>462</v>
      </c>
    </row>
    <row r="365" spans="1:3" x14ac:dyDescent="0.25">
      <c r="A365" s="166">
        <v>363</v>
      </c>
      <c r="B365" s="162" t="s">
        <v>326</v>
      </c>
      <c r="C365" s="165" t="s">
        <v>462</v>
      </c>
    </row>
    <row r="366" spans="1:3" x14ac:dyDescent="0.25">
      <c r="A366" s="166">
        <v>364</v>
      </c>
      <c r="B366" s="162" t="s">
        <v>326</v>
      </c>
      <c r="C366" s="165" t="s">
        <v>462</v>
      </c>
    </row>
    <row r="367" spans="1:3" x14ac:dyDescent="0.25">
      <c r="A367" s="166">
        <v>365</v>
      </c>
      <c r="B367" s="162" t="s">
        <v>326</v>
      </c>
      <c r="C367" s="165" t="s">
        <v>462</v>
      </c>
    </row>
    <row r="368" spans="1:3" x14ac:dyDescent="0.25">
      <c r="A368" s="166">
        <v>366</v>
      </c>
      <c r="B368" s="162" t="s">
        <v>326</v>
      </c>
      <c r="C368" s="165" t="s">
        <v>462</v>
      </c>
    </row>
    <row r="369" spans="1:3" x14ac:dyDescent="0.25">
      <c r="A369" s="166">
        <v>367</v>
      </c>
      <c r="B369" s="162" t="s">
        <v>326</v>
      </c>
      <c r="C369" s="165" t="s">
        <v>462</v>
      </c>
    </row>
    <row r="370" spans="1:3" x14ac:dyDescent="0.25">
      <c r="A370" s="166">
        <v>368</v>
      </c>
      <c r="B370" s="162" t="s">
        <v>326</v>
      </c>
      <c r="C370" s="165" t="s">
        <v>462</v>
      </c>
    </row>
    <row r="371" spans="1:3" x14ac:dyDescent="0.25">
      <c r="A371" s="166">
        <v>369</v>
      </c>
      <c r="B371" s="162" t="s">
        <v>326</v>
      </c>
      <c r="C371" s="165" t="s">
        <v>462</v>
      </c>
    </row>
    <row r="372" spans="1:3" x14ac:dyDescent="0.25">
      <c r="A372" s="166">
        <v>370</v>
      </c>
      <c r="B372" s="162" t="s">
        <v>326</v>
      </c>
      <c r="C372" s="165" t="s">
        <v>462</v>
      </c>
    </row>
    <row r="373" spans="1:3" x14ac:dyDescent="0.25">
      <c r="A373" s="166">
        <v>371</v>
      </c>
      <c r="B373" s="162" t="s">
        <v>326</v>
      </c>
      <c r="C373" s="165" t="s">
        <v>462</v>
      </c>
    </row>
    <row r="374" spans="1:3" x14ac:dyDescent="0.25">
      <c r="A374" s="166">
        <v>372</v>
      </c>
      <c r="B374" s="162" t="s">
        <v>306</v>
      </c>
      <c r="C374" s="165" t="s">
        <v>461</v>
      </c>
    </row>
    <row r="375" spans="1:3" x14ac:dyDescent="0.25">
      <c r="A375" s="166">
        <v>373</v>
      </c>
      <c r="B375" s="162" t="s">
        <v>254</v>
      </c>
      <c r="C375" s="165" t="s">
        <v>461</v>
      </c>
    </row>
    <row r="376" spans="1:3" x14ac:dyDescent="0.25">
      <c r="A376" s="166">
        <v>374</v>
      </c>
      <c r="B376" s="162" t="s">
        <v>254</v>
      </c>
      <c r="C376" s="165" t="s">
        <v>461</v>
      </c>
    </row>
    <row r="377" spans="1:3" x14ac:dyDescent="0.25">
      <c r="A377" s="166">
        <v>375</v>
      </c>
      <c r="B377" s="162" t="s">
        <v>254</v>
      </c>
      <c r="C377" s="165" t="s">
        <v>461</v>
      </c>
    </row>
    <row r="378" spans="1:3" x14ac:dyDescent="0.25">
      <c r="A378" s="166">
        <v>376</v>
      </c>
      <c r="B378" s="162" t="s">
        <v>254</v>
      </c>
      <c r="C378" s="165" t="s">
        <v>461</v>
      </c>
    </row>
    <row r="379" spans="1:3" x14ac:dyDescent="0.25">
      <c r="A379" s="166">
        <v>377</v>
      </c>
      <c r="B379" s="162" t="s">
        <v>254</v>
      </c>
      <c r="C379" s="165" t="s">
        <v>461</v>
      </c>
    </row>
    <row r="380" spans="1:3" x14ac:dyDescent="0.25">
      <c r="A380" s="166">
        <v>378</v>
      </c>
      <c r="B380" s="162" t="s">
        <v>254</v>
      </c>
      <c r="C380" s="165" t="s">
        <v>461</v>
      </c>
    </row>
    <row r="381" spans="1:3" x14ac:dyDescent="0.25">
      <c r="A381" s="166">
        <v>380</v>
      </c>
      <c r="B381" s="162" t="s">
        <v>254</v>
      </c>
      <c r="C381" s="165" t="s">
        <v>461</v>
      </c>
    </row>
    <row r="382" spans="1:3" x14ac:dyDescent="0.25">
      <c r="A382" s="166">
        <v>381</v>
      </c>
      <c r="B382" s="162" t="s">
        <v>254</v>
      </c>
      <c r="C382" s="165" t="s">
        <v>461</v>
      </c>
    </row>
    <row r="383" spans="1:3" x14ac:dyDescent="0.25">
      <c r="A383" s="166">
        <v>382</v>
      </c>
      <c r="B383" s="162" t="s">
        <v>254</v>
      </c>
      <c r="C383" s="165" t="s">
        <v>461</v>
      </c>
    </row>
    <row r="384" spans="1:3" x14ac:dyDescent="0.25">
      <c r="A384" s="166">
        <v>384</v>
      </c>
      <c r="B384" s="162" t="s">
        <v>266</v>
      </c>
      <c r="C384" s="165" t="s">
        <v>461</v>
      </c>
    </row>
    <row r="385" spans="1:3" x14ac:dyDescent="0.25">
      <c r="A385" s="166">
        <v>385</v>
      </c>
      <c r="B385" s="162" t="s">
        <v>254</v>
      </c>
      <c r="C385" s="165" t="s">
        <v>462</v>
      </c>
    </row>
    <row r="386" spans="1:3" x14ac:dyDescent="0.25">
      <c r="A386" s="166">
        <v>386</v>
      </c>
      <c r="B386" s="162" t="s">
        <v>234</v>
      </c>
      <c r="C386" s="165" t="s">
        <v>462</v>
      </c>
    </row>
    <row r="387" spans="1:3" x14ac:dyDescent="0.25">
      <c r="A387" s="166">
        <v>387</v>
      </c>
      <c r="B387" s="162" t="s">
        <v>259</v>
      </c>
      <c r="C387" s="165" t="s">
        <v>462</v>
      </c>
    </row>
    <row r="388" spans="1:3" x14ac:dyDescent="0.25">
      <c r="A388" s="166">
        <v>388</v>
      </c>
      <c r="B388" s="162" t="s">
        <v>254</v>
      </c>
      <c r="C388" s="165" t="s">
        <v>462</v>
      </c>
    </row>
    <row r="389" spans="1:3" x14ac:dyDescent="0.25">
      <c r="A389" s="166">
        <v>389</v>
      </c>
      <c r="B389" s="162" t="s">
        <v>245</v>
      </c>
      <c r="C389" s="165" t="s">
        <v>462</v>
      </c>
    </row>
    <row r="390" spans="1:3" x14ac:dyDescent="0.25">
      <c r="A390" s="166">
        <v>390</v>
      </c>
      <c r="B390" s="162" t="s">
        <v>254</v>
      </c>
      <c r="C390" s="165" t="s">
        <v>461</v>
      </c>
    </row>
    <row r="391" spans="1:3" x14ac:dyDescent="0.25">
      <c r="A391" s="166">
        <v>391</v>
      </c>
      <c r="B391" s="162" t="s">
        <v>327</v>
      </c>
      <c r="C391" s="165" t="s">
        <v>462</v>
      </c>
    </row>
    <row r="392" spans="1:3" x14ac:dyDescent="0.25">
      <c r="A392" s="166">
        <v>392</v>
      </c>
      <c r="B392" s="162" t="s">
        <v>328</v>
      </c>
      <c r="C392" s="165" t="s">
        <v>461</v>
      </c>
    </row>
    <row r="393" spans="1:3" x14ac:dyDescent="0.25">
      <c r="A393" s="166">
        <v>393</v>
      </c>
      <c r="B393" s="162" t="s">
        <v>329</v>
      </c>
      <c r="C393" s="165" t="s">
        <v>461</v>
      </c>
    </row>
    <row r="394" spans="1:3" x14ac:dyDescent="0.25">
      <c r="A394" s="166">
        <v>394</v>
      </c>
      <c r="B394" s="162" t="s">
        <v>285</v>
      </c>
      <c r="C394" s="165" t="s">
        <v>461</v>
      </c>
    </row>
    <row r="395" spans="1:3" x14ac:dyDescent="0.25">
      <c r="A395" s="166">
        <v>395</v>
      </c>
      <c r="B395" s="162" t="s">
        <v>330</v>
      </c>
      <c r="C395" s="165" t="s">
        <v>461</v>
      </c>
    </row>
    <row r="396" spans="1:3" x14ac:dyDescent="0.25">
      <c r="A396" s="166">
        <v>396</v>
      </c>
      <c r="B396" s="162" t="s">
        <v>264</v>
      </c>
      <c r="C396" s="165" t="s">
        <v>461</v>
      </c>
    </row>
    <row r="397" spans="1:3" x14ac:dyDescent="0.25">
      <c r="A397" s="166">
        <v>397</v>
      </c>
      <c r="B397" s="162" t="s">
        <v>331</v>
      </c>
      <c r="C397" s="165" t="s">
        <v>461</v>
      </c>
    </row>
    <row r="398" spans="1:3" x14ac:dyDescent="0.25">
      <c r="A398" s="166">
        <v>398</v>
      </c>
      <c r="B398" s="162" t="s">
        <v>332</v>
      </c>
      <c r="C398" s="165" t="s">
        <v>461</v>
      </c>
    </row>
    <row r="399" spans="1:3" x14ac:dyDescent="0.25">
      <c r="A399" s="166">
        <v>399</v>
      </c>
      <c r="B399" s="162" t="s">
        <v>333</v>
      </c>
      <c r="C399" s="165" t="s">
        <v>462</v>
      </c>
    </row>
    <row r="400" spans="1:3" x14ac:dyDescent="0.25">
      <c r="A400" s="166">
        <v>400</v>
      </c>
      <c r="B400" s="162" t="s">
        <v>284</v>
      </c>
      <c r="C400" s="165" t="s">
        <v>461</v>
      </c>
    </row>
    <row r="401" spans="1:3" x14ac:dyDescent="0.25">
      <c r="A401" s="166">
        <v>401</v>
      </c>
      <c r="B401" s="162" t="s">
        <v>334</v>
      </c>
      <c r="C401" s="165" t="s">
        <v>462</v>
      </c>
    </row>
    <row r="402" spans="1:3" x14ac:dyDescent="0.25">
      <c r="A402" s="166">
        <v>403</v>
      </c>
      <c r="B402" s="162" t="s">
        <v>240</v>
      </c>
      <c r="C402" s="165" t="s">
        <v>461</v>
      </c>
    </row>
    <row r="403" spans="1:3" x14ac:dyDescent="0.25">
      <c r="A403" s="166">
        <v>404</v>
      </c>
      <c r="B403" s="162" t="s">
        <v>335</v>
      </c>
      <c r="C403" s="165" t="s">
        <v>461</v>
      </c>
    </row>
    <row r="404" spans="1:3" x14ac:dyDescent="0.25">
      <c r="A404" s="166">
        <v>405</v>
      </c>
      <c r="B404" s="162" t="s">
        <v>336</v>
      </c>
      <c r="C404" s="165" t="s">
        <v>462</v>
      </c>
    </row>
    <row r="405" spans="1:3" x14ac:dyDescent="0.25">
      <c r="A405" s="166">
        <v>406</v>
      </c>
      <c r="B405" s="162" t="s">
        <v>337</v>
      </c>
      <c r="C405" s="165" t="s">
        <v>462</v>
      </c>
    </row>
    <row r="406" spans="1:3" x14ac:dyDescent="0.25">
      <c r="A406" s="166">
        <v>407</v>
      </c>
      <c r="B406" s="162" t="s">
        <v>338</v>
      </c>
      <c r="C406" s="165" t="s">
        <v>462</v>
      </c>
    </row>
    <row r="407" spans="1:3" x14ac:dyDescent="0.25">
      <c r="A407" s="166">
        <v>408</v>
      </c>
      <c r="B407" s="162" t="s">
        <v>339</v>
      </c>
      <c r="C407" s="165" t="s">
        <v>462</v>
      </c>
    </row>
    <row r="408" spans="1:3" x14ac:dyDescent="0.25">
      <c r="A408" s="166">
        <v>409</v>
      </c>
      <c r="B408" s="162" t="s">
        <v>340</v>
      </c>
      <c r="C408" s="165" t="s">
        <v>462</v>
      </c>
    </row>
    <row r="409" spans="1:3" x14ac:dyDescent="0.25">
      <c r="A409" s="166">
        <v>410</v>
      </c>
      <c r="B409" s="162" t="s">
        <v>341</v>
      </c>
      <c r="C409" s="165" t="s">
        <v>462</v>
      </c>
    </row>
    <row r="410" spans="1:3" x14ac:dyDescent="0.25">
      <c r="A410" s="166">
        <v>411</v>
      </c>
      <c r="B410" s="162" t="s">
        <v>342</v>
      </c>
      <c r="C410" s="165" t="s">
        <v>462</v>
      </c>
    </row>
    <row r="411" spans="1:3" x14ac:dyDescent="0.25">
      <c r="A411" s="166">
        <v>412</v>
      </c>
      <c r="B411" s="162" t="s">
        <v>343</v>
      </c>
      <c r="C411" s="165" t="s">
        <v>462</v>
      </c>
    </row>
    <row r="412" spans="1:3" x14ac:dyDescent="0.25">
      <c r="A412" s="166">
        <v>413</v>
      </c>
      <c r="B412" s="162" t="s">
        <v>344</v>
      </c>
      <c r="C412" s="165" t="s">
        <v>462</v>
      </c>
    </row>
    <row r="413" spans="1:3" x14ac:dyDescent="0.25">
      <c r="A413" s="166">
        <v>414</v>
      </c>
      <c r="B413" s="162" t="s">
        <v>345</v>
      </c>
      <c r="C413" s="165" t="s">
        <v>462</v>
      </c>
    </row>
    <row r="414" spans="1:3" x14ac:dyDescent="0.25">
      <c r="A414" s="166">
        <v>415</v>
      </c>
      <c r="B414" s="162" t="s">
        <v>346</v>
      </c>
      <c r="C414" s="165" t="s">
        <v>462</v>
      </c>
    </row>
    <row r="415" spans="1:3" x14ac:dyDescent="0.25">
      <c r="A415" s="166">
        <v>416</v>
      </c>
      <c r="B415" s="162" t="s">
        <v>347</v>
      </c>
      <c r="C415" s="165" t="s">
        <v>462</v>
      </c>
    </row>
    <row r="416" spans="1:3" x14ac:dyDescent="0.25">
      <c r="A416" s="166">
        <v>417</v>
      </c>
      <c r="B416" s="162" t="s">
        <v>348</v>
      </c>
      <c r="C416" s="165" t="s">
        <v>462</v>
      </c>
    </row>
    <row r="417" spans="1:3" x14ac:dyDescent="0.25">
      <c r="A417" s="166">
        <v>418</v>
      </c>
      <c r="B417" s="162" t="s">
        <v>349</v>
      </c>
      <c r="C417" s="165" t="s">
        <v>462</v>
      </c>
    </row>
    <row r="418" spans="1:3" x14ac:dyDescent="0.25">
      <c r="A418" s="166">
        <v>419</v>
      </c>
      <c r="B418" s="162" t="s">
        <v>350</v>
      </c>
      <c r="C418" s="165" t="s">
        <v>462</v>
      </c>
    </row>
    <row r="419" spans="1:3" x14ac:dyDescent="0.25">
      <c r="A419" s="166">
        <v>420</v>
      </c>
      <c r="B419" s="162" t="s">
        <v>351</v>
      </c>
      <c r="C419" s="165" t="s">
        <v>462</v>
      </c>
    </row>
    <row r="420" spans="1:3" x14ac:dyDescent="0.25">
      <c r="A420" s="166">
        <v>421</v>
      </c>
      <c r="B420" s="162" t="s">
        <v>352</v>
      </c>
      <c r="C420" s="165" t="s">
        <v>462</v>
      </c>
    </row>
    <row r="421" spans="1:3" x14ac:dyDescent="0.25">
      <c r="A421" s="166">
        <v>422</v>
      </c>
      <c r="B421" s="162" t="s">
        <v>353</v>
      </c>
      <c r="C421" s="165" t="s">
        <v>462</v>
      </c>
    </row>
    <row r="422" spans="1:3" x14ac:dyDescent="0.25">
      <c r="A422" s="166">
        <v>423</v>
      </c>
      <c r="B422" s="162" t="s">
        <v>354</v>
      </c>
      <c r="C422" s="165" t="s">
        <v>462</v>
      </c>
    </row>
    <row r="423" spans="1:3" x14ac:dyDescent="0.25">
      <c r="A423" s="166">
        <v>424</v>
      </c>
      <c r="B423" s="162" t="s">
        <v>355</v>
      </c>
      <c r="C423" s="165" t="s">
        <v>462</v>
      </c>
    </row>
    <row r="424" spans="1:3" x14ac:dyDescent="0.25">
      <c r="A424" s="166">
        <v>425</v>
      </c>
      <c r="B424" s="162" t="s">
        <v>356</v>
      </c>
      <c r="C424" s="165" t="s">
        <v>461</v>
      </c>
    </row>
    <row r="425" spans="1:3" x14ac:dyDescent="0.25">
      <c r="A425" s="166">
        <v>426</v>
      </c>
      <c r="B425" s="162" t="s">
        <v>266</v>
      </c>
      <c r="C425" s="165" t="s">
        <v>461</v>
      </c>
    </row>
    <row r="426" spans="1:3" x14ac:dyDescent="0.25">
      <c r="A426" s="166">
        <v>427</v>
      </c>
      <c r="B426" s="162" t="s">
        <v>357</v>
      </c>
      <c r="C426" s="165" t="s">
        <v>461</v>
      </c>
    </row>
    <row r="427" spans="1:3" x14ac:dyDescent="0.25">
      <c r="A427" s="166">
        <v>428</v>
      </c>
      <c r="B427" s="162" t="s">
        <v>358</v>
      </c>
      <c r="C427" s="165" t="s">
        <v>457</v>
      </c>
    </row>
    <row r="428" spans="1:3" x14ac:dyDescent="0.25">
      <c r="A428" s="166">
        <v>429</v>
      </c>
      <c r="B428" s="162" t="s">
        <v>359</v>
      </c>
      <c r="C428" s="165" t="s">
        <v>457</v>
      </c>
    </row>
    <row r="429" spans="1:3" x14ac:dyDescent="0.25">
      <c r="A429" s="166">
        <v>430</v>
      </c>
      <c r="B429" s="162" t="s">
        <v>360</v>
      </c>
      <c r="C429" s="165" t="s">
        <v>457</v>
      </c>
    </row>
    <row r="430" spans="1:3" x14ac:dyDescent="0.25">
      <c r="A430" s="166">
        <v>431</v>
      </c>
      <c r="B430" s="162" t="s">
        <v>361</v>
      </c>
      <c r="C430" s="165" t="s">
        <v>457</v>
      </c>
    </row>
    <row r="431" spans="1:3" x14ac:dyDescent="0.25">
      <c r="A431" s="166">
        <v>432</v>
      </c>
      <c r="B431" s="162" t="s">
        <v>266</v>
      </c>
      <c r="C431" s="165" t="s">
        <v>461</v>
      </c>
    </row>
    <row r="432" spans="1:3" x14ac:dyDescent="0.25">
      <c r="A432" s="166">
        <v>434</v>
      </c>
      <c r="B432" s="162" t="s">
        <v>362</v>
      </c>
      <c r="C432" s="165" t="s">
        <v>462</v>
      </c>
    </row>
    <row r="433" spans="1:3" x14ac:dyDescent="0.25">
      <c r="A433" s="166">
        <v>435</v>
      </c>
      <c r="B433" s="162" t="s">
        <v>363</v>
      </c>
      <c r="C433" s="165" t="s">
        <v>461</v>
      </c>
    </row>
    <row r="434" spans="1:3" x14ac:dyDescent="0.25">
      <c r="A434" s="166">
        <v>436</v>
      </c>
      <c r="B434" s="162" t="s">
        <v>364</v>
      </c>
      <c r="C434" s="165" t="s">
        <v>461</v>
      </c>
    </row>
    <row r="435" spans="1:3" x14ac:dyDescent="0.25">
      <c r="A435" s="166">
        <v>437</v>
      </c>
      <c r="B435" s="162" t="s">
        <v>365</v>
      </c>
      <c r="C435" s="165" t="s">
        <v>461</v>
      </c>
    </row>
    <row r="436" spans="1:3" x14ac:dyDescent="0.25">
      <c r="A436" s="166">
        <v>439</v>
      </c>
      <c r="B436" s="162" t="s">
        <v>366</v>
      </c>
      <c r="C436" s="165" t="s">
        <v>461</v>
      </c>
    </row>
    <row r="437" spans="1:3" x14ac:dyDescent="0.25">
      <c r="A437" s="166">
        <v>440</v>
      </c>
      <c r="B437" s="162" t="s">
        <v>367</v>
      </c>
      <c r="C437" s="165" t="s">
        <v>461</v>
      </c>
    </row>
    <row r="438" spans="1:3" x14ac:dyDescent="0.25">
      <c r="A438" s="166">
        <v>441</v>
      </c>
      <c r="B438" s="162" t="s">
        <v>270</v>
      </c>
      <c r="C438" s="165" t="s">
        <v>461</v>
      </c>
    </row>
    <row r="439" spans="1:3" x14ac:dyDescent="0.25">
      <c r="A439" s="166">
        <v>442</v>
      </c>
      <c r="B439" s="162" t="s">
        <v>266</v>
      </c>
      <c r="C439" s="165" t="s">
        <v>462</v>
      </c>
    </row>
    <row r="440" spans="1:3" x14ac:dyDescent="0.25">
      <c r="A440" s="166">
        <v>443</v>
      </c>
      <c r="B440" s="162" t="s">
        <v>306</v>
      </c>
      <c r="C440" s="165" t="s">
        <v>461</v>
      </c>
    </row>
    <row r="441" spans="1:3" x14ac:dyDescent="0.25">
      <c r="A441" s="166">
        <v>444</v>
      </c>
      <c r="B441" s="162" t="s">
        <v>309</v>
      </c>
      <c r="C441" s="165" t="s">
        <v>461</v>
      </c>
    </row>
    <row r="442" spans="1:3" x14ac:dyDescent="0.25">
      <c r="A442" s="166">
        <v>444</v>
      </c>
      <c r="B442" s="162" t="s">
        <v>309</v>
      </c>
      <c r="C442" s="165" t="s">
        <v>462</v>
      </c>
    </row>
    <row r="443" spans="1:3" x14ac:dyDescent="0.25">
      <c r="A443" s="166">
        <v>445</v>
      </c>
      <c r="B443" s="162" t="s">
        <v>368</v>
      </c>
      <c r="C443" s="165" t="s">
        <v>461</v>
      </c>
    </row>
    <row r="444" spans="1:3" x14ac:dyDescent="0.25">
      <c r="A444" s="166">
        <v>446</v>
      </c>
      <c r="B444" s="162" t="s">
        <v>368</v>
      </c>
      <c r="C444" s="165" t="s">
        <v>461</v>
      </c>
    </row>
    <row r="445" spans="1:3" x14ac:dyDescent="0.25">
      <c r="A445" s="166">
        <v>447</v>
      </c>
      <c r="B445" s="162" t="s">
        <v>280</v>
      </c>
      <c r="C445" s="165" t="s">
        <v>461</v>
      </c>
    </row>
    <row r="446" spans="1:3" x14ac:dyDescent="0.25">
      <c r="A446" s="166">
        <v>448</v>
      </c>
      <c r="B446" s="162" t="s">
        <v>280</v>
      </c>
      <c r="C446" s="165" t="s">
        <v>461</v>
      </c>
    </row>
    <row r="447" spans="1:3" x14ac:dyDescent="0.25">
      <c r="A447" s="166">
        <v>449</v>
      </c>
      <c r="B447" s="162" t="s">
        <v>280</v>
      </c>
      <c r="C447" s="165" t="s">
        <v>461</v>
      </c>
    </row>
    <row r="448" spans="1:3" x14ac:dyDescent="0.25">
      <c r="A448" s="166">
        <v>450</v>
      </c>
      <c r="B448" s="162" t="s">
        <v>280</v>
      </c>
      <c r="C448" s="165" t="s">
        <v>461</v>
      </c>
    </row>
    <row r="449" spans="1:3" x14ac:dyDescent="0.25">
      <c r="A449" s="166">
        <v>451</v>
      </c>
      <c r="B449" s="162" t="s">
        <v>280</v>
      </c>
      <c r="C449" s="165" t="s">
        <v>461</v>
      </c>
    </row>
    <row r="450" spans="1:3" x14ac:dyDescent="0.25">
      <c r="A450" s="166">
        <v>452</v>
      </c>
      <c r="B450" s="162" t="s">
        <v>280</v>
      </c>
      <c r="C450" s="165" t="s">
        <v>461</v>
      </c>
    </row>
    <row r="451" spans="1:3" x14ac:dyDescent="0.25">
      <c r="A451" s="166">
        <v>453</v>
      </c>
      <c r="B451" s="162" t="s">
        <v>280</v>
      </c>
      <c r="C451" s="165" t="s">
        <v>461</v>
      </c>
    </row>
    <row r="452" spans="1:3" x14ac:dyDescent="0.25">
      <c r="A452" s="166">
        <v>454</v>
      </c>
      <c r="B452" s="162" t="s">
        <v>280</v>
      </c>
      <c r="C452" s="165" t="s">
        <v>461</v>
      </c>
    </row>
    <row r="453" spans="1:3" x14ac:dyDescent="0.25">
      <c r="A453" s="166">
        <v>455</v>
      </c>
      <c r="B453" s="162" t="s">
        <v>280</v>
      </c>
      <c r="C453" s="165" t="s">
        <v>461</v>
      </c>
    </row>
    <row r="454" spans="1:3" x14ac:dyDescent="0.25">
      <c r="A454" s="166">
        <v>456</v>
      </c>
      <c r="B454" s="162" t="s">
        <v>280</v>
      </c>
      <c r="C454" s="165" t="s">
        <v>461</v>
      </c>
    </row>
    <row r="455" spans="1:3" x14ac:dyDescent="0.25">
      <c r="A455" s="166">
        <v>459</v>
      </c>
      <c r="B455" s="162" t="s">
        <v>280</v>
      </c>
      <c r="C455" s="165" t="s">
        <v>461</v>
      </c>
    </row>
    <row r="456" spans="1:3" x14ac:dyDescent="0.25">
      <c r="A456" s="166">
        <v>460</v>
      </c>
      <c r="B456" s="162" t="s">
        <v>369</v>
      </c>
      <c r="C456" s="165" t="s">
        <v>462</v>
      </c>
    </row>
    <row r="457" spans="1:3" x14ac:dyDescent="0.25">
      <c r="A457" s="166">
        <v>461</v>
      </c>
      <c r="B457" s="162" t="s">
        <v>369</v>
      </c>
      <c r="C457" s="165" t="s">
        <v>462</v>
      </c>
    </row>
    <row r="458" spans="1:3" x14ac:dyDescent="0.25">
      <c r="A458" s="166">
        <v>462</v>
      </c>
      <c r="B458" s="162" t="s">
        <v>370</v>
      </c>
      <c r="C458" s="165" t="s">
        <v>462</v>
      </c>
    </row>
    <row r="459" spans="1:3" x14ac:dyDescent="0.25">
      <c r="A459" s="166">
        <v>463</v>
      </c>
      <c r="B459" s="162" t="s">
        <v>371</v>
      </c>
      <c r="C459" s="165" t="s">
        <v>462</v>
      </c>
    </row>
    <row r="460" spans="1:3" x14ac:dyDescent="0.25">
      <c r="A460" s="166">
        <v>464</v>
      </c>
      <c r="B460" s="162" t="s">
        <v>372</v>
      </c>
      <c r="C460" s="165" t="s">
        <v>461</v>
      </c>
    </row>
    <row r="461" spans="1:3" x14ac:dyDescent="0.25">
      <c r="A461" s="166">
        <v>465</v>
      </c>
      <c r="B461" s="162" t="s">
        <v>373</v>
      </c>
      <c r="C461" s="165" t="s">
        <v>461</v>
      </c>
    </row>
    <row r="462" spans="1:3" x14ac:dyDescent="0.25">
      <c r="A462" s="166">
        <v>466</v>
      </c>
      <c r="B462" s="162" t="s">
        <v>374</v>
      </c>
      <c r="C462" s="165" t="s">
        <v>461</v>
      </c>
    </row>
    <row r="463" spans="1:3" x14ac:dyDescent="0.25">
      <c r="A463" s="166">
        <v>467</v>
      </c>
      <c r="B463" s="162" t="s">
        <v>374</v>
      </c>
      <c r="C463" s="165" t="s">
        <v>461</v>
      </c>
    </row>
    <row r="464" spans="1:3" x14ac:dyDescent="0.25">
      <c r="A464" s="166">
        <v>468</v>
      </c>
      <c r="B464" s="162" t="s">
        <v>374</v>
      </c>
      <c r="C464" s="165" t="s">
        <v>461</v>
      </c>
    </row>
    <row r="465" spans="1:3" x14ac:dyDescent="0.25">
      <c r="A465" s="166">
        <v>469</v>
      </c>
      <c r="B465" s="162" t="s">
        <v>374</v>
      </c>
      <c r="C465" s="165" t="s">
        <v>461</v>
      </c>
    </row>
    <row r="466" spans="1:3" x14ac:dyDescent="0.25">
      <c r="A466" s="166">
        <v>470</v>
      </c>
      <c r="B466" s="162" t="s">
        <v>374</v>
      </c>
      <c r="C466" s="165" t="s">
        <v>461</v>
      </c>
    </row>
    <row r="467" spans="1:3" x14ac:dyDescent="0.25">
      <c r="A467" s="166">
        <v>473</v>
      </c>
      <c r="B467" s="162" t="s">
        <v>375</v>
      </c>
      <c r="C467" s="165" t="s">
        <v>461</v>
      </c>
    </row>
    <row r="468" spans="1:3" x14ac:dyDescent="0.25">
      <c r="A468" s="166">
        <v>474</v>
      </c>
      <c r="B468" s="162" t="s">
        <v>376</v>
      </c>
      <c r="C468" s="165" t="s">
        <v>462</v>
      </c>
    </row>
    <row r="469" spans="1:3" x14ac:dyDescent="0.25">
      <c r="A469" s="166">
        <v>475</v>
      </c>
      <c r="B469" s="162" t="s">
        <v>377</v>
      </c>
      <c r="C469" s="165" t="s">
        <v>461</v>
      </c>
    </row>
    <row r="470" spans="1:3" x14ac:dyDescent="0.25">
      <c r="A470" s="166">
        <v>476</v>
      </c>
      <c r="B470" s="162" t="s">
        <v>378</v>
      </c>
      <c r="C470" s="165" t="s">
        <v>462</v>
      </c>
    </row>
    <row r="471" spans="1:3" x14ac:dyDescent="0.25">
      <c r="A471" s="166">
        <v>477</v>
      </c>
      <c r="B471" s="162" t="s">
        <v>378</v>
      </c>
      <c r="C471" s="165" t="s">
        <v>462</v>
      </c>
    </row>
    <row r="472" spans="1:3" x14ac:dyDescent="0.25">
      <c r="A472" s="166">
        <v>478</v>
      </c>
      <c r="B472" s="162" t="s">
        <v>309</v>
      </c>
      <c r="C472" s="165" t="s">
        <v>461</v>
      </c>
    </row>
    <row r="473" spans="1:3" x14ac:dyDescent="0.25">
      <c r="A473" s="166">
        <v>479</v>
      </c>
      <c r="B473" s="162" t="s">
        <v>366</v>
      </c>
      <c r="C473" s="165" t="s">
        <v>461</v>
      </c>
    </row>
    <row r="474" spans="1:3" x14ac:dyDescent="0.25">
      <c r="A474" s="166">
        <v>480</v>
      </c>
      <c r="B474" s="162" t="s">
        <v>366</v>
      </c>
      <c r="C474" s="165" t="s">
        <v>461</v>
      </c>
    </row>
    <row r="475" spans="1:3" x14ac:dyDescent="0.25">
      <c r="A475" s="166">
        <v>481</v>
      </c>
      <c r="B475" s="162" t="s">
        <v>366</v>
      </c>
      <c r="C475" s="165" t="s">
        <v>461</v>
      </c>
    </row>
    <row r="476" spans="1:3" x14ac:dyDescent="0.25">
      <c r="A476" s="166">
        <v>482</v>
      </c>
      <c r="B476" s="162" t="s">
        <v>379</v>
      </c>
      <c r="C476" s="165" t="s">
        <v>458</v>
      </c>
    </row>
    <row r="477" spans="1:3" x14ac:dyDescent="0.25">
      <c r="A477" s="166">
        <v>483</v>
      </c>
      <c r="B477" s="162" t="s">
        <v>380</v>
      </c>
      <c r="C477" s="165" t="s">
        <v>458</v>
      </c>
    </row>
    <row r="478" spans="1:3" x14ac:dyDescent="0.25">
      <c r="A478" s="166">
        <v>484</v>
      </c>
      <c r="B478" s="162" t="s">
        <v>381</v>
      </c>
      <c r="C478" s="165" t="s">
        <v>458</v>
      </c>
    </row>
    <row r="479" spans="1:3" x14ac:dyDescent="0.25">
      <c r="A479" s="166">
        <v>485</v>
      </c>
      <c r="B479" s="162" t="s">
        <v>382</v>
      </c>
      <c r="C479" s="165" t="s">
        <v>458</v>
      </c>
    </row>
    <row r="480" spans="1:3" x14ac:dyDescent="0.25">
      <c r="A480" s="166">
        <v>486</v>
      </c>
      <c r="B480" s="162" t="s">
        <v>383</v>
      </c>
      <c r="C480" s="165" t="s">
        <v>458</v>
      </c>
    </row>
    <row r="481" spans="1:3" x14ac:dyDescent="0.25">
      <c r="A481" s="166">
        <v>487</v>
      </c>
      <c r="B481" s="162" t="s">
        <v>384</v>
      </c>
      <c r="C481" s="165" t="s">
        <v>458</v>
      </c>
    </row>
    <row r="482" spans="1:3" x14ac:dyDescent="0.25">
      <c r="A482" s="166">
        <v>488</v>
      </c>
      <c r="B482" s="162" t="s">
        <v>385</v>
      </c>
      <c r="C482" s="165" t="s">
        <v>458</v>
      </c>
    </row>
    <row r="483" spans="1:3" x14ac:dyDescent="0.25">
      <c r="A483" s="166">
        <v>489</v>
      </c>
      <c r="B483" s="162" t="s">
        <v>386</v>
      </c>
      <c r="C483" s="165" t="s">
        <v>458</v>
      </c>
    </row>
    <row r="484" spans="1:3" x14ac:dyDescent="0.25">
      <c r="A484" s="166">
        <v>490</v>
      </c>
      <c r="B484" s="162" t="s">
        <v>387</v>
      </c>
      <c r="C484" s="165" t="s">
        <v>458</v>
      </c>
    </row>
    <row r="485" spans="1:3" x14ac:dyDescent="0.25">
      <c r="A485" s="166">
        <v>491</v>
      </c>
      <c r="B485" s="162" t="s">
        <v>388</v>
      </c>
      <c r="C485" s="165" t="s">
        <v>458</v>
      </c>
    </row>
    <row r="486" spans="1:3" x14ac:dyDescent="0.25">
      <c r="A486" s="166">
        <v>492</v>
      </c>
      <c r="B486" s="162" t="s">
        <v>389</v>
      </c>
      <c r="C486" s="165" t="s">
        <v>458</v>
      </c>
    </row>
    <row r="487" spans="1:3" x14ac:dyDescent="0.25">
      <c r="A487" s="166">
        <v>493</v>
      </c>
      <c r="B487" s="162" t="s">
        <v>390</v>
      </c>
      <c r="C487" s="165" t="s">
        <v>458</v>
      </c>
    </row>
    <row r="488" spans="1:3" x14ac:dyDescent="0.25">
      <c r="A488" s="166">
        <v>494</v>
      </c>
      <c r="B488" s="162" t="s">
        <v>391</v>
      </c>
      <c r="C488" s="165" t="s">
        <v>458</v>
      </c>
    </row>
    <row r="489" spans="1:3" x14ac:dyDescent="0.25">
      <c r="A489" s="166">
        <v>495</v>
      </c>
      <c r="B489" s="162" t="s">
        <v>392</v>
      </c>
      <c r="C489" s="165" t="s">
        <v>458</v>
      </c>
    </row>
    <row r="490" spans="1:3" x14ac:dyDescent="0.25">
      <c r="A490" s="166">
        <v>496</v>
      </c>
      <c r="B490" s="162" t="s">
        <v>393</v>
      </c>
      <c r="C490" s="165" t="s">
        <v>458</v>
      </c>
    </row>
    <row r="491" spans="1:3" x14ac:dyDescent="0.25">
      <c r="A491" s="166">
        <v>497</v>
      </c>
      <c r="B491" s="162" t="s">
        <v>394</v>
      </c>
      <c r="C491" s="165" t="s">
        <v>458</v>
      </c>
    </row>
    <row r="492" spans="1:3" x14ac:dyDescent="0.25">
      <c r="A492" s="166">
        <v>498</v>
      </c>
      <c r="B492" s="162" t="s">
        <v>395</v>
      </c>
      <c r="C492" s="165" t="s">
        <v>458</v>
      </c>
    </row>
    <row r="493" spans="1:3" x14ac:dyDescent="0.25">
      <c r="A493" s="166">
        <v>701</v>
      </c>
      <c r="B493" s="162" t="s">
        <v>396</v>
      </c>
      <c r="C493" s="165" t="s">
        <v>462</v>
      </c>
    </row>
    <row r="494" spans="1:3" x14ac:dyDescent="0.25">
      <c r="A494" s="166">
        <v>702</v>
      </c>
      <c r="B494" s="162" t="s">
        <v>396</v>
      </c>
      <c r="C494" s="165" t="s">
        <v>462</v>
      </c>
    </row>
    <row r="495" spans="1:3" x14ac:dyDescent="0.25">
      <c r="A495" s="166">
        <v>703</v>
      </c>
      <c r="B495" s="162" t="s">
        <v>332</v>
      </c>
      <c r="C495" s="165" t="s">
        <v>462</v>
      </c>
    </row>
    <row r="496" spans="1:3" x14ac:dyDescent="0.25">
      <c r="A496" s="166">
        <v>704</v>
      </c>
      <c r="B496" s="162" t="s">
        <v>332</v>
      </c>
      <c r="C496" s="165" t="s">
        <v>462</v>
      </c>
    </row>
    <row r="497" spans="1:3" x14ac:dyDescent="0.25">
      <c r="A497" s="166">
        <v>705</v>
      </c>
      <c r="B497" s="162" t="s">
        <v>332</v>
      </c>
      <c r="C497" s="165" t="s">
        <v>462</v>
      </c>
    </row>
    <row r="498" spans="1:3" x14ac:dyDescent="0.25">
      <c r="A498" s="166">
        <v>706</v>
      </c>
      <c r="B498" s="162" t="s">
        <v>332</v>
      </c>
      <c r="C498" s="165" t="s">
        <v>462</v>
      </c>
    </row>
    <row r="499" spans="1:3" x14ac:dyDescent="0.25">
      <c r="A499" s="166">
        <v>707</v>
      </c>
      <c r="B499" s="162" t="s">
        <v>332</v>
      </c>
      <c r="C499" s="165" t="s">
        <v>462</v>
      </c>
    </row>
    <row r="500" spans="1:3" x14ac:dyDescent="0.25">
      <c r="A500" s="166">
        <v>708</v>
      </c>
      <c r="B500" s="162" t="s">
        <v>332</v>
      </c>
      <c r="C500" s="165" t="s">
        <v>462</v>
      </c>
    </row>
    <row r="501" spans="1:3" x14ac:dyDescent="0.25">
      <c r="A501" s="166">
        <v>709</v>
      </c>
      <c r="B501" s="162" t="s">
        <v>332</v>
      </c>
      <c r="C501" s="165" t="s">
        <v>462</v>
      </c>
    </row>
    <row r="502" spans="1:3" x14ac:dyDescent="0.25">
      <c r="A502" s="166">
        <v>710</v>
      </c>
      <c r="B502" s="162" t="s">
        <v>332</v>
      </c>
      <c r="C502" s="165" t="s">
        <v>462</v>
      </c>
    </row>
    <row r="503" spans="1:3" x14ac:dyDescent="0.25">
      <c r="A503" s="166">
        <v>711</v>
      </c>
      <c r="B503" s="162" t="s">
        <v>332</v>
      </c>
      <c r="C503" s="165" t="s">
        <v>462</v>
      </c>
    </row>
    <row r="504" spans="1:3" x14ac:dyDescent="0.25">
      <c r="A504" s="166">
        <v>712</v>
      </c>
      <c r="B504" s="162" t="s">
        <v>397</v>
      </c>
      <c r="C504" s="165" t="s">
        <v>462</v>
      </c>
    </row>
    <row r="505" spans="1:3" x14ac:dyDescent="0.25">
      <c r="A505" s="166">
        <v>713</v>
      </c>
      <c r="B505" s="162" t="s">
        <v>397</v>
      </c>
      <c r="C505" s="165" t="s">
        <v>462</v>
      </c>
    </row>
    <row r="506" spans="1:3" x14ac:dyDescent="0.25">
      <c r="A506" s="166">
        <v>714</v>
      </c>
      <c r="B506" s="162" t="s">
        <v>397</v>
      </c>
      <c r="C506" s="165" t="s">
        <v>462</v>
      </c>
    </row>
    <row r="507" spans="1:3" x14ac:dyDescent="0.25">
      <c r="A507" s="166">
        <v>715</v>
      </c>
      <c r="B507" s="162" t="s">
        <v>397</v>
      </c>
      <c r="C507" s="165" t="s">
        <v>462</v>
      </c>
    </row>
    <row r="508" spans="1:3" x14ac:dyDescent="0.25">
      <c r="A508" s="166">
        <v>716</v>
      </c>
      <c r="B508" s="162" t="s">
        <v>398</v>
      </c>
      <c r="C508" s="165" t="s">
        <v>462</v>
      </c>
    </row>
    <row r="509" spans="1:3" x14ac:dyDescent="0.25">
      <c r="A509" s="166">
        <v>717</v>
      </c>
      <c r="B509" s="162" t="s">
        <v>398</v>
      </c>
      <c r="C509" s="165" t="s">
        <v>462</v>
      </c>
    </row>
    <row r="510" spans="1:3" x14ac:dyDescent="0.25">
      <c r="A510" s="166">
        <v>718</v>
      </c>
      <c r="B510" s="162" t="s">
        <v>399</v>
      </c>
      <c r="C510" s="165" t="s">
        <v>462</v>
      </c>
    </row>
    <row r="511" spans="1:3" x14ac:dyDescent="0.25">
      <c r="A511" s="166">
        <v>719</v>
      </c>
      <c r="B511" s="162" t="s">
        <v>399</v>
      </c>
      <c r="C511" s="165" t="s">
        <v>462</v>
      </c>
    </row>
    <row r="512" spans="1:3" x14ac:dyDescent="0.25">
      <c r="A512" s="166">
        <v>720</v>
      </c>
      <c r="B512" s="162" t="s">
        <v>267</v>
      </c>
      <c r="C512" s="165" t="s">
        <v>461</v>
      </c>
    </row>
    <row r="513" spans="1:3" x14ac:dyDescent="0.25">
      <c r="A513" s="166">
        <v>721</v>
      </c>
      <c r="B513" s="162" t="s">
        <v>400</v>
      </c>
      <c r="C513" s="165" t="s">
        <v>461</v>
      </c>
    </row>
    <row r="514" spans="1:3" x14ac:dyDescent="0.25">
      <c r="A514" s="166">
        <v>722</v>
      </c>
      <c r="B514" s="162" t="s">
        <v>400</v>
      </c>
      <c r="C514" s="165" t="s">
        <v>461</v>
      </c>
    </row>
    <row r="515" spans="1:3" x14ac:dyDescent="0.25">
      <c r="A515" s="166">
        <v>723</v>
      </c>
      <c r="B515" s="162" t="s">
        <v>400</v>
      </c>
      <c r="C515" s="165" t="s">
        <v>461</v>
      </c>
    </row>
    <row r="516" spans="1:3" x14ac:dyDescent="0.25">
      <c r="A516" s="166">
        <v>724</v>
      </c>
      <c r="B516" s="162" t="s">
        <v>400</v>
      </c>
      <c r="C516" s="165" t="s">
        <v>461</v>
      </c>
    </row>
    <row r="517" spans="1:3" x14ac:dyDescent="0.25">
      <c r="A517" s="166">
        <v>725</v>
      </c>
      <c r="B517" s="162" t="s">
        <v>400</v>
      </c>
      <c r="C517" s="165" t="s">
        <v>461</v>
      </c>
    </row>
    <row r="518" spans="1:3" x14ac:dyDescent="0.25">
      <c r="A518" s="166">
        <v>726</v>
      </c>
      <c r="B518" s="162" t="s">
        <v>400</v>
      </c>
      <c r="C518" s="165" t="s">
        <v>461</v>
      </c>
    </row>
    <row r="519" spans="1:3" x14ac:dyDescent="0.25">
      <c r="A519" s="166">
        <v>727</v>
      </c>
      <c r="B519" s="162" t="s">
        <v>400</v>
      </c>
      <c r="C519" s="165" t="s">
        <v>461</v>
      </c>
    </row>
    <row r="520" spans="1:3" x14ac:dyDescent="0.25">
      <c r="A520" s="166">
        <v>728</v>
      </c>
      <c r="B520" s="162" t="s">
        <v>401</v>
      </c>
      <c r="C520" s="165" t="s">
        <v>461</v>
      </c>
    </row>
    <row r="521" spans="1:3" x14ac:dyDescent="0.25">
      <c r="A521" s="166">
        <v>729</v>
      </c>
      <c r="B521" s="162" t="s">
        <v>400</v>
      </c>
      <c r="C521" s="165" t="s">
        <v>461</v>
      </c>
    </row>
    <row r="522" spans="1:3" x14ac:dyDescent="0.25">
      <c r="A522" s="166">
        <v>730</v>
      </c>
      <c r="B522" s="162" t="s">
        <v>401</v>
      </c>
      <c r="C522" s="165" t="s">
        <v>461</v>
      </c>
    </row>
    <row r="523" spans="1:3" x14ac:dyDescent="0.25">
      <c r="A523" s="166">
        <v>731</v>
      </c>
      <c r="B523" s="162" t="s">
        <v>400</v>
      </c>
      <c r="C523" s="165" t="s">
        <v>461</v>
      </c>
    </row>
    <row r="524" spans="1:3" x14ac:dyDescent="0.25">
      <c r="A524" s="166">
        <v>732</v>
      </c>
      <c r="B524" s="162" t="s">
        <v>401</v>
      </c>
      <c r="C524" s="165" t="s">
        <v>461</v>
      </c>
    </row>
    <row r="525" spans="1:3" x14ac:dyDescent="0.25">
      <c r="A525" s="166">
        <v>733</v>
      </c>
      <c r="B525" s="162" t="s">
        <v>400</v>
      </c>
      <c r="C525" s="165" t="s">
        <v>461</v>
      </c>
    </row>
    <row r="526" spans="1:3" x14ac:dyDescent="0.25">
      <c r="A526" s="166">
        <v>734</v>
      </c>
      <c r="B526" s="162" t="s">
        <v>401</v>
      </c>
      <c r="C526" s="165" t="s">
        <v>461</v>
      </c>
    </row>
    <row r="527" spans="1:3" x14ac:dyDescent="0.25">
      <c r="A527" s="166">
        <v>735</v>
      </c>
      <c r="B527" s="162" t="s">
        <v>400</v>
      </c>
      <c r="C527" s="165" t="s">
        <v>461</v>
      </c>
    </row>
    <row r="528" spans="1:3" x14ac:dyDescent="0.25">
      <c r="A528" s="166">
        <v>736</v>
      </c>
      <c r="B528" s="162" t="s">
        <v>401</v>
      </c>
      <c r="C528" s="165" t="s">
        <v>461</v>
      </c>
    </row>
    <row r="529" spans="1:3" x14ac:dyDescent="0.25">
      <c r="A529" s="166">
        <v>737</v>
      </c>
      <c r="B529" s="162" t="s">
        <v>400</v>
      </c>
      <c r="C529" s="165" t="s">
        <v>461</v>
      </c>
    </row>
    <row r="530" spans="1:3" x14ac:dyDescent="0.25">
      <c r="A530" s="166">
        <v>738</v>
      </c>
      <c r="B530" s="162" t="s">
        <v>401</v>
      </c>
      <c r="C530" s="165" t="s">
        <v>461</v>
      </c>
    </row>
    <row r="531" spans="1:3" x14ac:dyDescent="0.25">
      <c r="A531" s="166">
        <v>739</v>
      </c>
      <c r="B531" s="162" t="s">
        <v>400</v>
      </c>
      <c r="C531" s="165" t="s">
        <v>461</v>
      </c>
    </row>
    <row r="532" spans="1:3" x14ac:dyDescent="0.25">
      <c r="A532" s="166">
        <v>740</v>
      </c>
      <c r="B532" s="162" t="s">
        <v>401</v>
      </c>
      <c r="C532" s="165" t="s">
        <v>461</v>
      </c>
    </row>
    <row r="533" spans="1:3" x14ac:dyDescent="0.25">
      <c r="A533" s="166">
        <v>741</v>
      </c>
      <c r="B533" s="162" t="s">
        <v>400</v>
      </c>
      <c r="C533" s="165" t="s">
        <v>461</v>
      </c>
    </row>
    <row r="534" spans="1:3" x14ac:dyDescent="0.25">
      <c r="A534" s="166">
        <v>742</v>
      </c>
      <c r="B534" s="162" t="s">
        <v>401</v>
      </c>
      <c r="C534" s="165" t="s">
        <v>461</v>
      </c>
    </row>
    <row r="535" spans="1:3" x14ac:dyDescent="0.25">
      <c r="A535" s="166">
        <v>743</v>
      </c>
      <c r="B535" s="162" t="s">
        <v>400</v>
      </c>
      <c r="C535" s="165" t="s">
        <v>461</v>
      </c>
    </row>
    <row r="536" spans="1:3" x14ac:dyDescent="0.25">
      <c r="A536" s="166">
        <v>744</v>
      </c>
      <c r="B536" s="162" t="s">
        <v>401</v>
      </c>
      <c r="C536" s="165" t="s">
        <v>461</v>
      </c>
    </row>
    <row r="537" spans="1:3" x14ac:dyDescent="0.25">
      <c r="A537" s="166">
        <v>745</v>
      </c>
      <c r="B537" s="162" t="s">
        <v>400</v>
      </c>
      <c r="C537" s="165" t="s">
        <v>461</v>
      </c>
    </row>
    <row r="538" spans="1:3" x14ac:dyDescent="0.25">
      <c r="A538" s="166">
        <v>746</v>
      </c>
      <c r="B538" s="162" t="s">
        <v>401</v>
      </c>
      <c r="C538" s="165" t="s">
        <v>461</v>
      </c>
    </row>
    <row r="539" spans="1:3" x14ac:dyDescent="0.25">
      <c r="A539" s="166">
        <v>747</v>
      </c>
      <c r="B539" s="162" t="s">
        <v>400</v>
      </c>
      <c r="C539" s="165" t="s">
        <v>461</v>
      </c>
    </row>
    <row r="540" spans="1:3" x14ac:dyDescent="0.25">
      <c r="A540" s="166">
        <v>748</v>
      </c>
      <c r="B540" s="162" t="s">
        <v>400</v>
      </c>
      <c r="C540" s="165" t="s">
        <v>461</v>
      </c>
    </row>
    <row r="541" spans="1:3" x14ac:dyDescent="0.25">
      <c r="A541" s="166">
        <v>749</v>
      </c>
      <c r="B541" s="162" t="s">
        <v>401</v>
      </c>
      <c r="C541" s="165" t="s">
        <v>461</v>
      </c>
    </row>
    <row r="542" spans="1:3" x14ac:dyDescent="0.25">
      <c r="A542" s="166">
        <v>752</v>
      </c>
      <c r="B542" s="162" t="s">
        <v>400</v>
      </c>
      <c r="C542" s="165" t="s">
        <v>461</v>
      </c>
    </row>
    <row r="543" spans="1:3" x14ac:dyDescent="0.25">
      <c r="A543" s="166">
        <v>753</v>
      </c>
      <c r="B543" s="162" t="s">
        <v>402</v>
      </c>
      <c r="C543" s="165" t="s">
        <v>461</v>
      </c>
    </row>
    <row r="544" spans="1:3" x14ac:dyDescent="0.25">
      <c r="A544" s="166">
        <v>754</v>
      </c>
      <c r="B544" s="162" t="s">
        <v>400</v>
      </c>
      <c r="C544" s="165" t="s">
        <v>461</v>
      </c>
    </row>
    <row r="545" spans="1:3" x14ac:dyDescent="0.25">
      <c r="A545" s="166">
        <v>755</v>
      </c>
      <c r="B545" s="162" t="s">
        <v>402</v>
      </c>
      <c r="C545" s="165" t="s">
        <v>461</v>
      </c>
    </row>
    <row r="546" spans="1:3" x14ac:dyDescent="0.25">
      <c r="A546" s="166">
        <v>756</v>
      </c>
      <c r="B546" s="162" t="s">
        <v>400</v>
      </c>
      <c r="C546" s="165" t="s">
        <v>461</v>
      </c>
    </row>
    <row r="547" spans="1:3" x14ac:dyDescent="0.25">
      <c r="A547" s="166">
        <v>757</v>
      </c>
      <c r="B547" s="162" t="s">
        <v>402</v>
      </c>
      <c r="C547" s="165" t="s">
        <v>461</v>
      </c>
    </row>
    <row r="548" spans="1:3" x14ac:dyDescent="0.25">
      <c r="A548" s="166">
        <v>758</v>
      </c>
      <c r="B548" s="162" t="s">
        <v>400</v>
      </c>
      <c r="C548" s="165" t="s">
        <v>461</v>
      </c>
    </row>
    <row r="549" spans="1:3" x14ac:dyDescent="0.25">
      <c r="A549" s="166">
        <v>759</v>
      </c>
      <c r="B549" s="162" t="s">
        <v>402</v>
      </c>
      <c r="C549" s="165" t="s">
        <v>461</v>
      </c>
    </row>
    <row r="550" spans="1:3" x14ac:dyDescent="0.25">
      <c r="A550" s="166">
        <v>760</v>
      </c>
      <c r="B550" s="162" t="s">
        <v>400</v>
      </c>
      <c r="C550" s="165" t="s">
        <v>461</v>
      </c>
    </row>
    <row r="551" spans="1:3" x14ac:dyDescent="0.25">
      <c r="A551" s="166">
        <v>761</v>
      </c>
      <c r="B551" s="162" t="s">
        <v>402</v>
      </c>
      <c r="C551" s="165" t="s">
        <v>461</v>
      </c>
    </row>
    <row r="552" spans="1:3" x14ac:dyDescent="0.25">
      <c r="A552" s="166">
        <v>762</v>
      </c>
      <c r="B552" s="162" t="s">
        <v>400</v>
      </c>
      <c r="C552" s="165" t="s">
        <v>461</v>
      </c>
    </row>
    <row r="553" spans="1:3" x14ac:dyDescent="0.25">
      <c r="A553" s="166">
        <v>763</v>
      </c>
      <c r="B553" s="162" t="s">
        <v>402</v>
      </c>
      <c r="C553" s="165" t="s">
        <v>461</v>
      </c>
    </row>
    <row r="554" spans="1:3" x14ac:dyDescent="0.25">
      <c r="A554" s="166">
        <v>764</v>
      </c>
      <c r="B554" s="162" t="s">
        <v>400</v>
      </c>
      <c r="C554" s="165" t="s">
        <v>461</v>
      </c>
    </row>
    <row r="555" spans="1:3" x14ac:dyDescent="0.25">
      <c r="A555" s="166">
        <v>765</v>
      </c>
      <c r="B555" s="162" t="s">
        <v>402</v>
      </c>
      <c r="C555" s="165" t="s">
        <v>461</v>
      </c>
    </row>
    <row r="556" spans="1:3" x14ac:dyDescent="0.25">
      <c r="A556" s="166">
        <v>766</v>
      </c>
      <c r="B556" s="162" t="s">
        <v>400</v>
      </c>
      <c r="C556" s="165" t="s">
        <v>461</v>
      </c>
    </row>
    <row r="557" spans="1:3" x14ac:dyDescent="0.25">
      <c r="A557" s="166">
        <v>767</v>
      </c>
      <c r="B557" s="162" t="s">
        <v>402</v>
      </c>
      <c r="C557" s="165" t="s">
        <v>461</v>
      </c>
    </row>
    <row r="558" spans="1:3" x14ac:dyDescent="0.25">
      <c r="A558" s="166">
        <v>768</v>
      </c>
      <c r="B558" s="162" t="s">
        <v>400</v>
      </c>
      <c r="C558" s="165" t="s">
        <v>461</v>
      </c>
    </row>
    <row r="559" spans="1:3" x14ac:dyDescent="0.25">
      <c r="A559" s="166">
        <v>769</v>
      </c>
      <c r="B559" s="162" t="s">
        <v>402</v>
      </c>
      <c r="C559" s="165" t="s">
        <v>461</v>
      </c>
    </row>
    <row r="560" spans="1:3" x14ac:dyDescent="0.25">
      <c r="A560" s="166">
        <v>770</v>
      </c>
      <c r="B560" s="162" t="s">
        <v>403</v>
      </c>
      <c r="C560" s="165" t="s">
        <v>461</v>
      </c>
    </row>
    <row r="561" spans="1:3" x14ac:dyDescent="0.25">
      <c r="A561" s="166">
        <v>775</v>
      </c>
      <c r="B561" s="162" t="s">
        <v>404</v>
      </c>
      <c r="C561" s="165" t="s">
        <v>461</v>
      </c>
    </row>
    <row r="562" spans="1:3" x14ac:dyDescent="0.25">
      <c r="A562" s="166">
        <v>776</v>
      </c>
      <c r="B562" s="162" t="s">
        <v>404</v>
      </c>
      <c r="C562" s="165" t="s">
        <v>461</v>
      </c>
    </row>
    <row r="563" spans="1:3" x14ac:dyDescent="0.25">
      <c r="A563" s="166">
        <v>781</v>
      </c>
      <c r="B563" s="162" t="s">
        <v>400</v>
      </c>
      <c r="C563" s="165" t="s">
        <v>462</v>
      </c>
    </row>
    <row r="564" spans="1:3" x14ac:dyDescent="0.25">
      <c r="A564" s="166">
        <v>782</v>
      </c>
      <c r="B564" s="162" t="s">
        <v>400</v>
      </c>
      <c r="C564" s="165" t="s">
        <v>461</v>
      </c>
    </row>
    <row r="565" spans="1:3" x14ac:dyDescent="0.25">
      <c r="A565" s="166">
        <v>783</v>
      </c>
      <c r="B565" s="162" t="s">
        <v>400</v>
      </c>
      <c r="C565" s="165" t="s">
        <v>461</v>
      </c>
    </row>
    <row r="566" spans="1:3" x14ac:dyDescent="0.25">
      <c r="A566" s="166">
        <v>784</v>
      </c>
      <c r="B566" s="162" t="s">
        <v>400</v>
      </c>
      <c r="C566" s="165" t="s">
        <v>461</v>
      </c>
    </row>
    <row r="567" spans="1:3" x14ac:dyDescent="0.25">
      <c r="A567" s="166">
        <v>785</v>
      </c>
      <c r="B567" s="162" t="s">
        <v>400</v>
      </c>
      <c r="C567" s="165" t="s">
        <v>461</v>
      </c>
    </row>
    <row r="568" spans="1:3" x14ac:dyDescent="0.25">
      <c r="A568" s="166">
        <v>786</v>
      </c>
      <c r="B568" s="162" t="s">
        <v>400</v>
      </c>
      <c r="C568" s="165" t="s">
        <v>461</v>
      </c>
    </row>
    <row r="569" spans="1:3" x14ac:dyDescent="0.25">
      <c r="A569" s="166">
        <v>787</v>
      </c>
      <c r="B569" s="162" t="s">
        <v>405</v>
      </c>
      <c r="C569" s="165" t="s">
        <v>461</v>
      </c>
    </row>
    <row r="570" spans="1:3" x14ac:dyDescent="0.25">
      <c r="A570" s="166">
        <v>788</v>
      </c>
      <c r="B570" s="162" t="s">
        <v>406</v>
      </c>
      <c r="C570" s="165" t="s">
        <v>461</v>
      </c>
    </row>
    <row r="571" spans="1:3" x14ac:dyDescent="0.25">
      <c r="A571" s="166">
        <v>789</v>
      </c>
      <c r="B571" s="162" t="s">
        <v>407</v>
      </c>
      <c r="C571" s="165" t="s">
        <v>461</v>
      </c>
    </row>
    <row r="572" spans="1:3" x14ac:dyDescent="0.25">
      <c r="A572" s="166">
        <v>790</v>
      </c>
      <c r="B572" s="162" t="s">
        <v>408</v>
      </c>
      <c r="C572" s="165" t="s">
        <v>461</v>
      </c>
    </row>
    <row r="573" spans="1:3" x14ac:dyDescent="0.25">
      <c r="A573" s="166">
        <v>791</v>
      </c>
      <c r="B573" s="162" t="s">
        <v>409</v>
      </c>
      <c r="C573" s="165" t="s">
        <v>461</v>
      </c>
    </row>
    <row r="574" spans="1:3" x14ac:dyDescent="0.25">
      <c r="A574" s="166">
        <v>792</v>
      </c>
      <c r="B574" s="162" t="s">
        <v>410</v>
      </c>
      <c r="C574" s="165" t="s">
        <v>461</v>
      </c>
    </row>
    <row r="575" spans="1:3" x14ac:dyDescent="0.25">
      <c r="A575" s="166">
        <v>793</v>
      </c>
      <c r="B575" s="162" t="s">
        <v>400</v>
      </c>
      <c r="C575" s="165" t="s">
        <v>461</v>
      </c>
    </row>
    <row r="576" spans="1:3" x14ac:dyDescent="0.25">
      <c r="A576" s="166">
        <v>794</v>
      </c>
      <c r="B576" s="162" t="s">
        <v>401</v>
      </c>
      <c r="C576" s="165" t="s">
        <v>461</v>
      </c>
    </row>
    <row r="577" spans="1:3" x14ac:dyDescent="0.25">
      <c r="A577" s="166">
        <v>801</v>
      </c>
      <c r="B577" s="162" t="s">
        <v>329</v>
      </c>
      <c r="C577" s="165" t="s">
        <v>461</v>
      </c>
    </row>
    <row r="578" spans="1:3" x14ac:dyDescent="0.25">
      <c r="A578" s="166">
        <v>802</v>
      </c>
      <c r="B578" s="162" t="s">
        <v>411</v>
      </c>
      <c r="C578" s="165" t="s">
        <v>461</v>
      </c>
    </row>
    <row r="579" spans="1:3" x14ac:dyDescent="0.25">
      <c r="A579" s="166">
        <v>803</v>
      </c>
      <c r="B579" s="162" t="s">
        <v>412</v>
      </c>
      <c r="C579" s="165" t="s">
        <v>462</v>
      </c>
    </row>
    <row r="580" spans="1:3" x14ac:dyDescent="0.25">
      <c r="A580" s="166">
        <v>804</v>
      </c>
      <c r="B580" s="162" t="s">
        <v>411</v>
      </c>
      <c r="C580" s="165" t="s">
        <v>461</v>
      </c>
    </row>
    <row r="581" spans="1:3" x14ac:dyDescent="0.25">
      <c r="A581" s="166">
        <v>805</v>
      </c>
      <c r="B581" s="162" t="s">
        <v>412</v>
      </c>
      <c r="C581" s="165" t="s">
        <v>462</v>
      </c>
    </row>
    <row r="582" spans="1:3" x14ac:dyDescent="0.25">
      <c r="A582" s="166">
        <v>806</v>
      </c>
      <c r="B582" s="162" t="s">
        <v>411</v>
      </c>
      <c r="C582" s="165" t="s">
        <v>461</v>
      </c>
    </row>
    <row r="583" spans="1:3" x14ac:dyDescent="0.25">
      <c r="A583" s="166">
        <v>807</v>
      </c>
      <c r="B583" s="162" t="s">
        <v>412</v>
      </c>
      <c r="C583" s="165" t="s">
        <v>462</v>
      </c>
    </row>
    <row r="584" spans="1:3" x14ac:dyDescent="0.25">
      <c r="A584" s="166">
        <v>808</v>
      </c>
      <c r="B584" s="162" t="s">
        <v>411</v>
      </c>
      <c r="C584" s="165" t="s">
        <v>461</v>
      </c>
    </row>
    <row r="585" spans="1:3" x14ac:dyDescent="0.25">
      <c r="A585" s="166">
        <v>809</v>
      </c>
      <c r="B585" s="162" t="s">
        <v>412</v>
      </c>
      <c r="C585" s="165" t="s">
        <v>462</v>
      </c>
    </row>
    <row r="586" spans="1:3" x14ac:dyDescent="0.25">
      <c r="A586" s="166">
        <v>810</v>
      </c>
      <c r="B586" s="162" t="s">
        <v>411</v>
      </c>
      <c r="C586" s="165" t="s">
        <v>461</v>
      </c>
    </row>
    <row r="587" spans="1:3" x14ac:dyDescent="0.25">
      <c r="A587" s="166">
        <v>811</v>
      </c>
      <c r="B587" s="162" t="s">
        <v>412</v>
      </c>
      <c r="C587" s="165" t="s">
        <v>462</v>
      </c>
    </row>
    <row r="588" spans="1:3" x14ac:dyDescent="0.25">
      <c r="A588" s="166">
        <v>812</v>
      </c>
      <c r="B588" s="162" t="s">
        <v>411</v>
      </c>
      <c r="C588" s="165" t="s">
        <v>461</v>
      </c>
    </row>
    <row r="589" spans="1:3" x14ac:dyDescent="0.25">
      <c r="A589" s="166">
        <v>813</v>
      </c>
      <c r="B589" s="162" t="s">
        <v>412</v>
      </c>
      <c r="C589" s="165" t="s">
        <v>462</v>
      </c>
    </row>
    <row r="590" spans="1:3" x14ac:dyDescent="0.25">
      <c r="A590" s="166">
        <v>814</v>
      </c>
      <c r="B590" s="162" t="s">
        <v>411</v>
      </c>
      <c r="C590" s="165" t="s">
        <v>461</v>
      </c>
    </row>
    <row r="591" spans="1:3" x14ac:dyDescent="0.25">
      <c r="A591" s="166">
        <v>815</v>
      </c>
      <c r="B591" s="162" t="s">
        <v>412</v>
      </c>
      <c r="C591" s="165" t="s">
        <v>462</v>
      </c>
    </row>
    <row r="592" spans="1:3" x14ac:dyDescent="0.25">
      <c r="A592" s="166">
        <v>816</v>
      </c>
      <c r="B592" s="162" t="s">
        <v>411</v>
      </c>
      <c r="C592" s="165" t="s">
        <v>461</v>
      </c>
    </row>
    <row r="593" spans="1:3" x14ac:dyDescent="0.25">
      <c r="A593" s="166">
        <v>817</v>
      </c>
      <c r="B593" s="162" t="s">
        <v>412</v>
      </c>
      <c r="C593" s="165" t="s">
        <v>462</v>
      </c>
    </row>
    <row r="594" spans="1:3" x14ac:dyDescent="0.25">
      <c r="A594" s="166">
        <v>818</v>
      </c>
      <c r="B594" s="162" t="s">
        <v>411</v>
      </c>
      <c r="C594" s="165" t="s">
        <v>461</v>
      </c>
    </row>
    <row r="595" spans="1:3" x14ac:dyDescent="0.25">
      <c r="A595" s="166">
        <v>819</v>
      </c>
      <c r="B595" s="162" t="s">
        <v>412</v>
      </c>
      <c r="C595" s="165" t="s">
        <v>462</v>
      </c>
    </row>
    <row r="596" spans="1:3" x14ac:dyDescent="0.25">
      <c r="A596" s="166">
        <v>820</v>
      </c>
      <c r="B596" s="162" t="s">
        <v>411</v>
      </c>
      <c r="C596" s="165" t="s">
        <v>461</v>
      </c>
    </row>
    <row r="597" spans="1:3" x14ac:dyDescent="0.25">
      <c r="A597" s="166">
        <v>821</v>
      </c>
      <c r="B597" s="162" t="s">
        <v>412</v>
      </c>
      <c r="C597" s="165" t="s">
        <v>462</v>
      </c>
    </row>
    <row r="598" spans="1:3" x14ac:dyDescent="0.25">
      <c r="A598" s="166">
        <v>822</v>
      </c>
      <c r="B598" s="162" t="s">
        <v>411</v>
      </c>
      <c r="C598" s="165" t="s">
        <v>461</v>
      </c>
    </row>
    <row r="599" spans="1:3" x14ac:dyDescent="0.25">
      <c r="A599" s="166">
        <v>823</v>
      </c>
      <c r="B599" s="162" t="s">
        <v>412</v>
      </c>
      <c r="C599" s="165" t="s">
        <v>462</v>
      </c>
    </row>
    <row r="600" spans="1:3" x14ac:dyDescent="0.25">
      <c r="A600" s="166">
        <v>824</v>
      </c>
      <c r="B600" s="162" t="s">
        <v>411</v>
      </c>
      <c r="C600" s="165" t="s">
        <v>461</v>
      </c>
    </row>
    <row r="601" spans="1:3" x14ac:dyDescent="0.25">
      <c r="A601" s="166">
        <v>825</v>
      </c>
      <c r="B601" s="162" t="s">
        <v>412</v>
      </c>
      <c r="C601" s="165" t="s">
        <v>462</v>
      </c>
    </row>
    <row r="602" spans="1:3" x14ac:dyDescent="0.25">
      <c r="A602" s="166">
        <v>826</v>
      </c>
      <c r="B602" s="162" t="s">
        <v>411</v>
      </c>
      <c r="C602" s="165" t="s">
        <v>461</v>
      </c>
    </row>
    <row r="603" spans="1:3" x14ac:dyDescent="0.25">
      <c r="A603" s="166">
        <v>827</v>
      </c>
      <c r="B603" s="162" t="s">
        <v>412</v>
      </c>
      <c r="C603" s="165" t="s">
        <v>462</v>
      </c>
    </row>
    <row r="604" spans="1:3" x14ac:dyDescent="0.25">
      <c r="A604" s="166">
        <v>828</v>
      </c>
      <c r="B604" s="162" t="s">
        <v>411</v>
      </c>
      <c r="C604" s="165" t="s">
        <v>461</v>
      </c>
    </row>
    <row r="605" spans="1:3" x14ac:dyDescent="0.25">
      <c r="A605" s="166">
        <v>829</v>
      </c>
      <c r="B605" s="162" t="s">
        <v>412</v>
      </c>
      <c r="C605" s="165" t="s">
        <v>462</v>
      </c>
    </row>
    <row r="606" spans="1:3" x14ac:dyDescent="0.25">
      <c r="A606" s="166">
        <v>830</v>
      </c>
      <c r="B606" s="162" t="s">
        <v>411</v>
      </c>
      <c r="C606" s="165" t="s">
        <v>461</v>
      </c>
    </row>
    <row r="607" spans="1:3" x14ac:dyDescent="0.25">
      <c r="A607" s="166">
        <v>831</v>
      </c>
      <c r="B607" s="162" t="s">
        <v>412</v>
      </c>
      <c r="C607" s="165" t="s">
        <v>462</v>
      </c>
    </row>
    <row r="608" spans="1:3" x14ac:dyDescent="0.25">
      <c r="A608" s="166">
        <v>832</v>
      </c>
      <c r="B608" s="162" t="s">
        <v>411</v>
      </c>
      <c r="C608" s="165" t="s">
        <v>461</v>
      </c>
    </row>
    <row r="609" spans="1:3" x14ac:dyDescent="0.25">
      <c r="A609" s="166">
        <v>833</v>
      </c>
      <c r="B609" s="162" t="s">
        <v>412</v>
      </c>
      <c r="C609" s="165" t="s">
        <v>462</v>
      </c>
    </row>
    <row r="610" spans="1:3" x14ac:dyDescent="0.25">
      <c r="A610" s="166">
        <v>834</v>
      </c>
      <c r="B610" s="162" t="s">
        <v>411</v>
      </c>
      <c r="C610" s="165" t="s">
        <v>461</v>
      </c>
    </row>
    <row r="611" spans="1:3" x14ac:dyDescent="0.25">
      <c r="A611" s="166">
        <v>835</v>
      </c>
      <c r="B611" s="162" t="s">
        <v>412</v>
      </c>
      <c r="C611" s="165" t="s">
        <v>462</v>
      </c>
    </row>
    <row r="612" spans="1:3" x14ac:dyDescent="0.25">
      <c r="A612" s="166">
        <v>836</v>
      </c>
      <c r="B612" s="162" t="s">
        <v>411</v>
      </c>
      <c r="C612" s="165" t="s">
        <v>461</v>
      </c>
    </row>
    <row r="613" spans="1:3" x14ac:dyDescent="0.25">
      <c r="A613" s="166">
        <v>837</v>
      </c>
      <c r="B613" s="162" t="s">
        <v>412</v>
      </c>
      <c r="C613" s="165" t="s">
        <v>462</v>
      </c>
    </row>
    <row r="614" spans="1:3" x14ac:dyDescent="0.25">
      <c r="A614" s="166">
        <v>838</v>
      </c>
      <c r="B614" s="162" t="s">
        <v>411</v>
      </c>
      <c r="C614" s="165" t="s">
        <v>461</v>
      </c>
    </row>
    <row r="615" spans="1:3" x14ac:dyDescent="0.25">
      <c r="A615" s="166">
        <v>839</v>
      </c>
      <c r="B615" s="162" t="s">
        <v>412</v>
      </c>
      <c r="C615" s="165" t="s">
        <v>462</v>
      </c>
    </row>
    <row r="616" spans="1:3" x14ac:dyDescent="0.25">
      <c r="A616" s="166">
        <v>840</v>
      </c>
      <c r="B616" s="162" t="s">
        <v>411</v>
      </c>
      <c r="C616" s="165" t="s">
        <v>461</v>
      </c>
    </row>
    <row r="617" spans="1:3" x14ac:dyDescent="0.25">
      <c r="A617" s="166">
        <v>841</v>
      </c>
      <c r="B617" s="162" t="s">
        <v>412</v>
      </c>
      <c r="C617" s="165" t="s">
        <v>462</v>
      </c>
    </row>
    <row r="618" spans="1:3" x14ac:dyDescent="0.25">
      <c r="A618" s="166">
        <v>842</v>
      </c>
      <c r="B618" s="162" t="s">
        <v>411</v>
      </c>
      <c r="C618" s="165" t="s">
        <v>461</v>
      </c>
    </row>
    <row r="619" spans="1:3" x14ac:dyDescent="0.25">
      <c r="A619" s="166">
        <v>843</v>
      </c>
      <c r="B619" s="162" t="s">
        <v>412</v>
      </c>
      <c r="C619" s="165" t="s">
        <v>462</v>
      </c>
    </row>
    <row r="620" spans="1:3" x14ac:dyDescent="0.25">
      <c r="A620" s="166">
        <v>844</v>
      </c>
      <c r="B620" s="162" t="s">
        <v>411</v>
      </c>
      <c r="C620" s="165" t="s">
        <v>461</v>
      </c>
    </row>
    <row r="621" spans="1:3" x14ac:dyDescent="0.25">
      <c r="A621" s="166">
        <v>845</v>
      </c>
      <c r="B621" s="162" t="s">
        <v>412</v>
      </c>
      <c r="C621" s="165" t="s">
        <v>462</v>
      </c>
    </row>
    <row r="622" spans="1:3" x14ac:dyDescent="0.25">
      <c r="A622" s="166">
        <v>846</v>
      </c>
      <c r="B622" s="162" t="s">
        <v>411</v>
      </c>
      <c r="C622" s="165" t="s">
        <v>461</v>
      </c>
    </row>
    <row r="623" spans="1:3" x14ac:dyDescent="0.25">
      <c r="A623" s="166">
        <v>847</v>
      </c>
      <c r="B623" s="162" t="s">
        <v>412</v>
      </c>
      <c r="C623" s="165" t="s">
        <v>462</v>
      </c>
    </row>
    <row r="624" spans="1:3" x14ac:dyDescent="0.25">
      <c r="A624" s="166">
        <v>848</v>
      </c>
      <c r="B624" s="162" t="s">
        <v>411</v>
      </c>
      <c r="C624" s="165" t="s">
        <v>461</v>
      </c>
    </row>
    <row r="625" spans="1:3" x14ac:dyDescent="0.25">
      <c r="A625" s="166">
        <v>849</v>
      </c>
      <c r="B625" s="162" t="s">
        <v>412</v>
      </c>
      <c r="C625" s="165" t="s">
        <v>462</v>
      </c>
    </row>
    <row r="626" spans="1:3" x14ac:dyDescent="0.25">
      <c r="A626" s="166">
        <v>850</v>
      </c>
      <c r="B626" s="162" t="s">
        <v>412</v>
      </c>
      <c r="C626" s="165" t="s">
        <v>462</v>
      </c>
    </row>
    <row r="627" spans="1:3" x14ac:dyDescent="0.25">
      <c r="A627" s="166">
        <v>851</v>
      </c>
      <c r="B627" s="162" t="s">
        <v>412</v>
      </c>
      <c r="C627" s="165" t="s">
        <v>462</v>
      </c>
    </row>
    <row r="628" spans="1:3" x14ac:dyDescent="0.25">
      <c r="A628" s="166">
        <v>852</v>
      </c>
      <c r="B628" s="162" t="s">
        <v>411</v>
      </c>
      <c r="C628" s="165" t="s">
        <v>461</v>
      </c>
    </row>
    <row r="629" spans="1:3" x14ac:dyDescent="0.25">
      <c r="A629" s="166">
        <v>853</v>
      </c>
      <c r="B629" s="162" t="s">
        <v>411</v>
      </c>
      <c r="C629" s="165" t="s">
        <v>461</v>
      </c>
    </row>
    <row r="630" spans="1:3" x14ac:dyDescent="0.25">
      <c r="A630" s="166">
        <v>854</v>
      </c>
      <c r="B630" s="162" t="s">
        <v>411</v>
      </c>
      <c r="C630" s="165" t="s">
        <v>461</v>
      </c>
    </row>
    <row r="631" spans="1:3" x14ac:dyDescent="0.25">
      <c r="A631" s="166">
        <v>855</v>
      </c>
      <c r="B631" s="162" t="s">
        <v>411</v>
      </c>
      <c r="C631" s="165" t="s">
        <v>461</v>
      </c>
    </row>
    <row r="632" spans="1:3" x14ac:dyDescent="0.25">
      <c r="A632" s="166">
        <v>856</v>
      </c>
      <c r="B632" s="162" t="s">
        <v>411</v>
      </c>
      <c r="C632" s="165" t="s">
        <v>461</v>
      </c>
    </row>
    <row r="633" spans="1:3" x14ac:dyDescent="0.25">
      <c r="A633" s="166">
        <v>857</v>
      </c>
      <c r="B633" s="162" t="s">
        <v>411</v>
      </c>
      <c r="C633" s="165" t="s">
        <v>461</v>
      </c>
    </row>
    <row r="634" spans="1:3" x14ac:dyDescent="0.25">
      <c r="A634" s="166">
        <v>858</v>
      </c>
      <c r="B634" s="162" t="s">
        <v>411</v>
      </c>
      <c r="C634" s="165" t="s">
        <v>461</v>
      </c>
    </row>
    <row r="635" spans="1:3" x14ac:dyDescent="0.25">
      <c r="A635" s="166">
        <v>859</v>
      </c>
      <c r="B635" s="162" t="s">
        <v>411</v>
      </c>
      <c r="C635" s="165" t="s">
        <v>461</v>
      </c>
    </row>
    <row r="636" spans="1:3" x14ac:dyDescent="0.25">
      <c r="A636" s="166">
        <v>860</v>
      </c>
      <c r="B636" s="162" t="s">
        <v>411</v>
      </c>
      <c r="C636" s="165" t="s">
        <v>461</v>
      </c>
    </row>
    <row r="637" spans="1:3" x14ac:dyDescent="0.25">
      <c r="A637" s="166">
        <v>861</v>
      </c>
      <c r="B637" s="162" t="s">
        <v>411</v>
      </c>
      <c r="C637" s="165" t="s">
        <v>461</v>
      </c>
    </row>
    <row r="638" spans="1:3" x14ac:dyDescent="0.25">
      <c r="A638" s="166">
        <v>862</v>
      </c>
      <c r="B638" s="162" t="s">
        <v>411</v>
      </c>
      <c r="C638" s="165" t="s">
        <v>461</v>
      </c>
    </row>
    <row r="639" spans="1:3" x14ac:dyDescent="0.25">
      <c r="A639" s="166">
        <v>863</v>
      </c>
      <c r="B639" s="162" t="s">
        <v>411</v>
      </c>
      <c r="C639" s="165" t="s">
        <v>461</v>
      </c>
    </row>
    <row r="640" spans="1:3" x14ac:dyDescent="0.25">
      <c r="A640" s="166">
        <v>864</v>
      </c>
      <c r="B640" s="162" t="s">
        <v>411</v>
      </c>
      <c r="C640" s="165" t="s">
        <v>461</v>
      </c>
    </row>
    <row r="641" spans="1:3" x14ac:dyDescent="0.25">
      <c r="A641" s="166">
        <v>865</v>
      </c>
      <c r="B641" s="162" t="s">
        <v>411</v>
      </c>
      <c r="C641" s="165" t="s">
        <v>461</v>
      </c>
    </row>
    <row r="642" spans="1:3" x14ac:dyDescent="0.25">
      <c r="A642" s="166">
        <v>866</v>
      </c>
      <c r="B642" s="162" t="s">
        <v>412</v>
      </c>
      <c r="C642" s="165" t="s">
        <v>462</v>
      </c>
    </row>
    <row r="643" spans="1:3" x14ac:dyDescent="0.25">
      <c r="A643" s="166">
        <v>867</v>
      </c>
      <c r="B643" s="162" t="s">
        <v>411</v>
      </c>
      <c r="C643" s="165" t="s">
        <v>461</v>
      </c>
    </row>
    <row r="644" spans="1:3" x14ac:dyDescent="0.25">
      <c r="A644" s="166">
        <v>868</v>
      </c>
      <c r="B644" s="162" t="s">
        <v>412</v>
      </c>
      <c r="C644" s="165" t="s">
        <v>462</v>
      </c>
    </row>
    <row r="645" spans="1:3" x14ac:dyDescent="0.25">
      <c r="A645" s="166">
        <v>869</v>
      </c>
      <c r="B645" s="162" t="s">
        <v>411</v>
      </c>
      <c r="C645" s="165" t="s">
        <v>461</v>
      </c>
    </row>
    <row r="646" spans="1:3" x14ac:dyDescent="0.25">
      <c r="A646" s="166">
        <v>870</v>
      </c>
      <c r="B646" s="162" t="s">
        <v>412</v>
      </c>
      <c r="C646" s="165" t="s">
        <v>462</v>
      </c>
    </row>
    <row r="647" spans="1:3" x14ac:dyDescent="0.25">
      <c r="A647" s="166">
        <v>871</v>
      </c>
      <c r="B647" s="162" t="s">
        <v>411</v>
      </c>
      <c r="C647" s="165" t="s">
        <v>461</v>
      </c>
    </row>
    <row r="648" spans="1:3" x14ac:dyDescent="0.25">
      <c r="A648" s="166">
        <v>872</v>
      </c>
      <c r="B648" s="162" t="s">
        <v>412</v>
      </c>
      <c r="C648" s="165" t="s">
        <v>462</v>
      </c>
    </row>
    <row r="649" spans="1:3" x14ac:dyDescent="0.25">
      <c r="A649" s="166">
        <v>873</v>
      </c>
      <c r="B649" s="162" t="s">
        <v>411</v>
      </c>
      <c r="C649" s="165" t="s">
        <v>461</v>
      </c>
    </row>
    <row r="650" spans="1:3" x14ac:dyDescent="0.25">
      <c r="A650" s="166">
        <v>874</v>
      </c>
      <c r="B650" s="162" t="s">
        <v>412</v>
      </c>
      <c r="C650" s="165" t="s">
        <v>462</v>
      </c>
    </row>
    <row r="651" spans="1:3" x14ac:dyDescent="0.25">
      <c r="A651" s="166">
        <v>875</v>
      </c>
      <c r="B651" s="162" t="s">
        <v>411</v>
      </c>
      <c r="C651" s="165" t="s">
        <v>461</v>
      </c>
    </row>
    <row r="652" spans="1:3" x14ac:dyDescent="0.25">
      <c r="A652" s="166">
        <v>876</v>
      </c>
      <c r="B652" s="162" t="s">
        <v>412</v>
      </c>
      <c r="C652" s="165" t="s">
        <v>462</v>
      </c>
    </row>
    <row r="653" spans="1:3" x14ac:dyDescent="0.25">
      <c r="A653" s="166">
        <v>877</v>
      </c>
      <c r="B653" s="162" t="s">
        <v>411</v>
      </c>
      <c r="C653" s="165" t="s">
        <v>461</v>
      </c>
    </row>
    <row r="654" spans="1:3" x14ac:dyDescent="0.25">
      <c r="A654" s="166">
        <v>878</v>
      </c>
      <c r="B654" s="162" t="s">
        <v>412</v>
      </c>
      <c r="C654" s="165" t="s">
        <v>462</v>
      </c>
    </row>
    <row r="655" spans="1:3" x14ac:dyDescent="0.25">
      <c r="A655" s="166">
        <v>879</v>
      </c>
      <c r="B655" s="162" t="s">
        <v>411</v>
      </c>
      <c r="C655" s="165" t="s">
        <v>461</v>
      </c>
    </row>
    <row r="656" spans="1:3" x14ac:dyDescent="0.25">
      <c r="A656" s="166">
        <v>880</v>
      </c>
      <c r="B656" s="162" t="s">
        <v>412</v>
      </c>
      <c r="C656" s="165" t="s">
        <v>462</v>
      </c>
    </row>
    <row r="657" spans="1:3" x14ac:dyDescent="0.25">
      <c r="A657" s="166">
        <v>881</v>
      </c>
      <c r="B657" s="162" t="s">
        <v>411</v>
      </c>
      <c r="C657" s="165" t="s">
        <v>461</v>
      </c>
    </row>
    <row r="658" spans="1:3" x14ac:dyDescent="0.25">
      <c r="A658" s="166">
        <v>882</v>
      </c>
      <c r="B658" s="162" t="s">
        <v>412</v>
      </c>
      <c r="C658" s="165" t="s">
        <v>462</v>
      </c>
    </row>
    <row r="659" spans="1:3" x14ac:dyDescent="0.25">
      <c r="A659" s="166">
        <v>883</v>
      </c>
      <c r="B659" s="162" t="s">
        <v>411</v>
      </c>
      <c r="C659" s="165" t="s">
        <v>461</v>
      </c>
    </row>
    <row r="660" spans="1:3" x14ac:dyDescent="0.25">
      <c r="A660" s="166">
        <v>884</v>
      </c>
      <c r="B660" s="162" t="s">
        <v>412</v>
      </c>
      <c r="C660" s="165" t="s">
        <v>462</v>
      </c>
    </row>
    <row r="661" spans="1:3" x14ac:dyDescent="0.25">
      <c r="A661" s="166">
        <v>885</v>
      </c>
      <c r="B661" s="162" t="s">
        <v>411</v>
      </c>
      <c r="C661" s="165" t="s">
        <v>461</v>
      </c>
    </row>
    <row r="662" spans="1:3" x14ac:dyDescent="0.25">
      <c r="A662" s="166">
        <v>886</v>
      </c>
      <c r="B662" s="162" t="s">
        <v>412</v>
      </c>
      <c r="C662" s="165" t="s">
        <v>462</v>
      </c>
    </row>
    <row r="663" spans="1:3" x14ac:dyDescent="0.25">
      <c r="A663" s="166">
        <v>887</v>
      </c>
      <c r="B663" s="162" t="s">
        <v>411</v>
      </c>
      <c r="C663" s="165" t="s">
        <v>461</v>
      </c>
    </row>
    <row r="664" spans="1:3" x14ac:dyDescent="0.25">
      <c r="A664" s="166">
        <v>888</v>
      </c>
      <c r="B664" s="162" t="s">
        <v>412</v>
      </c>
      <c r="C664" s="165" t="s">
        <v>462</v>
      </c>
    </row>
    <row r="665" spans="1:3" x14ac:dyDescent="0.25">
      <c r="A665" s="166">
        <v>889</v>
      </c>
      <c r="B665" s="162" t="s">
        <v>411</v>
      </c>
      <c r="C665" s="165" t="s">
        <v>461</v>
      </c>
    </row>
    <row r="666" spans="1:3" x14ac:dyDescent="0.25">
      <c r="A666" s="166">
        <v>890</v>
      </c>
      <c r="B666" s="162" t="s">
        <v>412</v>
      </c>
      <c r="C666" s="165" t="s">
        <v>462</v>
      </c>
    </row>
    <row r="667" spans="1:3" x14ac:dyDescent="0.25">
      <c r="A667" s="166">
        <v>891</v>
      </c>
      <c r="B667" s="162" t="s">
        <v>412</v>
      </c>
      <c r="C667" s="165" t="s">
        <v>462</v>
      </c>
    </row>
    <row r="668" spans="1:3" x14ac:dyDescent="0.25">
      <c r="A668" s="166">
        <v>892</v>
      </c>
      <c r="B668" s="162" t="s">
        <v>412</v>
      </c>
      <c r="C668" s="165" t="s">
        <v>462</v>
      </c>
    </row>
    <row r="669" spans="1:3" x14ac:dyDescent="0.25">
      <c r="A669" s="166">
        <v>893</v>
      </c>
      <c r="B669" s="162" t="s">
        <v>412</v>
      </c>
      <c r="C669" s="165" t="s">
        <v>462</v>
      </c>
    </row>
    <row r="670" spans="1:3" x14ac:dyDescent="0.25">
      <c r="A670" s="166">
        <v>894</v>
      </c>
      <c r="B670" s="162" t="s">
        <v>370</v>
      </c>
      <c r="C670" s="165" t="s">
        <v>462</v>
      </c>
    </row>
    <row r="671" spans="1:3" x14ac:dyDescent="0.25">
      <c r="A671" s="166">
        <v>895</v>
      </c>
      <c r="B671" s="162" t="s">
        <v>370</v>
      </c>
      <c r="C671" s="165" t="s">
        <v>462</v>
      </c>
    </row>
    <row r="672" spans="1:3" x14ac:dyDescent="0.25">
      <c r="A672" s="166">
        <v>896</v>
      </c>
      <c r="B672" s="162" t="s">
        <v>370</v>
      </c>
      <c r="C672" s="165" t="s">
        <v>462</v>
      </c>
    </row>
    <row r="673" spans="1:3" x14ac:dyDescent="0.25">
      <c r="A673" s="166">
        <v>897</v>
      </c>
      <c r="B673" s="162" t="s">
        <v>412</v>
      </c>
      <c r="C673" s="165" t="s">
        <v>462</v>
      </c>
    </row>
    <row r="674" spans="1:3" x14ac:dyDescent="0.25">
      <c r="A674" s="166">
        <v>898</v>
      </c>
      <c r="B674" s="162" t="s">
        <v>412</v>
      </c>
      <c r="C674" s="165" t="s">
        <v>462</v>
      </c>
    </row>
    <row r="675" spans="1:3" x14ac:dyDescent="0.25">
      <c r="A675" s="166">
        <v>899</v>
      </c>
      <c r="B675" s="162" t="s">
        <v>413</v>
      </c>
      <c r="C675" s="165" t="s">
        <v>462</v>
      </c>
    </row>
    <row r="676" spans="1:3" x14ac:dyDescent="0.25">
      <c r="A676" s="166">
        <v>900</v>
      </c>
      <c r="B676" s="162" t="s">
        <v>413</v>
      </c>
      <c r="C676" s="165" t="s">
        <v>462</v>
      </c>
    </row>
    <row r="677" spans="1:3" x14ac:dyDescent="0.25">
      <c r="A677" s="166">
        <v>901</v>
      </c>
      <c r="B677" s="162" t="s">
        <v>413</v>
      </c>
      <c r="C677" s="165" t="s">
        <v>462</v>
      </c>
    </row>
    <row r="678" spans="1:3" x14ac:dyDescent="0.25">
      <c r="A678" s="166">
        <v>902</v>
      </c>
      <c r="B678" s="162" t="s">
        <v>413</v>
      </c>
      <c r="C678" s="165" t="s">
        <v>462</v>
      </c>
    </row>
    <row r="679" spans="1:3" x14ac:dyDescent="0.25">
      <c r="A679" s="166">
        <v>903</v>
      </c>
      <c r="B679" s="162" t="s">
        <v>413</v>
      </c>
      <c r="C679" s="165" t="s">
        <v>462</v>
      </c>
    </row>
    <row r="680" spans="1:3" x14ac:dyDescent="0.25">
      <c r="A680" s="166">
        <v>904</v>
      </c>
      <c r="B680" s="162" t="s">
        <v>414</v>
      </c>
      <c r="C680" s="165" t="s">
        <v>462</v>
      </c>
    </row>
    <row r="681" spans="1:3" x14ac:dyDescent="0.25">
      <c r="A681" s="166">
        <v>905</v>
      </c>
      <c r="B681" s="162" t="s">
        <v>414</v>
      </c>
      <c r="C681" s="165" t="s">
        <v>462</v>
      </c>
    </row>
    <row r="682" spans="1:3" x14ac:dyDescent="0.25">
      <c r="A682" s="166">
        <v>906</v>
      </c>
      <c r="B682" s="162" t="s">
        <v>414</v>
      </c>
      <c r="C682" s="165" t="s">
        <v>462</v>
      </c>
    </row>
    <row r="683" spans="1:3" x14ac:dyDescent="0.25">
      <c r="A683" s="166">
        <v>907</v>
      </c>
      <c r="B683" s="162" t="s">
        <v>415</v>
      </c>
      <c r="C683" s="165" t="s">
        <v>462</v>
      </c>
    </row>
    <row r="684" spans="1:3" x14ac:dyDescent="0.25">
      <c r="A684" s="166">
        <v>908</v>
      </c>
      <c r="B684" s="162" t="s">
        <v>415</v>
      </c>
      <c r="C684" s="165" t="s">
        <v>462</v>
      </c>
    </row>
    <row r="685" spans="1:3" x14ac:dyDescent="0.25">
      <c r="A685" s="166">
        <v>909</v>
      </c>
      <c r="B685" s="162" t="s">
        <v>415</v>
      </c>
      <c r="C685" s="165" t="s">
        <v>462</v>
      </c>
    </row>
    <row r="686" spans="1:3" x14ac:dyDescent="0.25">
      <c r="A686" s="166">
        <v>910</v>
      </c>
      <c r="B686" s="162" t="s">
        <v>415</v>
      </c>
      <c r="C686" s="165" t="s">
        <v>462</v>
      </c>
    </row>
    <row r="687" spans="1:3" x14ac:dyDescent="0.25">
      <c r="A687" s="166">
        <v>911</v>
      </c>
      <c r="B687" s="162" t="s">
        <v>415</v>
      </c>
      <c r="C687" s="165" t="s">
        <v>462</v>
      </c>
    </row>
    <row r="688" spans="1:3" x14ac:dyDescent="0.25">
      <c r="A688" s="166">
        <v>912</v>
      </c>
      <c r="B688" s="162" t="s">
        <v>415</v>
      </c>
      <c r="C688" s="165" t="s">
        <v>462</v>
      </c>
    </row>
    <row r="689" spans="1:3" x14ac:dyDescent="0.25">
      <c r="A689" s="166">
        <v>913</v>
      </c>
      <c r="B689" s="162" t="s">
        <v>415</v>
      </c>
      <c r="C689" s="165" t="s">
        <v>462</v>
      </c>
    </row>
    <row r="690" spans="1:3" x14ac:dyDescent="0.25">
      <c r="A690" s="166">
        <v>914</v>
      </c>
      <c r="B690" s="162" t="s">
        <v>416</v>
      </c>
      <c r="C690" s="165" t="s">
        <v>461</v>
      </c>
    </row>
    <row r="691" spans="1:3" x14ac:dyDescent="0.25">
      <c r="A691" s="166">
        <v>915</v>
      </c>
      <c r="B691" s="162" t="s">
        <v>370</v>
      </c>
      <c r="C691" s="165" t="s">
        <v>461</v>
      </c>
    </row>
    <row r="692" spans="1:3" x14ac:dyDescent="0.25">
      <c r="A692" s="166">
        <v>916</v>
      </c>
      <c r="B692" s="162" t="s">
        <v>370</v>
      </c>
      <c r="C692" s="165" t="s">
        <v>461</v>
      </c>
    </row>
    <row r="693" spans="1:3" x14ac:dyDescent="0.25">
      <c r="A693" s="166">
        <v>917</v>
      </c>
      <c r="B693" s="162" t="s">
        <v>370</v>
      </c>
      <c r="C693" s="165" t="s">
        <v>461</v>
      </c>
    </row>
    <row r="694" spans="1:3" x14ac:dyDescent="0.25">
      <c r="A694" s="166">
        <v>918</v>
      </c>
      <c r="B694" s="162" t="s">
        <v>306</v>
      </c>
      <c r="C694" s="165" t="s">
        <v>461</v>
      </c>
    </row>
    <row r="695" spans="1:3" x14ac:dyDescent="0.25">
      <c r="A695" s="166">
        <v>919</v>
      </c>
      <c r="B695" s="162" t="s">
        <v>417</v>
      </c>
      <c r="C695" s="165" t="s">
        <v>461</v>
      </c>
    </row>
    <row r="696" spans="1:3" x14ac:dyDescent="0.25">
      <c r="A696" s="166">
        <v>920</v>
      </c>
      <c r="B696" s="162" t="s">
        <v>417</v>
      </c>
      <c r="C696" s="165" t="s">
        <v>461</v>
      </c>
    </row>
    <row r="697" spans="1:3" x14ac:dyDescent="0.25">
      <c r="A697" s="166">
        <v>922</v>
      </c>
      <c r="B697" s="162" t="s">
        <v>329</v>
      </c>
      <c r="C697" s="165" t="s">
        <v>461</v>
      </c>
    </row>
    <row r="698" spans="1:3" x14ac:dyDescent="0.25">
      <c r="A698" s="166">
        <v>923</v>
      </c>
      <c r="B698" s="162" t="s">
        <v>329</v>
      </c>
      <c r="C698" s="165" t="s">
        <v>461</v>
      </c>
    </row>
    <row r="699" spans="1:3" x14ac:dyDescent="0.25">
      <c r="A699" s="166">
        <v>924</v>
      </c>
      <c r="B699" s="162" t="s">
        <v>329</v>
      </c>
      <c r="C699" s="165" t="s">
        <v>461</v>
      </c>
    </row>
    <row r="700" spans="1:3" x14ac:dyDescent="0.25">
      <c r="A700" s="166">
        <v>925</v>
      </c>
      <c r="B700" s="162" t="s">
        <v>418</v>
      </c>
      <c r="C700" s="165" t="s">
        <v>457</v>
      </c>
    </row>
    <row r="701" spans="1:3" x14ac:dyDescent="0.25">
      <c r="A701" s="166">
        <v>926</v>
      </c>
      <c r="B701" s="162" t="s">
        <v>359</v>
      </c>
      <c r="C701" s="165" t="s">
        <v>457</v>
      </c>
    </row>
    <row r="702" spans="1:3" x14ac:dyDescent="0.25">
      <c r="A702" s="166">
        <v>927</v>
      </c>
      <c r="B702" s="162" t="s">
        <v>361</v>
      </c>
      <c r="C702" s="165" t="s">
        <v>457</v>
      </c>
    </row>
    <row r="703" spans="1:3" x14ac:dyDescent="0.25">
      <c r="A703" s="166">
        <v>928</v>
      </c>
      <c r="B703" s="162" t="s">
        <v>360</v>
      </c>
      <c r="C703" s="165" t="s">
        <v>457</v>
      </c>
    </row>
    <row r="704" spans="1:3" x14ac:dyDescent="0.25">
      <c r="A704" s="166">
        <v>929</v>
      </c>
      <c r="B704" s="162" t="s">
        <v>413</v>
      </c>
      <c r="C704" s="165" t="s">
        <v>462</v>
      </c>
    </row>
    <row r="705" spans="1:3" x14ac:dyDescent="0.25">
      <c r="A705" s="166">
        <v>930</v>
      </c>
      <c r="B705" s="162" t="s">
        <v>413</v>
      </c>
      <c r="C705" s="165" t="s">
        <v>462</v>
      </c>
    </row>
    <row r="706" spans="1:3" x14ac:dyDescent="0.25">
      <c r="A706" s="166">
        <v>931</v>
      </c>
      <c r="B706" s="162" t="s">
        <v>413</v>
      </c>
      <c r="C706" s="165" t="s">
        <v>462</v>
      </c>
    </row>
    <row r="707" spans="1:3" x14ac:dyDescent="0.25">
      <c r="A707" s="166">
        <v>932</v>
      </c>
      <c r="B707" s="162" t="s">
        <v>419</v>
      </c>
      <c r="C707" s="165" t="s">
        <v>461</v>
      </c>
    </row>
    <row r="708" spans="1:3" x14ac:dyDescent="0.25">
      <c r="A708" s="166">
        <v>933</v>
      </c>
      <c r="B708" s="162" t="s">
        <v>411</v>
      </c>
      <c r="C708" s="165" t="s">
        <v>461</v>
      </c>
    </row>
    <row r="709" spans="1:3" x14ac:dyDescent="0.25">
      <c r="A709" s="166">
        <v>934</v>
      </c>
      <c r="B709" s="162" t="s">
        <v>412</v>
      </c>
      <c r="C709" s="165" t="s">
        <v>462</v>
      </c>
    </row>
    <row r="710" spans="1:3" x14ac:dyDescent="0.25">
      <c r="A710" s="166">
        <v>935</v>
      </c>
      <c r="B710" s="162" t="s">
        <v>420</v>
      </c>
      <c r="C710" s="165" t="s">
        <v>461</v>
      </c>
    </row>
    <row r="711" spans="1:3" x14ac:dyDescent="0.25">
      <c r="A711" s="166">
        <v>936</v>
      </c>
      <c r="B711" s="162" t="s">
        <v>420</v>
      </c>
      <c r="C711" s="165" t="s">
        <v>461</v>
      </c>
    </row>
    <row r="712" spans="1:3" x14ac:dyDescent="0.25">
      <c r="A712" s="166">
        <v>937</v>
      </c>
      <c r="B712" s="162" t="s">
        <v>420</v>
      </c>
      <c r="C712" s="165" t="s">
        <v>461</v>
      </c>
    </row>
    <row r="713" spans="1:3" x14ac:dyDescent="0.25">
      <c r="A713" s="166">
        <v>938</v>
      </c>
      <c r="B713" s="162" t="s">
        <v>420</v>
      </c>
      <c r="C713" s="165" t="s">
        <v>461</v>
      </c>
    </row>
    <row r="714" spans="1:3" x14ac:dyDescent="0.25">
      <c r="A714" s="166">
        <v>939</v>
      </c>
      <c r="B714" s="162" t="s">
        <v>420</v>
      </c>
      <c r="C714" s="165" t="s">
        <v>461</v>
      </c>
    </row>
    <row r="715" spans="1:3" x14ac:dyDescent="0.25">
      <c r="A715" s="166">
        <v>940</v>
      </c>
      <c r="B715" s="162" t="s">
        <v>421</v>
      </c>
      <c r="C715" s="165" t="s">
        <v>458</v>
      </c>
    </row>
    <row r="716" spans="1:3" x14ac:dyDescent="0.25">
      <c r="A716" s="166">
        <v>941</v>
      </c>
      <c r="B716" s="162" t="s">
        <v>422</v>
      </c>
      <c r="C716" s="165" t="s">
        <v>458</v>
      </c>
    </row>
    <row r="717" spans="1:3" x14ac:dyDescent="0.25">
      <c r="A717" s="166">
        <v>942</v>
      </c>
      <c r="B717" s="162" t="s">
        <v>275</v>
      </c>
      <c r="C717" s="165" t="s">
        <v>461</v>
      </c>
    </row>
    <row r="718" spans="1:3" x14ac:dyDescent="0.25">
      <c r="A718" s="166">
        <v>943</v>
      </c>
      <c r="B718" s="162" t="s">
        <v>266</v>
      </c>
      <c r="C718" s="165" t="s">
        <v>461</v>
      </c>
    </row>
    <row r="719" spans="1:3" x14ac:dyDescent="0.25">
      <c r="A719" s="166">
        <v>944</v>
      </c>
      <c r="B719" s="162" t="s">
        <v>266</v>
      </c>
      <c r="C719" s="165" t="s">
        <v>461</v>
      </c>
    </row>
    <row r="720" spans="1:3" x14ac:dyDescent="0.25">
      <c r="A720" s="166">
        <v>945</v>
      </c>
      <c r="B720" s="162" t="s">
        <v>266</v>
      </c>
      <c r="C720" s="165" t="s">
        <v>461</v>
      </c>
    </row>
    <row r="721" spans="1:3" x14ac:dyDescent="0.25">
      <c r="A721" s="166">
        <v>946</v>
      </c>
      <c r="B721" s="162" t="s">
        <v>266</v>
      </c>
      <c r="C721" s="165" t="s">
        <v>461</v>
      </c>
    </row>
    <row r="722" spans="1:3" x14ac:dyDescent="0.25">
      <c r="A722" s="166">
        <v>947</v>
      </c>
      <c r="B722" s="162" t="s">
        <v>423</v>
      </c>
      <c r="C722" s="165" t="s">
        <v>461</v>
      </c>
    </row>
    <row r="723" spans="1:3" x14ac:dyDescent="0.25">
      <c r="A723" s="166">
        <v>948</v>
      </c>
      <c r="B723" s="162" t="s">
        <v>424</v>
      </c>
      <c r="C723" s="165" t="s">
        <v>461</v>
      </c>
    </row>
    <row r="724" spans="1:3" x14ac:dyDescent="0.25">
      <c r="A724" s="166">
        <v>949</v>
      </c>
      <c r="B724" s="162" t="s">
        <v>425</v>
      </c>
      <c r="C724" s="165" t="s">
        <v>461</v>
      </c>
    </row>
    <row r="725" spans="1:3" x14ac:dyDescent="0.25">
      <c r="A725" s="166">
        <v>950</v>
      </c>
      <c r="B725" s="162" t="s">
        <v>426</v>
      </c>
      <c r="C725" s="165" t="s">
        <v>462</v>
      </c>
    </row>
    <row r="726" spans="1:3" x14ac:dyDescent="0.25">
      <c r="A726" s="166">
        <v>951</v>
      </c>
      <c r="B726" s="162" t="s">
        <v>427</v>
      </c>
      <c r="C726" s="165" t="s">
        <v>462</v>
      </c>
    </row>
    <row r="727" spans="1:3" x14ac:dyDescent="0.25">
      <c r="A727" s="166">
        <v>952</v>
      </c>
      <c r="B727" s="162" t="s">
        <v>428</v>
      </c>
      <c r="C727" s="165" t="s">
        <v>461</v>
      </c>
    </row>
    <row r="728" spans="1:3" x14ac:dyDescent="0.25">
      <c r="A728" s="166">
        <v>953</v>
      </c>
      <c r="B728" s="162" t="s">
        <v>429</v>
      </c>
      <c r="C728" s="165" t="s">
        <v>461</v>
      </c>
    </row>
    <row r="729" spans="1:3" x14ac:dyDescent="0.25">
      <c r="A729" s="166">
        <v>954</v>
      </c>
      <c r="B729" s="162" t="s">
        <v>430</v>
      </c>
      <c r="C729" s="165" t="s">
        <v>461</v>
      </c>
    </row>
    <row r="730" spans="1:3" x14ac:dyDescent="0.25">
      <c r="A730" s="166">
        <v>955</v>
      </c>
      <c r="B730" s="162" t="s">
        <v>431</v>
      </c>
      <c r="C730" s="165" t="s">
        <v>461</v>
      </c>
    </row>
    <row r="731" spans="1:3" x14ac:dyDescent="0.25">
      <c r="A731" s="166">
        <v>956</v>
      </c>
      <c r="B731" s="162" t="s">
        <v>432</v>
      </c>
      <c r="C731" s="165" t="s">
        <v>461</v>
      </c>
    </row>
    <row r="732" spans="1:3" x14ac:dyDescent="0.25">
      <c r="A732" s="166">
        <v>957</v>
      </c>
      <c r="B732" s="162" t="s">
        <v>433</v>
      </c>
      <c r="C732" s="165" t="s">
        <v>461</v>
      </c>
    </row>
    <row r="733" spans="1:3" x14ac:dyDescent="0.25">
      <c r="A733" s="166">
        <v>958</v>
      </c>
      <c r="B733" s="162" t="s">
        <v>434</v>
      </c>
      <c r="C733" s="165" t="s">
        <v>461</v>
      </c>
    </row>
    <row r="734" spans="1:3" x14ac:dyDescent="0.25">
      <c r="A734" s="166">
        <v>959</v>
      </c>
      <c r="B734" s="162" t="s">
        <v>435</v>
      </c>
      <c r="C734" s="165" t="s">
        <v>461</v>
      </c>
    </row>
    <row r="735" spans="1:3" x14ac:dyDescent="0.25">
      <c r="A735" s="166">
        <v>960</v>
      </c>
      <c r="B735" s="162" t="s">
        <v>436</v>
      </c>
      <c r="C735" s="165" t="s">
        <v>461</v>
      </c>
    </row>
    <row r="736" spans="1:3" x14ac:dyDescent="0.25">
      <c r="A736" s="166">
        <v>961</v>
      </c>
      <c r="B736" s="162" t="s">
        <v>437</v>
      </c>
      <c r="C736" s="165" t="s">
        <v>461</v>
      </c>
    </row>
    <row r="737" spans="1:3" x14ac:dyDescent="0.25">
      <c r="A737" s="166">
        <v>962</v>
      </c>
      <c r="B737" s="162" t="s">
        <v>438</v>
      </c>
      <c r="C737" s="165" t="s">
        <v>461</v>
      </c>
    </row>
    <row r="738" spans="1:3" x14ac:dyDescent="0.25">
      <c r="A738" s="166">
        <v>963</v>
      </c>
      <c r="B738" s="162" t="s">
        <v>439</v>
      </c>
      <c r="C738" s="165" t="s">
        <v>461</v>
      </c>
    </row>
    <row r="739" spans="1:3" x14ac:dyDescent="0.25">
      <c r="A739" s="166">
        <v>964</v>
      </c>
      <c r="B739" s="162" t="s">
        <v>440</v>
      </c>
      <c r="C739" s="165" t="s">
        <v>461</v>
      </c>
    </row>
    <row r="740" spans="1:3" x14ac:dyDescent="0.25">
      <c r="A740" s="166">
        <v>965</v>
      </c>
      <c r="B740" s="162" t="s">
        <v>441</v>
      </c>
      <c r="C740" s="165" t="s">
        <v>461</v>
      </c>
    </row>
    <row r="741" spans="1:3" x14ac:dyDescent="0.25">
      <c r="A741" s="166">
        <v>966</v>
      </c>
      <c r="B741" s="162" t="s">
        <v>286</v>
      </c>
      <c r="C741" s="165" t="s">
        <v>462</v>
      </c>
    </row>
    <row r="742" spans="1:3" x14ac:dyDescent="0.25">
      <c r="A742" s="166">
        <v>967</v>
      </c>
      <c r="B742" s="162" t="s">
        <v>298</v>
      </c>
      <c r="C742" s="165" t="s">
        <v>461</v>
      </c>
    </row>
    <row r="743" spans="1:3" x14ac:dyDescent="0.25">
      <c r="A743" s="166">
        <v>968</v>
      </c>
      <c r="B743" s="162" t="s">
        <v>298</v>
      </c>
      <c r="C743" s="165" t="s">
        <v>461</v>
      </c>
    </row>
    <row r="744" spans="1:3" x14ac:dyDescent="0.25">
      <c r="A744" s="166">
        <v>969</v>
      </c>
      <c r="B744" s="162" t="s">
        <v>441</v>
      </c>
      <c r="C744" s="165" t="s">
        <v>461</v>
      </c>
    </row>
    <row r="745" spans="1:3" x14ac:dyDescent="0.25">
      <c r="A745" s="166">
        <v>970</v>
      </c>
      <c r="B745" s="162" t="s">
        <v>254</v>
      </c>
      <c r="C745" s="165" t="s">
        <v>461</v>
      </c>
    </row>
    <row r="746" spans="1:3" x14ac:dyDescent="0.25">
      <c r="A746" s="166">
        <v>971</v>
      </c>
      <c r="B746" s="162" t="s">
        <v>442</v>
      </c>
      <c r="C746" s="165" t="s">
        <v>461</v>
      </c>
    </row>
    <row r="747" spans="1:3" x14ac:dyDescent="0.25">
      <c r="A747" s="166">
        <v>972</v>
      </c>
      <c r="B747" s="162" t="s">
        <v>443</v>
      </c>
      <c r="C747" s="165" t="s">
        <v>461</v>
      </c>
    </row>
    <row r="748" spans="1:3" x14ac:dyDescent="0.25">
      <c r="A748" s="166">
        <v>973</v>
      </c>
      <c r="B748" s="162" t="s">
        <v>296</v>
      </c>
      <c r="C748" s="165" t="s">
        <v>461</v>
      </c>
    </row>
    <row r="749" spans="1:3" x14ac:dyDescent="0.25">
      <c r="A749" s="166">
        <v>974</v>
      </c>
      <c r="B749" s="162" t="s">
        <v>322</v>
      </c>
      <c r="C749" s="165" t="s">
        <v>461</v>
      </c>
    </row>
    <row r="750" spans="1:3" x14ac:dyDescent="0.25">
      <c r="A750" s="166">
        <v>975</v>
      </c>
      <c r="B750" s="162" t="s">
        <v>444</v>
      </c>
      <c r="C750" s="165" t="s">
        <v>461</v>
      </c>
    </row>
    <row r="751" spans="1:3" x14ac:dyDescent="0.25">
      <c r="A751" s="166">
        <v>976</v>
      </c>
      <c r="B751" s="162" t="s">
        <v>445</v>
      </c>
      <c r="C751" s="165" t="s">
        <v>461</v>
      </c>
    </row>
    <row r="752" spans="1:3" x14ac:dyDescent="0.25">
      <c r="A752" s="166">
        <v>978</v>
      </c>
      <c r="B752" s="162" t="s">
        <v>280</v>
      </c>
      <c r="C752" s="165" t="s">
        <v>462</v>
      </c>
    </row>
    <row r="753" spans="1:3" x14ac:dyDescent="0.25">
      <c r="A753" s="166">
        <v>979</v>
      </c>
      <c r="B753" s="162" t="s">
        <v>319</v>
      </c>
      <c r="C753" s="165" t="s">
        <v>462</v>
      </c>
    </row>
    <row r="754" spans="1:3" x14ac:dyDescent="0.25">
      <c r="A754" s="166">
        <v>980</v>
      </c>
      <c r="B754" s="162" t="s">
        <v>446</v>
      </c>
      <c r="C754" s="165" t="s">
        <v>461</v>
      </c>
    </row>
    <row r="755" spans="1:3" x14ac:dyDescent="0.25">
      <c r="A755" s="166">
        <v>981</v>
      </c>
      <c r="B755" s="162" t="s">
        <v>447</v>
      </c>
      <c r="C755" s="165" t="s">
        <v>462</v>
      </c>
    </row>
    <row r="756" spans="1:3" x14ac:dyDescent="0.25">
      <c r="A756" s="166">
        <v>982</v>
      </c>
      <c r="B756" s="162" t="s">
        <v>448</v>
      </c>
      <c r="C756" s="165" t="s">
        <v>461</v>
      </c>
    </row>
    <row r="757" spans="1:3" x14ac:dyDescent="0.25">
      <c r="A757" s="166">
        <v>983</v>
      </c>
      <c r="B757" s="162" t="s">
        <v>449</v>
      </c>
      <c r="C757" s="165" t="s">
        <v>461</v>
      </c>
    </row>
    <row r="758" spans="1:3" x14ac:dyDescent="0.25">
      <c r="A758" s="166">
        <v>984</v>
      </c>
      <c r="B758" s="162" t="s">
        <v>450</v>
      </c>
      <c r="C758" s="165" t="s">
        <v>461</v>
      </c>
    </row>
    <row r="759" spans="1:3" x14ac:dyDescent="0.25">
      <c r="A759" s="166">
        <v>985</v>
      </c>
      <c r="B759" s="162" t="s">
        <v>451</v>
      </c>
      <c r="C759" s="165" t="s">
        <v>461</v>
      </c>
    </row>
    <row r="760" spans="1:3" x14ac:dyDescent="0.25">
      <c r="A760" s="166">
        <v>989</v>
      </c>
      <c r="B760" s="162" t="s">
        <v>335</v>
      </c>
      <c r="C760" s="165" t="s">
        <v>461</v>
      </c>
    </row>
    <row r="761" spans="1:3" x14ac:dyDescent="0.25">
      <c r="A761" s="166">
        <v>990</v>
      </c>
      <c r="B761" s="162" t="s">
        <v>336</v>
      </c>
      <c r="C761" s="165" t="s">
        <v>462</v>
      </c>
    </row>
    <row r="762" spans="1:3" x14ac:dyDescent="0.25">
      <c r="A762" s="166">
        <v>991</v>
      </c>
      <c r="B762" s="162" t="s">
        <v>286</v>
      </c>
      <c r="C762" s="165" t="s">
        <v>462</v>
      </c>
    </row>
    <row r="763" spans="1:3" x14ac:dyDescent="0.25">
      <c r="A763" s="166">
        <v>996</v>
      </c>
      <c r="B763" s="162" t="s">
        <v>365</v>
      </c>
      <c r="C763" s="165" t="s">
        <v>461</v>
      </c>
    </row>
    <row r="764" spans="1:3" x14ac:dyDescent="0.25">
      <c r="A764" s="166">
        <v>997</v>
      </c>
      <c r="B764" s="162" t="s">
        <v>452</v>
      </c>
      <c r="C764" s="165" t="s">
        <v>461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23"/>
  <sheetViews>
    <sheetView topLeftCell="A3" workbookViewId="0">
      <selection activeCell="G18" sqref="G18:G23"/>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 min="7" max="7" width="11.109375" bestFit="1" customWidth="1"/>
  </cols>
  <sheetData>
    <row r="1" spans="1:6" x14ac:dyDescent="0.25">
      <c r="A1" s="159" t="s">
        <v>26</v>
      </c>
      <c r="B1" s="159"/>
    </row>
    <row r="2" spans="1:6" ht="36.75" customHeight="1" x14ac:dyDescent="0.25">
      <c r="A2" s="272" t="str">
        <f>Overview!B4&amp; " - Effective from "&amp;Overview!C4&amp;" - "&amp;Overview!E4&amp;" Residual Charging Bands"</f>
        <v>SP Manweb - Effective from 2026/27 - Final Residual Charging Bands</v>
      </c>
      <c r="B2" s="273"/>
      <c r="C2" s="273"/>
      <c r="D2" s="273"/>
      <c r="E2" s="273"/>
      <c r="F2" s="273"/>
    </row>
    <row r="4" spans="1:6" ht="26.4" x14ac:dyDescent="0.25">
      <c r="A4" s="181" t="s">
        <v>639</v>
      </c>
      <c r="B4" s="181" t="s">
        <v>635</v>
      </c>
      <c r="C4" s="181" t="s">
        <v>642</v>
      </c>
      <c r="D4" s="181" t="s">
        <v>646</v>
      </c>
      <c r="E4" s="181" t="s">
        <v>647</v>
      </c>
      <c r="F4" s="22" t="s">
        <v>649</v>
      </c>
    </row>
    <row r="5" spans="1:6" ht="13.8" x14ac:dyDescent="0.25">
      <c r="A5" s="182" t="s">
        <v>190</v>
      </c>
      <c r="B5" s="183" t="s">
        <v>637</v>
      </c>
      <c r="C5" s="183" t="s">
        <v>638</v>
      </c>
      <c r="D5" s="188" t="s">
        <v>638</v>
      </c>
      <c r="E5" s="188" t="s">
        <v>638</v>
      </c>
      <c r="F5" s="187">
        <v>64.031787198694815</v>
      </c>
    </row>
    <row r="6" spans="1:6" ht="14.25" customHeight="1" x14ac:dyDescent="0.25">
      <c r="A6" s="319" t="s">
        <v>650</v>
      </c>
      <c r="B6" s="183">
        <v>1</v>
      </c>
      <c r="C6" s="183" t="s">
        <v>643</v>
      </c>
      <c r="D6" s="218">
        <v>0</v>
      </c>
      <c r="E6" s="218">
        <v>3986</v>
      </c>
      <c r="F6" s="187">
        <v>70.96069413379098</v>
      </c>
    </row>
    <row r="7" spans="1:6" ht="15.6" x14ac:dyDescent="0.25">
      <c r="A7" s="320"/>
      <c r="B7" s="183">
        <v>2</v>
      </c>
      <c r="C7" s="183" t="s">
        <v>643</v>
      </c>
      <c r="D7" s="218">
        <v>3986</v>
      </c>
      <c r="E7" s="218">
        <v>13677</v>
      </c>
      <c r="F7" s="187">
        <v>154.97666592116846</v>
      </c>
    </row>
    <row r="8" spans="1:6" ht="15.6" x14ac:dyDescent="0.25">
      <c r="A8" s="320"/>
      <c r="B8" s="183">
        <v>3</v>
      </c>
      <c r="C8" s="183" t="s">
        <v>643</v>
      </c>
      <c r="D8" s="218">
        <v>13677</v>
      </c>
      <c r="E8" s="218">
        <v>27543</v>
      </c>
      <c r="F8" s="187">
        <v>330.66922917978252</v>
      </c>
    </row>
    <row r="9" spans="1:6" ht="15.6" x14ac:dyDescent="0.25">
      <c r="A9" s="321"/>
      <c r="B9" s="183">
        <v>4</v>
      </c>
      <c r="C9" s="183" t="s">
        <v>643</v>
      </c>
      <c r="D9" s="218">
        <v>27543</v>
      </c>
      <c r="E9" s="218" t="s">
        <v>645</v>
      </c>
      <c r="F9" s="187">
        <v>959.72210916733104</v>
      </c>
    </row>
    <row r="10" spans="1:6" ht="15.6" x14ac:dyDescent="0.25">
      <c r="A10" s="319" t="s">
        <v>653</v>
      </c>
      <c r="B10" s="183">
        <v>1</v>
      </c>
      <c r="C10" s="183" t="s">
        <v>644</v>
      </c>
      <c r="D10" s="218">
        <v>0</v>
      </c>
      <c r="E10" s="218">
        <v>90</v>
      </c>
      <c r="F10" s="187">
        <v>1909.2621337085484</v>
      </c>
    </row>
    <row r="11" spans="1:6" ht="15.6" x14ac:dyDescent="0.25">
      <c r="A11" s="320"/>
      <c r="B11" s="183">
        <v>2</v>
      </c>
      <c r="C11" s="183" t="s">
        <v>644</v>
      </c>
      <c r="D11" s="218">
        <v>90</v>
      </c>
      <c r="E11" s="218">
        <v>150</v>
      </c>
      <c r="F11" s="187">
        <v>3639.8503054943744</v>
      </c>
    </row>
    <row r="12" spans="1:6" ht="15.6" x14ac:dyDescent="0.25">
      <c r="A12" s="320"/>
      <c r="B12" s="183">
        <v>3</v>
      </c>
      <c r="C12" s="183" t="s">
        <v>644</v>
      </c>
      <c r="D12" s="218">
        <v>150</v>
      </c>
      <c r="E12" s="218">
        <v>250</v>
      </c>
      <c r="F12" s="187">
        <v>5651.0797757756236</v>
      </c>
    </row>
    <row r="13" spans="1:6" ht="15.6" x14ac:dyDescent="0.25">
      <c r="A13" s="321"/>
      <c r="B13" s="183">
        <v>4</v>
      </c>
      <c r="C13" s="183" t="s">
        <v>644</v>
      </c>
      <c r="D13" s="218">
        <v>250</v>
      </c>
      <c r="E13" s="218" t="s">
        <v>645</v>
      </c>
      <c r="F13" s="187">
        <v>13022.218130927897</v>
      </c>
    </row>
    <row r="14" spans="1:6" ht="15.6" x14ac:dyDescent="0.25">
      <c r="A14" s="319" t="s">
        <v>652</v>
      </c>
      <c r="B14" s="183">
        <v>1</v>
      </c>
      <c r="C14" s="183" t="s">
        <v>644</v>
      </c>
      <c r="D14" s="218">
        <v>0</v>
      </c>
      <c r="E14" s="218">
        <v>500</v>
      </c>
      <c r="F14" s="187">
        <v>10074.102929497058</v>
      </c>
    </row>
    <row r="15" spans="1:6" ht="15.6" x14ac:dyDescent="0.25">
      <c r="A15" s="320"/>
      <c r="B15" s="183">
        <v>2</v>
      </c>
      <c r="C15" s="183" t="s">
        <v>644</v>
      </c>
      <c r="D15" s="218">
        <v>500</v>
      </c>
      <c r="E15" s="218">
        <v>1100</v>
      </c>
      <c r="F15" s="187">
        <v>30860.594890683504</v>
      </c>
    </row>
    <row r="16" spans="1:6" ht="15.6" x14ac:dyDescent="0.25">
      <c r="A16" s="320"/>
      <c r="B16" s="183">
        <v>3</v>
      </c>
      <c r="C16" s="183" t="s">
        <v>644</v>
      </c>
      <c r="D16" s="218">
        <v>1100</v>
      </c>
      <c r="E16" s="218">
        <v>2000</v>
      </c>
      <c r="F16" s="187">
        <v>66942.825720072258</v>
      </c>
    </row>
    <row r="17" spans="1:7" ht="15.6" x14ac:dyDescent="0.25">
      <c r="A17" s="321"/>
      <c r="B17" s="183">
        <v>4</v>
      </c>
      <c r="C17" s="183" t="s">
        <v>644</v>
      </c>
      <c r="D17" s="218">
        <v>2000</v>
      </c>
      <c r="E17" s="218" t="s">
        <v>645</v>
      </c>
      <c r="F17" s="187">
        <v>122986.8611964016</v>
      </c>
      <c r="G17" s="236"/>
    </row>
    <row r="18" spans="1:7" ht="15.6" x14ac:dyDescent="0.25">
      <c r="A18" s="322" t="s">
        <v>651</v>
      </c>
      <c r="B18" s="183">
        <v>1</v>
      </c>
      <c r="C18" s="183" t="s">
        <v>644</v>
      </c>
      <c r="D18" s="218">
        <v>0</v>
      </c>
      <c r="E18" s="218">
        <v>3500</v>
      </c>
      <c r="F18" s="187">
        <v>49888.969249087895</v>
      </c>
      <c r="G18" s="236"/>
    </row>
    <row r="19" spans="1:7" ht="15.6" x14ac:dyDescent="0.25">
      <c r="A19" s="323"/>
      <c r="B19" s="183">
        <v>2</v>
      </c>
      <c r="C19" s="183" t="s">
        <v>644</v>
      </c>
      <c r="D19" s="218">
        <v>3500</v>
      </c>
      <c r="E19" s="218">
        <v>11000</v>
      </c>
      <c r="F19" s="187">
        <v>155102.97827135751</v>
      </c>
      <c r="G19" s="236"/>
    </row>
    <row r="20" spans="1:7" ht="15.6" x14ac:dyDescent="0.25">
      <c r="A20" s="323"/>
      <c r="B20" s="183">
        <v>3</v>
      </c>
      <c r="C20" s="183" t="s">
        <v>644</v>
      </c>
      <c r="D20" s="218">
        <v>11000</v>
      </c>
      <c r="E20" s="218">
        <v>20000</v>
      </c>
      <c r="F20" s="187">
        <v>300762.94014773914</v>
      </c>
      <c r="G20" s="236"/>
    </row>
    <row r="21" spans="1:7" ht="15.6" x14ac:dyDescent="0.25">
      <c r="A21" s="324"/>
      <c r="B21" s="183">
        <v>4</v>
      </c>
      <c r="C21" s="183" t="s">
        <v>644</v>
      </c>
      <c r="D21" s="218">
        <v>20000</v>
      </c>
      <c r="E21" s="218" t="s">
        <v>645</v>
      </c>
      <c r="F21" s="187">
        <v>779525.49982537632</v>
      </c>
      <c r="G21" s="236"/>
    </row>
    <row r="22" spans="1:7" x14ac:dyDescent="0.25">
      <c r="A22" t="s">
        <v>648</v>
      </c>
      <c r="G22" s="236"/>
    </row>
    <row r="23" spans="1:7" x14ac:dyDescent="0.25">
      <c r="G23" s="236"/>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heetViews>
  <sheetFormatPr defaultRowHeight="13.2" x14ac:dyDescent="0.25"/>
  <cols>
    <col min="1" max="1" width="41.109375" customWidth="1"/>
    <col min="2" max="2" width="26.88671875" customWidth="1"/>
    <col min="3" max="3" width="0.109375" customWidth="1"/>
    <col min="4" max="4" width="9.109375" hidden="1" customWidth="1"/>
    <col min="5" max="5" width="0.88671875" hidden="1" customWidth="1"/>
    <col min="6" max="6" width="9.109375" hidden="1" customWidth="1"/>
  </cols>
  <sheetData>
    <row r="1" spans="1:6" x14ac:dyDescent="0.25">
      <c r="A1" s="159" t="s">
        <v>26</v>
      </c>
    </row>
    <row r="2" spans="1:6" ht="33" customHeight="1" x14ac:dyDescent="0.25">
      <c r="A2" s="263" t="str">
        <f>Overview!C4&amp;" - Effective from "&amp;Overview!D4&amp;" - "&amp;Overview!F4&amp;" TNUoS Mapping"</f>
        <v>2026/27 - Effective from 1 April 2026 -  TNUoS Mapping</v>
      </c>
      <c r="B2" s="263"/>
      <c r="C2" s="263"/>
      <c r="D2" s="263"/>
      <c r="E2" s="263"/>
      <c r="F2" s="263"/>
    </row>
    <row r="3" spans="1:6" x14ac:dyDescent="0.25">
      <c r="A3" s="181" t="s">
        <v>717</v>
      </c>
      <c r="B3" s="181" t="s">
        <v>718</v>
      </c>
      <c r="C3" s="189"/>
      <c r="D3" s="189"/>
      <c r="E3" s="189"/>
      <c r="F3" s="189"/>
    </row>
    <row r="4" spans="1:6" x14ac:dyDescent="0.25">
      <c r="A4" s="190" t="s">
        <v>716</v>
      </c>
      <c r="B4" s="190" t="s">
        <v>719</v>
      </c>
      <c r="C4" s="189"/>
      <c r="D4" s="189"/>
      <c r="E4" s="189"/>
      <c r="F4" s="189"/>
    </row>
    <row r="5" spans="1:6" x14ac:dyDescent="0.25">
      <c r="A5" s="191" t="s">
        <v>522</v>
      </c>
      <c r="B5" s="191" t="s">
        <v>720</v>
      </c>
      <c r="C5" s="189"/>
      <c r="D5" s="189"/>
      <c r="E5" s="189"/>
      <c r="F5" s="189"/>
    </row>
    <row r="6" spans="1:6" x14ac:dyDescent="0.25">
      <c r="A6" s="191" t="s">
        <v>655</v>
      </c>
      <c r="B6" s="191" t="str">
        <f>$B$5</f>
        <v>n/a (Non-Final Demand Site)</v>
      </c>
      <c r="C6" s="189"/>
      <c r="D6" s="189"/>
      <c r="E6" s="189"/>
      <c r="F6" s="189"/>
    </row>
    <row r="7" spans="1:6" x14ac:dyDescent="0.25">
      <c r="A7" s="190" t="s">
        <v>656</v>
      </c>
      <c r="B7" s="190" t="s">
        <v>721</v>
      </c>
      <c r="C7" s="189"/>
      <c r="D7" s="189"/>
      <c r="E7" s="189"/>
      <c r="F7" s="189"/>
    </row>
    <row r="8" spans="1:6" x14ac:dyDescent="0.25">
      <c r="A8" s="190" t="s">
        <v>657</v>
      </c>
      <c r="B8" s="190" t="s">
        <v>722</v>
      </c>
      <c r="C8" s="189"/>
      <c r="D8" s="189"/>
      <c r="E8" s="189"/>
      <c r="F8" s="189"/>
    </row>
    <row r="9" spans="1:6" x14ac:dyDescent="0.25">
      <c r="A9" s="190" t="s">
        <v>658</v>
      </c>
      <c r="B9" s="190" t="s">
        <v>723</v>
      </c>
      <c r="C9" s="189"/>
      <c r="D9" s="189"/>
      <c r="E9" s="189"/>
      <c r="F9" s="189"/>
    </row>
    <row r="10" spans="1:6" x14ac:dyDescent="0.25">
      <c r="A10" s="190" t="s">
        <v>659</v>
      </c>
      <c r="B10" s="190" t="s">
        <v>724</v>
      </c>
      <c r="C10" s="189"/>
      <c r="D10" s="189"/>
      <c r="E10" s="189"/>
      <c r="F10" s="189"/>
    </row>
    <row r="11" spans="1:6" x14ac:dyDescent="0.25">
      <c r="A11" s="191" t="s">
        <v>193</v>
      </c>
      <c r="B11" s="191" t="str">
        <f t="shared" ref="B11:B12" si="0">$B$5</f>
        <v>n/a (Non-Final Demand Site)</v>
      </c>
      <c r="C11" s="189"/>
      <c r="D11" s="189"/>
      <c r="E11" s="189"/>
      <c r="F11" s="189"/>
    </row>
    <row r="12" spans="1:6" x14ac:dyDescent="0.25">
      <c r="A12" s="191" t="s">
        <v>523</v>
      </c>
      <c r="B12" s="191" t="str">
        <f t="shared" si="0"/>
        <v>n/a (Non-Final Demand Site)</v>
      </c>
      <c r="C12" s="189"/>
      <c r="D12" s="189"/>
      <c r="E12" s="189"/>
      <c r="F12" s="189"/>
    </row>
    <row r="13" spans="1:6" x14ac:dyDescent="0.25">
      <c r="A13" s="190" t="s">
        <v>524</v>
      </c>
      <c r="B13" s="190" t="s">
        <v>725</v>
      </c>
      <c r="C13" s="189"/>
      <c r="D13" s="189"/>
      <c r="E13" s="189"/>
      <c r="F13" s="189"/>
    </row>
    <row r="14" spans="1:6" x14ac:dyDescent="0.25">
      <c r="A14" s="190" t="s">
        <v>525</v>
      </c>
      <c r="B14" s="190" t="s">
        <v>726</v>
      </c>
      <c r="C14" s="189"/>
      <c r="D14" s="189"/>
      <c r="E14" s="189"/>
      <c r="F14" s="189"/>
    </row>
    <row r="15" spans="1:6" x14ac:dyDescent="0.25">
      <c r="A15" s="190" t="s">
        <v>526</v>
      </c>
      <c r="B15" s="190" t="s">
        <v>727</v>
      </c>
      <c r="C15" s="189"/>
      <c r="D15" s="189"/>
      <c r="E15" s="189"/>
      <c r="F15" s="189"/>
    </row>
    <row r="16" spans="1:6" x14ac:dyDescent="0.25">
      <c r="A16" s="190" t="s">
        <v>527</v>
      </c>
      <c r="B16" s="190" t="s">
        <v>728</v>
      </c>
      <c r="C16" s="189"/>
      <c r="D16" s="189"/>
      <c r="E16" s="189"/>
      <c r="F16" s="189"/>
    </row>
    <row r="17" spans="1:6" x14ac:dyDescent="0.25">
      <c r="A17" s="191" t="s">
        <v>528</v>
      </c>
      <c r="B17" s="191" t="str">
        <f>$B$5</f>
        <v>n/a (Non-Final Demand Site)</v>
      </c>
      <c r="C17" s="189"/>
      <c r="D17" s="189"/>
      <c r="E17" s="189"/>
      <c r="F17" s="189"/>
    </row>
    <row r="18" spans="1:6" x14ac:dyDescent="0.25">
      <c r="A18" s="190" t="s">
        <v>529</v>
      </c>
      <c r="B18" s="190" t="s">
        <v>725</v>
      </c>
      <c r="C18" s="189"/>
      <c r="D18" s="189"/>
      <c r="E18" s="189"/>
      <c r="F18" s="189"/>
    </row>
    <row r="19" spans="1:6" x14ac:dyDescent="0.25">
      <c r="A19" s="190" t="s">
        <v>530</v>
      </c>
      <c r="B19" s="190" t="s">
        <v>726</v>
      </c>
      <c r="C19" s="189"/>
      <c r="D19" s="189"/>
      <c r="E19" s="189"/>
      <c r="F19" s="189"/>
    </row>
    <row r="20" spans="1:6" x14ac:dyDescent="0.25">
      <c r="A20" s="190" t="s">
        <v>531</v>
      </c>
      <c r="B20" s="190" t="s">
        <v>727</v>
      </c>
      <c r="C20" s="189"/>
      <c r="D20" s="189"/>
      <c r="E20" s="189"/>
      <c r="F20" s="189"/>
    </row>
    <row r="21" spans="1:6" x14ac:dyDescent="0.25">
      <c r="A21" s="190" t="s">
        <v>532</v>
      </c>
      <c r="B21" s="190" t="s">
        <v>728</v>
      </c>
      <c r="C21" s="189"/>
      <c r="D21" s="189"/>
      <c r="E21" s="189"/>
      <c r="F21" s="189"/>
    </row>
    <row r="22" spans="1:6" x14ac:dyDescent="0.25">
      <c r="A22" s="191" t="s">
        <v>533</v>
      </c>
      <c r="B22" s="191" t="str">
        <f>$B$5</f>
        <v>n/a (Non-Final Demand Site)</v>
      </c>
      <c r="C22" s="189"/>
      <c r="D22" s="189"/>
      <c r="E22" s="189"/>
      <c r="F22" s="189"/>
    </row>
    <row r="23" spans="1:6" x14ac:dyDescent="0.25">
      <c r="A23" s="190" t="s">
        <v>534</v>
      </c>
      <c r="B23" s="190" t="s">
        <v>729</v>
      </c>
      <c r="C23" s="189"/>
      <c r="D23" s="189"/>
      <c r="E23" s="189"/>
      <c r="F23" s="189"/>
    </row>
    <row r="24" spans="1:6" x14ac:dyDescent="0.25">
      <c r="A24" s="190" t="s">
        <v>535</v>
      </c>
      <c r="B24" s="190" t="s">
        <v>730</v>
      </c>
      <c r="C24" s="189"/>
      <c r="D24" s="189"/>
      <c r="E24" s="189"/>
      <c r="F24" s="189"/>
    </row>
    <row r="25" spans="1:6" x14ac:dyDescent="0.25">
      <c r="A25" s="190" t="s">
        <v>536</v>
      </c>
      <c r="B25" s="190" t="s">
        <v>731</v>
      </c>
      <c r="C25" s="189"/>
      <c r="D25" s="189"/>
      <c r="E25" s="189"/>
      <c r="F25" s="189"/>
    </row>
    <row r="26" spans="1:6" x14ac:dyDescent="0.25">
      <c r="A26" s="190" t="s">
        <v>537</v>
      </c>
      <c r="B26" s="190" t="s">
        <v>732</v>
      </c>
      <c r="C26" s="189"/>
      <c r="D26" s="189"/>
      <c r="E26" s="189"/>
      <c r="F26" s="189"/>
    </row>
    <row r="27" spans="1:6" x14ac:dyDescent="0.25">
      <c r="A27" s="191" t="s">
        <v>197</v>
      </c>
      <c r="B27" s="191" t="s">
        <v>733</v>
      </c>
      <c r="C27" s="189"/>
      <c r="D27" s="189"/>
      <c r="E27" s="189"/>
      <c r="F27" s="189"/>
    </row>
    <row r="28" spans="1:6" x14ac:dyDescent="0.25">
      <c r="A28" s="191" t="s">
        <v>198</v>
      </c>
      <c r="B28" s="191" t="str">
        <f t="shared" ref="B28:B36" si="1">$B$5</f>
        <v>n/a (Non-Final Demand Site)</v>
      </c>
      <c r="C28" s="189"/>
      <c r="D28" s="189"/>
      <c r="E28" s="189"/>
      <c r="F28" s="189"/>
    </row>
    <row r="29" spans="1:6" x14ac:dyDescent="0.25">
      <c r="A29" s="191" t="s">
        <v>199</v>
      </c>
      <c r="B29" s="191" t="str">
        <f t="shared" si="1"/>
        <v>n/a (Non-Final Demand Site)</v>
      </c>
      <c r="C29" s="189"/>
      <c r="D29" s="189"/>
      <c r="E29" s="189"/>
      <c r="F29" s="189"/>
    </row>
    <row r="30" spans="1:6" x14ac:dyDescent="0.25">
      <c r="A30" s="191" t="s">
        <v>200</v>
      </c>
      <c r="B30" s="191" t="str">
        <f t="shared" si="1"/>
        <v>n/a (Non-Final Demand Site)</v>
      </c>
      <c r="C30" s="189"/>
      <c r="D30" s="189"/>
      <c r="E30" s="189"/>
      <c r="F30" s="189"/>
    </row>
    <row r="31" spans="1:6" x14ac:dyDescent="0.25">
      <c r="A31" s="191" t="s">
        <v>201</v>
      </c>
      <c r="B31" s="191" t="str">
        <f t="shared" si="1"/>
        <v>n/a (Non-Final Demand Site)</v>
      </c>
      <c r="C31" s="189"/>
      <c r="D31" s="189"/>
      <c r="E31" s="189"/>
      <c r="F31" s="189"/>
    </row>
    <row r="32" spans="1:6" x14ac:dyDescent="0.25">
      <c r="A32" s="191" t="s">
        <v>202</v>
      </c>
      <c r="B32" s="191" t="str">
        <f t="shared" si="1"/>
        <v>n/a (Non-Final Demand Site)</v>
      </c>
      <c r="C32" s="189"/>
      <c r="D32" s="189"/>
      <c r="E32" s="189"/>
      <c r="F32" s="189"/>
    </row>
    <row r="33" spans="1:6" x14ac:dyDescent="0.25">
      <c r="A33" s="191" t="s">
        <v>203</v>
      </c>
      <c r="B33" s="191" t="str">
        <f t="shared" si="1"/>
        <v>n/a (Non-Final Demand Site)</v>
      </c>
      <c r="C33" s="189"/>
      <c r="D33" s="189"/>
      <c r="E33" s="189"/>
      <c r="F33" s="189"/>
    </row>
    <row r="34" spans="1:6" x14ac:dyDescent="0.25">
      <c r="A34" s="191" t="s">
        <v>204</v>
      </c>
      <c r="B34" s="191" t="str">
        <f t="shared" si="1"/>
        <v>n/a (Non-Final Demand Site)</v>
      </c>
      <c r="C34" s="189"/>
      <c r="D34" s="189"/>
      <c r="E34" s="189"/>
      <c r="F34" s="189"/>
    </row>
    <row r="35" spans="1:6" x14ac:dyDescent="0.25">
      <c r="A35" s="191" t="s">
        <v>205</v>
      </c>
      <c r="B35" s="191" t="str">
        <f t="shared" si="1"/>
        <v>n/a (Non-Final Demand Site)</v>
      </c>
      <c r="C35" s="189"/>
      <c r="D35" s="189"/>
      <c r="E35" s="189"/>
      <c r="F35" s="189"/>
    </row>
    <row r="36" spans="1:6" x14ac:dyDescent="0.25">
      <c r="A36" s="191" t="s">
        <v>738</v>
      </c>
      <c r="B36" s="191" t="str">
        <f t="shared" si="1"/>
        <v>n/a (Non-Final Demand Site)</v>
      </c>
      <c r="C36" s="189"/>
      <c r="D36" s="189"/>
      <c r="E36" s="189"/>
      <c r="F36" s="189"/>
    </row>
    <row r="37" spans="1:6" x14ac:dyDescent="0.25">
      <c r="A37" s="190" t="s">
        <v>739</v>
      </c>
      <c r="B37" s="190" t="s">
        <v>734</v>
      </c>
      <c r="C37" s="189"/>
      <c r="D37" s="189"/>
      <c r="E37" s="189"/>
      <c r="F37" s="189"/>
    </row>
    <row r="38" spans="1:6" x14ac:dyDescent="0.25">
      <c r="A38" s="190" t="s">
        <v>740</v>
      </c>
      <c r="B38" s="190" t="s">
        <v>735</v>
      </c>
      <c r="C38" s="189"/>
      <c r="D38" s="189"/>
      <c r="E38" s="189"/>
      <c r="F38" s="189"/>
    </row>
    <row r="39" spans="1:6" x14ac:dyDescent="0.25">
      <c r="A39" s="190" t="s">
        <v>741</v>
      </c>
      <c r="B39" s="190" t="s">
        <v>736</v>
      </c>
      <c r="C39" s="189"/>
      <c r="D39" s="189"/>
      <c r="E39" s="189"/>
      <c r="F39" s="189"/>
    </row>
    <row r="40" spans="1:6" x14ac:dyDescent="0.25">
      <c r="A40" s="190" t="s">
        <v>742</v>
      </c>
      <c r="B40" s="190" t="s">
        <v>737</v>
      </c>
      <c r="C40" s="189"/>
      <c r="D40" s="189"/>
      <c r="E40" s="189"/>
      <c r="F40" s="189"/>
    </row>
  </sheetData>
  <mergeCells count="1">
    <mergeCell ref="A2:F2"/>
  </mergeCells>
  <hyperlinks>
    <hyperlink ref="A1" location="Overview!A1" display="Back to Overview" xr:uid="{564C6D85-AEA0-441E-B605-C50AC13976D7}"/>
  </hyperlinks>
  <pageMargins left="0.7" right="0.7" top="0.75" bottom="0.75" header="0.3" footer="0.3"/>
  <pageSetup paperSize="9" orientation="portrait" r:id="rId1"/>
  <headerFooter>
    <oddFooter>&amp;C&amp;1#&amp;"Calibri"&amp;12&amp;K008000Internal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93" t="s">
        <v>26</v>
      </c>
    </row>
    <row r="2" spans="1:154" s="2" customFormat="1" ht="21.75" customHeight="1" x14ac:dyDescent="0.25">
      <c r="B2" s="325" t="str">
        <f>Overview!B4&amp; " - Effective from "&amp;Overview!D4&amp;" - "&amp;Overview!E4</f>
        <v>SP Manweb - Effective from 1 April 2026 - Final</v>
      </c>
      <c r="C2" s="326"/>
      <c r="D2" s="326"/>
      <c r="E2" s="326"/>
      <c r="F2" s="326"/>
      <c r="G2" s="326"/>
      <c r="H2" s="326"/>
      <c r="I2" s="326"/>
      <c r="J2" s="326"/>
      <c r="K2" s="326"/>
      <c r="L2" s="326"/>
      <c r="M2" s="326"/>
      <c r="N2" s="326"/>
      <c r="O2" s="326"/>
      <c r="P2" s="326"/>
      <c r="Q2" s="326"/>
      <c r="R2" s="326"/>
      <c r="S2" s="326"/>
      <c r="T2" s="327"/>
      <c r="U2"/>
      <c r="V2"/>
      <c r="W2"/>
      <c r="X2"/>
      <c r="Y2"/>
      <c r="Z2"/>
      <c r="AA2"/>
      <c r="AB2" s="28"/>
      <c r="AC2" s="53" t="s">
        <v>210</v>
      </c>
      <c r="AD2" s="53" t="s">
        <v>212</v>
      </c>
      <c r="AE2" s="53" t="s">
        <v>211</v>
      </c>
      <c r="AF2" s="16" t="s">
        <v>32</v>
      </c>
      <c r="AG2" s="16" t="s">
        <v>33</v>
      </c>
      <c r="AH2" s="28" t="s">
        <v>177</v>
      </c>
      <c r="AI2" s="16" t="s">
        <v>60</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1" customFormat="1" ht="9" customHeight="1" x14ac:dyDescent="0.25">
      <c r="A3" s="110"/>
      <c r="B3" s="110"/>
      <c r="C3" s="110"/>
      <c r="D3" s="110"/>
      <c r="E3" s="110"/>
      <c r="F3" s="110"/>
      <c r="G3" s="110"/>
      <c r="H3" s="110"/>
      <c r="I3" s="110"/>
      <c r="J3" s="110"/>
      <c r="K3" s="110"/>
      <c r="L3"/>
      <c r="M3"/>
      <c r="N3"/>
      <c r="O3"/>
      <c r="P3"/>
      <c r="Q3"/>
      <c r="R3"/>
      <c r="S3"/>
      <c r="T3"/>
      <c r="U3"/>
      <c r="V3"/>
      <c r="W3"/>
      <c r="X3"/>
      <c r="Y3"/>
      <c r="Z3"/>
      <c r="AA3"/>
      <c r="AB3" s="18" t="s">
        <v>190</v>
      </c>
      <c r="AC3" s="145" t="s">
        <v>216</v>
      </c>
      <c r="AD3" s="146" t="s">
        <v>218</v>
      </c>
      <c r="AE3" s="147" t="s">
        <v>211</v>
      </c>
      <c r="AF3" s="153" t="s">
        <v>220</v>
      </c>
      <c r="AG3" s="148" t="s">
        <v>223</v>
      </c>
      <c r="AH3" s="148" t="s">
        <v>223</v>
      </c>
      <c r="AI3" s="149" t="s">
        <v>223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31" t="s">
        <v>214</v>
      </c>
      <c r="C4" s="332"/>
      <c r="D4" s="332"/>
      <c r="E4" s="332"/>
      <c r="F4" s="332"/>
      <c r="G4" s="332"/>
      <c r="H4" s="332"/>
      <c r="I4" s="333"/>
      <c r="L4" s="331" t="s">
        <v>215</v>
      </c>
      <c r="M4" s="332"/>
      <c r="N4" s="332"/>
      <c r="O4" s="332"/>
      <c r="P4" s="332"/>
      <c r="Q4" s="332"/>
      <c r="R4" s="332"/>
      <c r="S4" s="332"/>
      <c r="T4" s="333"/>
      <c r="AB4" s="18" t="s">
        <v>191</v>
      </c>
      <c r="AC4" s="145" t="s">
        <v>216</v>
      </c>
      <c r="AD4" s="146" t="s">
        <v>218</v>
      </c>
      <c r="AE4" s="147" t="s">
        <v>211</v>
      </c>
      <c r="AF4" s="148" t="s">
        <v>223</v>
      </c>
      <c r="AG4" s="148" t="s">
        <v>223</v>
      </c>
      <c r="AH4" s="148" t="s">
        <v>223</v>
      </c>
      <c r="AI4" s="149" t="s">
        <v>223</v>
      </c>
    </row>
    <row r="5" spans="1:154" ht="18" customHeight="1" x14ac:dyDescent="0.25">
      <c r="B5" s="335" t="s">
        <v>150</v>
      </c>
      <c r="C5" s="335"/>
      <c r="D5" s="335"/>
      <c r="E5" s="335"/>
      <c r="F5" s="335"/>
      <c r="G5" s="335"/>
      <c r="H5" s="335"/>
      <c r="I5" s="335"/>
      <c r="L5" s="335" t="s">
        <v>152</v>
      </c>
      <c r="M5" s="335"/>
      <c r="N5" s="335"/>
      <c r="O5" s="335"/>
      <c r="P5" s="335"/>
      <c r="Q5" s="335"/>
      <c r="R5" s="335"/>
      <c r="S5" s="335"/>
      <c r="T5" s="335"/>
      <c r="AB5" s="18" t="s">
        <v>192</v>
      </c>
      <c r="AC5" s="145" t="s">
        <v>216</v>
      </c>
      <c r="AD5" s="146" t="s">
        <v>218</v>
      </c>
      <c r="AE5" s="147" t="s">
        <v>211</v>
      </c>
      <c r="AF5" s="153" t="s">
        <v>220</v>
      </c>
      <c r="AG5" s="148" t="s">
        <v>223</v>
      </c>
      <c r="AH5" s="148" t="s">
        <v>223</v>
      </c>
      <c r="AI5" s="149" t="s">
        <v>223</v>
      </c>
    </row>
    <row r="6" spans="1:154" s="112" customFormat="1" ht="27.75" customHeight="1" x14ac:dyDescent="0.25">
      <c r="B6" s="334" t="s">
        <v>156</v>
      </c>
      <c r="C6" s="334"/>
      <c r="D6" s="334"/>
      <c r="E6" s="334"/>
      <c r="F6" s="334"/>
      <c r="G6" s="334"/>
      <c r="H6" s="334"/>
      <c r="I6" s="334"/>
      <c r="L6" s="334" t="s">
        <v>157</v>
      </c>
      <c r="M6" s="334"/>
      <c r="N6" s="334"/>
      <c r="O6" s="334"/>
      <c r="P6" s="334"/>
      <c r="Q6" s="334"/>
      <c r="R6" s="334"/>
      <c r="S6" s="334"/>
      <c r="T6" s="334"/>
      <c r="AB6" s="18" t="s">
        <v>193</v>
      </c>
      <c r="AC6" s="145" t="s">
        <v>216</v>
      </c>
      <c r="AD6" s="146" t="s">
        <v>218</v>
      </c>
      <c r="AE6" s="147" t="s">
        <v>211</v>
      </c>
      <c r="AF6" s="148" t="s">
        <v>223</v>
      </c>
      <c r="AG6" s="148" t="s">
        <v>223</v>
      </c>
      <c r="AH6" s="148" t="s">
        <v>223</v>
      </c>
      <c r="AI6" s="149" t="s">
        <v>223</v>
      </c>
    </row>
    <row r="7" spans="1:154" ht="18" customHeight="1" x14ac:dyDescent="0.25">
      <c r="B7" s="335" t="s">
        <v>151</v>
      </c>
      <c r="C7" s="335"/>
      <c r="D7" s="335"/>
      <c r="E7" s="335"/>
      <c r="F7" s="335"/>
      <c r="G7" s="335"/>
      <c r="H7" s="335"/>
      <c r="I7" s="335"/>
      <c r="L7" s="335" t="s">
        <v>153</v>
      </c>
      <c r="M7" s="335"/>
      <c r="N7" s="335"/>
      <c r="O7" s="335"/>
      <c r="P7" s="335"/>
      <c r="Q7" s="335"/>
      <c r="R7" s="335"/>
      <c r="S7" s="335"/>
      <c r="T7" s="335"/>
      <c r="AB7" s="18" t="s">
        <v>194</v>
      </c>
      <c r="AC7" s="145" t="s">
        <v>216</v>
      </c>
      <c r="AD7" s="146" t="s">
        <v>218</v>
      </c>
      <c r="AE7" s="147" t="s">
        <v>211</v>
      </c>
      <c r="AF7" s="153" t="s">
        <v>220</v>
      </c>
      <c r="AG7" s="153" t="s">
        <v>221</v>
      </c>
      <c r="AH7" s="154" t="s">
        <v>222</v>
      </c>
      <c r="AI7" s="155" t="s">
        <v>60</v>
      </c>
    </row>
    <row r="8" spans="1:154" ht="8.25" customHeight="1" x14ac:dyDescent="0.25">
      <c r="AB8" s="18" t="s">
        <v>195</v>
      </c>
      <c r="AC8" s="145" t="s">
        <v>216</v>
      </c>
      <c r="AD8" s="146" t="s">
        <v>218</v>
      </c>
      <c r="AE8" s="147" t="s">
        <v>211</v>
      </c>
      <c r="AF8" s="153" t="s">
        <v>220</v>
      </c>
      <c r="AG8" s="153" t="s">
        <v>221</v>
      </c>
      <c r="AH8" s="154" t="s">
        <v>222</v>
      </c>
      <c r="AI8" s="150" t="s">
        <v>60</v>
      </c>
    </row>
    <row r="9" spans="1:154" ht="72" customHeight="1" x14ac:dyDescent="0.25">
      <c r="B9" s="113" t="s">
        <v>154</v>
      </c>
      <c r="C9" s="114" t="str">
        <f>IFERROR(VLOOKUP($B$10,$AB$2:$AI$18,2,FALSE),AC2)</f>
        <v>Red unit charge
p/kWh</v>
      </c>
      <c r="D9" s="114" t="str">
        <f>IFERROR(VLOOKUP($B$10,$AB$2:$AI$18,3,FALSE),AD2)</f>
        <v>Amber unit charge
p/kWh</v>
      </c>
      <c r="E9" s="114" t="str">
        <f>IFERROR(VLOOKUP($B$10,$AB$2:$AI$18,4,FALSE),AE2)</f>
        <v>Green unit charge
p/kWh</v>
      </c>
      <c r="F9" s="114" t="str">
        <f>IFERROR(VLOOKUP($B$10,$AB$2:$AI$18,5,FALSE),AF2)</f>
        <v>Fixed charge 
p/MPAN/day</v>
      </c>
      <c r="G9" s="114" t="str">
        <f>IFERROR(VLOOKUP($B$10,$AB$2:$AI$18,6,FALSE),AG2)</f>
        <v>Capacity charge 
p/kVA/day</v>
      </c>
      <c r="H9" s="114" t="str">
        <f>IFERROR(VLOOKUP($B$10,$AB$2:$AI$18,7,FALSE),AH2)</f>
        <v>Exceeded Capacity charge 
p/kVA/day</v>
      </c>
      <c r="I9" s="114" t="str">
        <f>IFERROR(VLOOKUP($B$10,$AB$2:$AI$18,8,FALSE),AI2)</f>
        <v>Reactive power charge
p/kVArh</v>
      </c>
      <c r="L9" s="113" t="s">
        <v>155</v>
      </c>
      <c r="M9" s="131" t="str">
        <f>'Annex 2 Designated EHV charges'!I10</f>
        <v>Import
Super Red
unit charge
(p/kWh)</v>
      </c>
      <c r="N9" s="131" t="str">
        <f>'Annex 2 Designated EHV charges'!J10</f>
        <v>Import
fixed charge
(p/day)</v>
      </c>
      <c r="O9" s="131" t="str">
        <f>'Annex 2 Designated EHV charges'!K10</f>
        <v>Import
capacity charge
(p/kVA/day)</v>
      </c>
      <c r="P9" s="131" t="str">
        <f>'Annex 2 Designated EHV charges'!L10</f>
        <v>Import
exceeded capacity charge
(p/kVA/day)</v>
      </c>
      <c r="Q9" s="132" t="str">
        <f>'Annex 2 Designated EHV charges'!M10</f>
        <v>Export
Super Red
unit charge
(p/kWh)</v>
      </c>
      <c r="R9" s="132" t="str">
        <f>'Annex 2 Designated EHV charges'!N10</f>
        <v>Export
fixed charge
(p/day)</v>
      </c>
      <c r="S9" s="132" t="str">
        <f>'Annex 2 Designated EHV charges'!O10</f>
        <v>Export
capacity charge
(p/kVA/day)</v>
      </c>
      <c r="T9" s="132" t="str">
        <f>'Annex 2 Designated EHV charges'!P10</f>
        <v>Export
exceeded capacity charge
(p/kVA/day)</v>
      </c>
      <c r="AB9" s="18" t="s">
        <v>196</v>
      </c>
      <c r="AC9" s="145" t="s">
        <v>216</v>
      </c>
      <c r="AD9" s="146" t="s">
        <v>218</v>
      </c>
      <c r="AE9" s="147" t="s">
        <v>211</v>
      </c>
      <c r="AF9" s="153" t="s">
        <v>220</v>
      </c>
      <c r="AG9" s="153" t="s">
        <v>221</v>
      </c>
      <c r="AH9" s="154" t="s">
        <v>222</v>
      </c>
      <c r="AI9" s="150" t="s">
        <v>60</v>
      </c>
    </row>
    <row r="10" spans="1:154" ht="30" customHeight="1" x14ac:dyDescent="0.25">
      <c r="B10" s="104" t="s">
        <v>194</v>
      </c>
      <c r="C10" s="128" t="str">
        <f>IFERROR(VLOOKUP($B$10,'Annex 1 LV, HV and UMS charges'!$A:$K,4,FALSE),"")</f>
        <v/>
      </c>
      <c r="D10" s="129" t="str">
        <f>IFERROR(VLOOKUP($B$10,'Annex 1 LV, HV and UMS charges'!$A:$K,5,FALSE),"")</f>
        <v/>
      </c>
      <c r="E10" s="129" t="str">
        <f>IFERROR(VLOOKUP($B$10,'Annex 1 LV, HV and UMS charges'!$A:$K,6,FALSE),"")</f>
        <v/>
      </c>
      <c r="F10" s="106" t="str">
        <f>IFERROR(VLOOKUP($B$10,'Annex 1 LV, HV and UMS charges'!$A:$K,7,FALSE),"")</f>
        <v/>
      </c>
      <c r="G10" s="106" t="str">
        <f>IFERROR(VLOOKUP($B$10,'Annex 1 LV, HV and UMS charges'!$A:$K,8,FALSE),"")</f>
        <v/>
      </c>
      <c r="H10" s="106" t="str">
        <f>IFERROR(VLOOKUP($B$10,'Annex 1 LV, HV and UMS charges'!$A:$K,9,FALSE),"")</f>
        <v/>
      </c>
      <c r="I10" s="106" t="str">
        <f>IFERROR(VLOOKUP($B$10,'Annex 1 LV, HV and UMS charges'!$A:$K,10,FALSE),"")</f>
        <v/>
      </c>
      <c r="L10" s="104"/>
      <c r="M10" s="106" t="str">
        <f>IFERROR(VLOOKUP($L$10,'Annex 2 Designated EHV charges'!$G:$O,3,FALSE),"")</f>
        <v/>
      </c>
      <c r="N10" s="106" t="str">
        <f>IFERROR(VLOOKUP($L$10,'Annex 2 Designated EHV charges'!$G:$O,4,FALSE),"")</f>
        <v/>
      </c>
      <c r="O10" s="106" t="str">
        <f>IFERROR(VLOOKUP($L$10,'Annex 2 Designated EHV charges'!$G:$O,5,FALSE),"")</f>
        <v/>
      </c>
      <c r="P10" s="106" t="str">
        <f>IFERROR(VLOOKUP($L$10,'Annex 2 Designated EHV charges'!$G:$O,6,FALSE),"")</f>
        <v/>
      </c>
      <c r="Q10" s="116" t="str">
        <f>IFERROR(VLOOKUP($L$10,'Annex 2 Designated EHV charges'!$G:$O,7,FALSE),"")</f>
        <v/>
      </c>
      <c r="R10" s="116" t="str">
        <f>IFERROR(VLOOKUP($L$10,'Annex 2 Designated EHV charges'!$G:$O,8,FALSE),"")</f>
        <v/>
      </c>
      <c r="S10" s="116" t="str">
        <f>IFERROR(VLOOKUP($L$10,'Annex 2 Designated EHV charges'!$G:$O,9,FALSE),"")</f>
        <v/>
      </c>
      <c r="T10" s="116" t="str">
        <f>IFERROR(VLOOKUP($L$10,'Annex 2 Designated EHV charges'!$G:$P,10,FALSE),"")</f>
        <v/>
      </c>
      <c r="AB10" s="18" t="s">
        <v>197</v>
      </c>
      <c r="AC10" s="151" t="s">
        <v>217</v>
      </c>
      <c r="AD10" s="152" t="s">
        <v>219</v>
      </c>
      <c r="AE10" s="147" t="s">
        <v>211</v>
      </c>
      <c r="AF10" s="148" t="s">
        <v>223</v>
      </c>
      <c r="AG10" s="148" t="s">
        <v>223</v>
      </c>
      <c r="AH10" s="148" t="s">
        <v>223</v>
      </c>
      <c r="AI10" s="148" t="s">
        <v>223</v>
      </c>
    </row>
    <row r="11" spans="1:154" ht="7.5" customHeight="1" x14ac:dyDescent="0.25">
      <c r="AB11" s="18" t="s">
        <v>198</v>
      </c>
      <c r="AC11" s="145" t="s">
        <v>216</v>
      </c>
      <c r="AD11" s="146" t="s">
        <v>218</v>
      </c>
      <c r="AE11" s="147" t="s">
        <v>211</v>
      </c>
      <c r="AF11" s="153" t="s">
        <v>220</v>
      </c>
      <c r="AG11" s="148" t="s">
        <v>223</v>
      </c>
      <c r="AH11" s="148" t="s">
        <v>223</v>
      </c>
      <c r="AI11" s="148" t="s">
        <v>223</v>
      </c>
    </row>
    <row r="12" spans="1:154" ht="88.5" customHeight="1" x14ac:dyDescent="0.25">
      <c r="B12" s="117" t="s">
        <v>120</v>
      </c>
      <c r="C12" s="114" t="str">
        <f>C9</f>
        <v>Red unit charge
p/kWh</v>
      </c>
      <c r="D12" s="114" t="str">
        <f>D9</f>
        <v>Amber unit charge
p/kWh</v>
      </c>
      <c r="E12" s="114" t="str">
        <f>E9</f>
        <v>Green unit charge
p/kWh</v>
      </c>
      <c r="F12" s="114" t="s">
        <v>121</v>
      </c>
      <c r="G12" s="114" t="s">
        <v>118</v>
      </c>
      <c r="H12" s="114" t="s">
        <v>180</v>
      </c>
      <c r="I12" s="114" t="s">
        <v>119</v>
      </c>
      <c r="L12" s="117" t="s">
        <v>120</v>
      </c>
      <c r="M12" s="114" t="s">
        <v>140</v>
      </c>
      <c r="N12" s="114" t="s">
        <v>121</v>
      </c>
      <c r="O12" s="114" t="s">
        <v>136</v>
      </c>
      <c r="P12" s="114" t="s">
        <v>180</v>
      </c>
      <c r="Q12" s="115" t="s">
        <v>138</v>
      </c>
      <c r="R12" s="115" t="s">
        <v>121</v>
      </c>
      <c r="S12" s="115" t="s">
        <v>137</v>
      </c>
      <c r="T12" s="115" t="s">
        <v>180</v>
      </c>
      <c r="AB12" s="18" t="s">
        <v>199</v>
      </c>
      <c r="AC12" s="145" t="s">
        <v>216</v>
      </c>
      <c r="AD12" s="146" t="s">
        <v>218</v>
      </c>
      <c r="AE12" s="147" t="s">
        <v>211</v>
      </c>
      <c r="AF12" s="153" t="s">
        <v>220</v>
      </c>
      <c r="AG12" s="148" t="s">
        <v>223</v>
      </c>
      <c r="AH12" s="148" t="s">
        <v>223</v>
      </c>
      <c r="AI12" s="148" t="s">
        <v>223</v>
      </c>
    </row>
    <row r="13" spans="1:154" ht="30" customHeight="1" x14ac:dyDescent="0.25">
      <c r="B13" s="118" t="s">
        <v>122</v>
      </c>
      <c r="C13" s="123"/>
      <c r="D13" s="123"/>
      <c r="E13" s="123"/>
      <c r="F13" s="123"/>
      <c r="G13" s="123"/>
      <c r="H13" s="123"/>
      <c r="I13" s="123"/>
      <c r="L13" s="118" t="s">
        <v>122</v>
      </c>
      <c r="M13" s="107"/>
      <c r="N13" s="107"/>
      <c r="O13" s="107"/>
      <c r="P13" s="107"/>
      <c r="Q13" s="108"/>
      <c r="R13" s="108">
        <f>N13</f>
        <v>0</v>
      </c>
      <c r="S13" s="108"/>
      <c r="T13" s="108"/>
      <c r="AB13" s="18" t="s">
        <v>200</v>
      </c>
      <c r="AC13" s="145" t="s">
        <v>216</v>
      </c>
      <c r="AD13" s="146" t="s">
        <v>218</v>
      </c>
      <c r="AE13" s="147" t="s">
        <v>211</v>
      </c>
      <c r="AF13" s="153" t="s">
        <v>220</v>
      </c>
      <c r="AG13" s="148" t="s">
        <v>223</v>
      </c>
      <c r="AH13" s="148" t="s">
        <v>223</v>
      </c>
      <c r="AI13" s="150" t="s">
        <v>60</v>
      </c>
    </row>
    <row r="14" spans="1:154" ht="30" customHeight="1" x14ac:dyDescent="0.25">
      <c r="B14" s="119" t="s">
        <v>124</v>
      </c>
      <c r="C14" s="105">
        <f t="shared" ref="C14:I14" si="0">C13</f>
        <v>0</v>
      </c>
      <c r="D14" s="105">
        <f t="shared" si="0"/>
        <v>0</v>
      </c>
      <c r="E14" s="105">
        <f t="shared" si="0"/>
        <v>0</v>
      </c>
      <c r="F14" s="105">
        <f t="shared" si="0"/>
        <v>0</v>
      </c>
      <c r="G14" s="105">
        <f t="shared" si="0"/>
        <v>0</v>
      </c>
      <c r="H14" s="105">
        <f t="shared" si="0"/>
        <v>0</v>
      </c>
      <c r="I14" s="105">
        <f t="shared" si="0"/>
        <v>0</v>
      </c>
      <c r="L14" s="119" t="s">
        <v>124</v>
      </c>
      <c r="M14" s="105">
        <f>M13</f>
        <v>0</v>
      </c>
      <c r="N14" s="105">
        <f t="shared" ref="N14:T14" si="1">N13</f>
        <v>0</v>
      </c>
      <c r="O14" s="105">
        <f t="shared" si="1"/>
        <v>0</v>
      </c>
      <c r="P14" s="105">
        <f t="shared" si="1"/>
        <v>0</v>
      </c>
      <c r="Q14" s="109">
        <f t="shared" si="1"/>
        <v>0</v>
      </c>
      <c r="R14" s="109">
        <f t="shared" si="1"/>
        <v>0</v>
      </c>
      <c r="S14" s="109">
        <f t="shared" si="1"/>
        <v>0</v>
      </c>
      <c r="T14" s="109">
        <f t="shared" si="1"/>
        <v>0</v>
      </c>
      <c r="AB14" s="18" t="s">
        <v>201</v>
      </c>
      <c r="AC14" s="145" t="s">
        <v>216</v>
      </c>
      <c r="AD14" s="146" t="s">
        <v>218</v>
      </c>
      <c r="AE14" s="147" t="s">
        <v>211</v>
      </c>
      <c r="AF14" s="153" t="s">
        <v>220</v>
      </c>
      <c r="AG14" s="148" t="s">
        <v>223</v>
      </c>
      <c r="AH14" s="148" t="s">
        <v>223</v>
      </c>
      <c r="AI14" s="148" t="s">
        <v>223</v>
      </c>
    </row>
    <row r="15" spans="1:154" ht="7.5" customHeight="1" x14ac:dyDescent="0.25">
      <c r="AB15" s="18" t="s">
        <v>202</v>
      </c>
      <c r="AC15" s="145" t="s">
        <v>216</v>
      </c>
      <c r="AD15" s="146" t="s">
        <v>218</v>
      </c>
      <c r="AE15" s="147" t="s">
        <v>211</v>
      </c>
      <c r="AF15" s="153" t="s">
        <v>220</v>
      </c>
      <c r="AG15" s="148" t="s">
        <v>223</v>
      </c>
      <c r="AH15" s="148" t="s">
        <v>223</v>
      </c>
      <c r="AI15" s="150" t="s">
        <v>60</v>
      </c>
    </row>
    <row r="16" spans="1:154" ht="63.75" customHeight="1" x14ac:dyDescent="0.25">
      <c r="B16" s="117" t="s">
        <v>123</v>
      </c>
      <c r="C16" s="114" t="s">
        <v>133</v>
      </c>
      <c r="D16" s="114" t="s">
        <v>134</v>
      </c>
      <c r="E16" s="114" t="s">
        <v>135</v>
      </c>
      <c r="F16" s="114" t="s">
        <v>129</v>
      </c>
      <c r="G16" s="114" t="s">
        <v>128</v>
      </c>
      <c r="H16" s="114" t="s">
        <v>181</v>
      </c>
      <c r="I16" s="114" t="s">
        <v>127</v>
      </c>
      <c r="L16" s="117" t="s">
        <v>123</v>
      </c>
      <c r="M16" s="114" t="s">
        <v>141</v>
      </c>
      <c r="N16" s="114" t="s">
        <v>139</v>
      </c>
      <c r="O16" s="114" t="s">
        <v>144</v>
      </c>
      <c r="P16" s="114" t="s">
        <v>182</v>
      </c>
      <c r="Q16" s="115" t="s">
        <v>142</v>
      </c>
      <c r="R16" s="115" t="s">
        <v>143</v>
      </c>
      <c r="S16" s="115" t="s">
        <v>145</v>
      </c>
      <c r="T16" s="115" t="s">
        <v>183</v>
      </c>
      <c r="AB16" s="18" t="s">
        <v>203</v>
      </c>
      <c r="AC16" s="145" t="s">
        <v>216</v>
      </c>
      <c r="AD16" s="146" t="s">
        <v>218</v>
      </c>
      <c r="AE16" s="147" t="s">
        <v>211</v>
      </c>
      <c r="AF16" s="153" t="s">
        <v>220</v>
      </c>
      <c r="AG16" s="148" t="s">
        <v>223</v>
      </c>
      <c r="AH16" s="148" t="s">
        <v>223</v>
      </c>
      <c r="AI16" s="148" t="s">
        <v>223</v>
      </c>
    </row>
    <row r="17" spans="2:35" ht="30" customHeight="1" x14ac:dyDescent="0.25">
      <c r="B17" s="118" t="s">
        <v>125</v>
      </c>
      <c r="C17" s="124" t="str">
        <f>IFERROR(C10*C13/100,"")</f>
        <v/>
      </c>
      <c r="D17" s="124" t="str">
        <f t="shared" ref="D17:I17" si="2">IFERROR(D10*D13/100,"")</f>
        <v/>
      </c>
      <c r="E17" s="124" t="str">
        <f t="shared" si="2"/>
        <v/>
      </c>
      <c r="F17" s="124" t="str">
        <f t="shared" si="2"/>
        <v/>
      </c>
      <c r="G17" s="124" t="str">
        <f>IFERROR(G10*G13*F13/100,"")</f>
        <v/>
      </c>
      <c r="H17" s="124" t="str">
        <f>IFERROR(H10*H13*F13/100,"")</f>
        <v/>
      </c>
      <c r="I17" s="124" t="str">
        <f t="shared" si="2"/>
        <v/>
      </c>
      <c r="L17" s="120" t="s">
        <v>125</v>
      </c>
      <c r="M17" s="124" t="str">
        <f>IFERROR(M10*M13/100,"")</f>
        <v/>
      </c>
      <c r="N17" s="124" t="str">
        <f>IFERROR(N10*N13/100,"")</f>
        <v/>
      </c>
      <c r="O17" s="124" t="str">
        <f>IFERROR(O10*O13*N13/100,"")</f>
        <v/>
      </c>
      <c r="P17" s="124" t="str">
        <f>IFERROR(P10*P13*N13/100,"")</f>
        <v/>
      </c>
      <c r="Q17" s="125" t="str">
        <f>IFERROR(Q10*Q13/100,"")</f>
        <v/>
      </c>
      <c r="R17" s="125" t="str">
        <f>IFERROR(R10*R13/100,"")</f>
        <v/>
      </c>
      <c r="S17" s="125" t="str">
        <f>IFERROR(S10*S13*R13/100,"")</f>
        <v/>
      </c>
      <c r="T17" s="125" t="str">
        <f>IFERROR(T10*T13*R13/100,"")</f>
        <v/>
      </c>
      <c r="AB17" s="18" t="s">
        <v>204</v>
      </c>
      <c r="AC17" s="145" t="s">
        <v>216</v>
      </c>
      <c r="AD17" s="146" t="s">
        <v>218</v>
      </c>
      <c r="AE17" s="147" t="s">
        <v>211</v>
      </c>
      <c r="AF17" s="153" t="s">
        <v>220</v>
      </c>
      <c r="AG17" s="148" t="s">
        <v>223</v>
      </c>
      <c r="AH17" s="148" t="s">
        <v>223</v>
      </c>
      <c r="AI17" s="150" t="s">
        <v>60</v>
      </c>
    </row>
    <row r="18" spans="2:35" ht="30" customHeight="1" x14ac:dyDescent="0.25">
      <c r="B18" s="119" t="s">
        <v>126</v>
      </c>
      <c r="C18" s="126" t="str">
        <f>IFERROR(C10*C14/100,"")</f>
        <v/>
      </c>
      <c r="D18" s="126" t="str">
        <f t="shared" ref="D18:I18" si="3">IFERROR(D10*D14/100,"")</f>
        <v/>
      </c>
      <c r="E18" s="126" t="str">
        <f t="shared" si="3"/>
        <v/>
      </c>
      <c r="F18" s="126" t="str">
        <f t="shared" si="3"/>
        <v/>
      </c>
      <c r="G18" s="126" t="str">
        <f>IFERROR(G10*G14*F14/100,"")</f>
        <v/>
      </c>
      <c r="H18" s="126" t="str">
        <f>IFERROR(H10*H14*F14/100,"")</f>
        <v/>
      </c>
      <c r="I18" s="126" t="str">
        <f t="shared" si="3"/>
        <v/>
      </c>
      <c r="L18" s="121" t="s">
        <v>126</v>
      </c>
      <c r="M18" s="126" t="str">
        <f>IFERROR(M10*M14/100,"")</f>
        <v/>
      </c>
      <c r="N18" s="126" t="str">
        <f>IFERROR(N10*N14/100,"")</f>
        <v/>
      </c>
      <c r="O18" s="126" t="str">
        <f>IFERROR(O10*O14*N14/100,"")</f>
        <v/>
      </c>
      <c r="P18" s="126" t="str">
        <f>IFERROR(P10*P14*N14/100,"")</f>
        <v/>
      </c>
      <c r="Q18" s="127" t="str">
        <f>IFERROR(Q10*Q14/100,"")</f>
        <v/>
      </c>
      <c r="R18" s="127" t="str">
        <f>IFERROR(R10*R14/100,"")</f>
        <v/>
      </c>
      <c r="S18" s="127" t="str">
        <f>IFERROR(S10*S14*R14/100,"")</f>
        <v/>
      </c>
      <c r="T18" s="127" t="str">
        <f>IFERROR(T10*T14*R14/100,"")</f>
        <v/>
      </c>
      <c r="AB18" s="18" t="s">
        <v>205</v>
      </c>
      <c r="AC18" s="145" t="s">
        <v>216</v>
      </c>
      <c r="AD18" s="146" t="s">
        <v>218</v>
      </c>
      <c r="AE18" s="147" t="s">
        <v>211</v>
      </c>
      <c r="AF18" s="153" t="s">
        <v>220</v>
      </c>
      <c r="AG18" s="148" t="s">
        <v>223</v>
      </c>
      <c r="AH18" s="148" t="s">
        <v>223</v>
      </c>
      <c r="AI18" s="148" t="s">
        <v>223</v>
      </c>
    </row>
    <row r="19" spans="2:35" ht="7.5" customHeight="1" x14ac:dyDescent="0.25"/>
    <row r="20" spans="2:35" ht="39.75" customHeight="1" x14ac:dyDescent="0.25">
      <c r="C20" s="122" t="s">
        <v>130</v>
      </c>
      <c r="M20" s="114" t="s">
        <v>146</v>
      </c>
      <c r="N20" s="115" t="s">
        <v>147</v>
      </c>
    </row>
    <row r="21" spans="2:35" ht="30" customHeight="1" x14ac:dyDescent="0.25">
      <c r="B21" s="118" t="s">
        <v>125</v>
      </c>
      <c r="C21" s="124">
        <f>SUM(C17:I17)</f>
        <v>0</v>
      </c>
      <c r="L21" s="118" t="s">
        <v>125</v>
      </c>
      <c r="M21" s="124">
        <f>SUM(M17:P17)</f>
        <v>0</v>
      </c>
      <c r="N21" s="125">
        <f>SUM(Q17:T17)</f>
        <v>0</v>
      </c>
    </row>
    <row r="22" spans="2:35" ht="30" customHeight="1" x14ac:dyDescent="0.25">
      <c r="B22" s="119" t="s">
        <v>126</v>
      </c>
      <c r="C22" s="126">
        <f>SUM(C18:I18)</f>
        <v>0</v>
      </c>
      <c r="L22" s="119" t="s">
        <v>126</v>
      </c>
      <c r="M22" s="126">
        <f>SUM(M18:P18)</f>
        <v>0</v>
      </c>
      <c r="N22" s="127">
        <f>SUM(Q18:T18)</f>
        <v>0</v>
      </c>
    </row>
    <row r="24" spans="2:35" ht="30.75" customHeight="1" x14ac:dyDescent="0.25">
      <c r="B24" s="328" t="s">
        <v>148</v>
      </c>
      <c r="C24" s="329"/>
      <c r="D24" s="330"/>
      <c r="L24" s="328" t="s">
        <v>149</v>
      </c>
      <c r="M24" s="329"/>
      <c r="N24" s="330"/>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charges'!$G$11:$G$257</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O45"/>
  <sheetViews>
    <sheetView topLeftCell="A9" zoomScale="70" zoomScaleNormal="70" zoomScaleSheetLayoutView="100" workbookViewId="0">
      <selection activeCell="O13" sqref="O13"/>
    </sheetView>
  </sheetViews>
  <sheetFormatPr defaultColWidth="9.109375" defaultRowHeight="27.75" customHeight="1" x14ac:dyDescent="0.25"/>
  <cols>
    <col min="1" max="1" width="49" style="2" bestFit="1" customWidth="1"/>
    <col min="2" max="2" width="17.5546875" style="3" customWidth="1"/>
    <col min="3" max="3" width="9.6640625" style="2" customWidth="1"/>
    <col min="4" max="4" width="17.5546875" style="2" customWidth="1"/>
    <col min="5" max="7" width="17.5546875" style="3" customWidth="1"/>
    <col min="8" max="9" width="17.5546875" style="9" customWidth="1"/>
    <col min="10" max="10" width="17.5546875" style="5" customWidth="1"/>
    <col min="11" max="11" width="17.5546875" style="6" customWidth="1"/>
    <col min="12" max="12" width="15.5546875" style="4" customWidth="1"/>
    <col min="13" max="17" width="15.5546875" style="2" customWidth="1"/>
    <col min="18" max="16384" width="9.109375" style="2"/>
  </cols>
  <sheetData>
    <row r="1" spans="1:15" ht="27.75" customHeight="1" x14ac:dyDescent="0.25">
      <c r="A1" s="94" t="s">
        <v>26</v>
      </c>
      <c r="B1" s="256"/>
      <c r="C1" s="257"/>
      <c r="D1" s="257"/>
      <c r="E1" s="255"/>
      <c r="F1" s="255"/>
      <c r="G1" s="255"/>
      <c r="H1" s="255"/>
      <c r="I1" s="255"/>
      <c r="J1" s="255"/>
      <c r="K1" s="255"/>
      <c r="L1" s="2"/>
    </row>
    <row r="2" spans="1:15" ht="27" customHeight="1" x14ac:dyDescent="0.25">
      <c r="A2" s="263" t="str">
        <f>Overview!B4&amp; " - Effective from "&amp;Overview!D4&amp;" - "&amp;Overview!E4&amp;" LV and HV charges"</f>
        <v>SP Manweb - Effective from 1 April 2026 - Final LV and HV charges</v>
      </c>
      <c r="B2" s="263"/>
      <c r="C2" s="263"/>
      <c r="D2" s="263"/>
      <c r="E2" s="263"/>
      <c r="F2" s="263"/>
      <c r="G2" s="263"/>
      <c r="H2" s="263"/>
      <c r="I2" s="263"/>
      <c r="J2" s="263"/>
      <c r="K2" s="263"/>
      <c r="L2" s="2"/>
    </row>
    <row r="3" spans="1:15" s="76" customFormat="1" ht="15" customHeight="1" x14ac:dyDescent="0.25">
      <c r="A3" s="83"/>
      <c r="B3" s="83"/>
      <c r="C3" s="83"/>
      <c r="D3" s="83"/>
      <c r="E3" s="83"/>
      <c r="F3" s="83"/>
      <c r="G3" s="83"/>
      <c r="H3" s="83"/>
      <c r="I3" s="83"/>
      <c r="J3" s="83"/>
      <c r="K3" s="83"/>
      <c r="L3" s="48"/>
    </row>
    <row r="4" spans="1:15" ht="27" customHeight="1" x14ac:dyDescent="0.25">
      <c r="A4" s="263" t="s">
        <v>207</v>
      </c>
      <c r="B4" s="263"/>
      <c r="C4" s="263"/>
      <c r="D4" s="263"/>
      <c r="E4" s="263"/>
      <c r="F4" s="83"/>
      <c r="G4" s="263" t="s">
        <v>208</v>
      </c>
      <c r="H4" s="263"/>
      <c r="I4" s="263"/>
      <c r="J4" s="263"/>
      <c r="K4" s="263"/>
    </row>
    <row r="5" spans="1:15" ht="28.5" customHeight="1" x14ac:dyDescent="0.25">
      <c r="A5" s="75" t="s">
        <v>15</v>
      </c>
      <c r="B5" s="80" t="s">
        <v>105</v>
      </c>
      <c r="C5" s="264" t="s">
        <v>106</v>
      </c>
      <c r="D5" s="265"/>
      <c r="E5" s="77" t="s">
        <v>107</v>
      </c>
      <c r="F5" s="83"/>
      <c r="G5" s="267"/>
      <c r="H5" s="268"/>
      <c r="I5" s="81" t="s">
        <v>112</v>
      </c>
      <c r="J5" s="82" t="s">
        <v>113</v>
      </c>
      <c r="K5" s="77" t="s">
        <v>107</v>
      </c>
    </row>
    <row r="6" spans="1:15" ht="65.25" customHeight="1" x14ac:dyDescent="0.25">
      <c r="A6" s="78" t="s">
        <v>108</v>
      </c>
      <c r="B6" s="193" t="s">
        <v>750</v>
      </c>
      <c r="C6" s="266" t="s">
        <v>753</v>
      </c>
      <c r="D6" s="266"/>
      <c r="E6" s="193" t="s">
        <v>752</v>
      </c>
      <c r="F6" s="83"/>
      <c r="G6" s="258" t="s">
        <v>109</v>
      </c>
      <c r="H6" s="258"/>
      <c r="I6" s="192"/>
      <c r="J6" s="193" t="s">
        <v>751</v>
      </c>
      <c r="K6" s="193" t="s">
        <v>752</v>
      </c>
    </row>
    <row r="7" spans="1:15" ht="65.25" customHeight="1" x14ac:dyDescent="0.25">
      <c r="A7" s="78" t="s">
        <v>22</v>
      </c>
      <c r="B7" s="192"/>
      <c r="C7" s="266" t="s">
        <v>754</v>
      </c>
      <c r="D7" s="266"/>
      <c r="E7" s="193" t="s">
        <v>759</v>
      </c>
      <c r="F7" s="83"/>
      <c r="G7" s="258" t="s">
        <v>110</v>
      </c>
      <c r="H7" s="258"/>
      <c r="I7" s="193" t="s">
        <v>750</v>
      </c>
      <c r="J7" s="193" t="s">
        <v>753</v>
      </c>
      <c r="K7" s="193" t="s">
        <v>752</v>
      </c>
    </row>
    <row r="8" spans="1:15" ht="65.25" customHeight="1" x14ac:dyDescent="0.25">
      <c r="A8" s="79" t="s">
        <v>20</v>
      </c>
      <c r="B8" s="259" t="s">
        <v>21</v>
      </c>
      <c r="C8" s="260"/>
      <c r="D8" s="260"/>
      <c r="E8" s="261"/>
      <c r="F8" s="83"/>
      <c r="G8" s="258" t="s">
        <v>757</v>
      </c>
      <c r="H8" s="258"/>
      <c r="I8" s="192" t="s">
        <v>756</v>
      </c>
      <c r="J8" s="193" t="s">
        <v>751</v>
      </c>
      <c r="K8" s="193" t="s">
        <v>752</v>
      </c>
    </row>
    <row r="9" spans="1:15" s="76" customFormat="1" ht="36" customHeight="1" x14ac:dyDescent="0.25">
      <c r="F9" s="83"/>
      <c r="G9" s="258" t="s">
        <v>116</v>
      </c>
      <c r="H9" s="258"/>
      <c r="I9" s="23"/>
      <c r="J9" s="193" t="s">
        <v>754</v>
      </c>
      <c r="K9" s="193" t="s">
        <v>755</v>
      </c>
      <c r="L9" s="48"/>
    </row>
    <row r="10" spans="1:15" s="76" customFormat="1" ht="27" customHeight="1" x14ac:dyDescent="0.25">
      <c r="A10" s="83"/>
      <c r="B10" s="83"/>
      <c r="C10" s="83"/>
      <c r="D10" s="83"/>
      <c r="E10" s="83"/>
      <c r="F10" s="83"/>
      <c r="G10" s="262" t="s">
        <v>20</v>
      </c>
      <c r="H10" s="262"/>
      <c r="I10" s="259" t="s">
        <v>21</v>
      </c>
      <c r="J10" s="260"/>
      <c r="K10" s="261"/>
      <c r="L10" s="48"/>
    </row>
    <row r="11" spans="1:15" s="76" customFormat="1" ht="12.75" customHeight="1" x14ac:dyDescent="0.25">
      <c r="A11" s="83"/>
      <c r="B11" s="83"/>
      <c r="C11" s="83"/>
      <c r="D11" s="83"/>
      <c r="E11" s="83"/>
      <c r="F11" s="83"/>
      <c r="G11" s="83"/>
      <c r="H11" s="83"/>
      <c r="I11" s="83"/>
      <c r="J11" s="83"/>
      <c r="K11" s="83"/>
      <c r="L11" s="48"/>
    </row>
    <row r="12" spans="1:15" ht="78.75" customHeight="1" x14ac:dyDescent="0.25">
      <c r="A12" s="28" t="s">
        <v>176</v>
      </c>
      <c r="B12" s="16" t="s">
        <v>30</v>
      </c>
      <c r="C12" s="16" t="s">
        <v>31</v>
      </c>
      <c r="D12" s="53" t="s">
        <v>210</v>
      </c>
      <c r="E12" s="53" t="s">
        <v>212</v>
      </c>
      <c r="F12" s="53" t="s">
        <v>211</v>
      </c>
      <c r="G12" s="16" t="s">
        <v>32</v>
      </c>
      <c r="H12" s="16" t="s">
        <v>33</v>
      </c>
      <c r="I12" s="28" t="s">
        <v>177</v>
      </c>
      <c r="J12" s="16" t="s">
        <v>60</v>
      </c>
      <c r="K12" s="16" t="s">
        <v>0</v>
      </c>
    </row>
    <row r="13" spans="1:15" ht="124.8" x14ac:dyDescent="0.25">
      <c r="A13" s="18" t="s">
        <v>716</v>
      </c>
      <c r="B13" s="214" t="s">
        <v>1340</v>
      </c>
      <c r="C13" s="184" t="s">
        <v>641</v>
      </c>
      <c r="D13" s="140">
        <v>15.388999999999999</v>
      </c>
      <c r="E13" s="141">
        <v>3.36</v>
      </c>
      <c r="F13" s="142">
        <v>0.48399999999999999</v>
      </c>
      <c r="G13" s="43">
        <v>23.5</v>
      </c>
      <c r="H13" s="44"/>
      <c r="I13" s="44"/>
      <c r="J13" s="40"/>
      <c r="K13" s="41" t="s">
        <v>793</v>
      </c>
      <c r="O13" s="217"/>
    </row>
    <row r="14" spans="1:15" ht="41.4" x14ac:dyDescent="0.25">
      <c r="A14" s="18" t="s">
        <v>522</v>
      </c>
      <c r="B14" s="38" t="s">
        <v>769</v>
      </c>
      <c r="C14" s="178" t="s">
        <v>467</v>
      </c>
      <c r="D14" s="140">
        <v>15.388999999999999</v>
      </c>
      <c r="E14" s="141">
        <v>3.36</v>
      </c>
      <c r="F14" s="142">
        <v>0.48399999999999999</v>
      </c>
      <c r="G14" s="44"/>
      <c r="H14" s="44"/>
      <c r="I14" s="44"/>
      <c r="J14" s="40"/>
      <c r="K14" s="41" t="s">
        <v>794</v>
      </c>
    </row>
    <row r="15" spans="1:15" ht="32.25" customHeight="1" x14ac:dyDescent="0.25">
      <c r="A15" s="18" t="s">
        <v>655</v>
      </c>
      <c r="B15" s="215" t="s">
        <v>1535</v>
      </c>
      <c r="C15" s="167" t="s">
        <v>640</v>
      </c>
      <c r="D15" s="140">
        <v>16.454999999999998</v>
      </c>
      <c r="E15" s="141">
        <v>3.5920000000000001</v>
      </c>
      <c r="F15" s="142">
        <v>0.51800000000000002</v>
      </c>
      <c r="G15" s="43">
        <v>7.3</v>
      </c>
      <c r="H15" s="44"/>
      <c r="I15" s="44"/>
      <c r="J15" s="40"/>
      <c r="K15" s="41"/>
    </row>
    <row r="16" spans="1:15" ht="32.25" customHeight="1" x14ac:dyDescent="0.25">
      <c r="A16" s="18" t="s">
        <v>656</v>
      </c>
      <c r="B16" s="215" t="s">
        <v>1536</v>
      </c>
      <c r="C16" s="167" t="s">
        <v>640</v>
      </c>
      <c r="D16" s="140">
        <v>16.454999999999998</v>
      </c>
      <c r="E16" s="141">
        <v>3.5920000000000001</v>
      </c>
      <c r="F16" s="142">
        <v>0.51800000000000002</v>
      </c>
      <c r="G16" s="43">
        <v>26.74</v>
      </c>
      <c r="H16" s="44"/>
      <c r="I16" s="44"/>
      <c r="J16" s="40"/>
      <c r="K16" s="41"/>
    </row>
    <row r="17" spans="1:11" ht="32.25" customHeight="1" x14ac:dyDescent="0.25">
      <c r="A17" s="18" t="s">
        <v>657</v>
      </c>
      <c r="B17" s="215" t="s">
        <v>1537</v>
      </c>
      <c r="C17" s="167" t="s">
        <v>640</v>
      </c>
      <c r="D17" s="140">
        <v>16.454999999999998</v>
      </c>
      <c r="E17" s="141">
        <v>3.5920000000000001</v>
      </c>
      <c r="F17" s="142">
        <v>0.51800000000000002</v>
      </c>
      <c r="G17" s="43">
        <v>49.76</v>
      </c>
      <c r="H17" s="44"/>
      <c r="I17" s="44"/>
      <c r="J17" s="40"/>
      <c r="K17" s="41"/>
    </row>
    <row r="18" spans="1:11" ht="32.25" customHeight="1" x14ac:dyDescent="0.25">
      <c r="A18" s="18" t="s">
        <v>658</v>
      </c>
      <c r="B18" s="215" t="s">
        <v>1538</v>
      </c>
      <c r="C18" s="167" t="s">
        <v>640</v>
      </c>
      <c r="D18" s="140">
        <v>16.454999999999998</v>
      </c>
      <c r="E18" s="141">
        <v>3.5920000000000001</v>
      </c>
      <c r="F18" s="142">
        <v>0.51800000000000002</v>
      </c>
      <c r="G18" s="43">
        <v>97.89</v>
      </c>
      <c r="H18" s="44"/>
      <c r="I18" s="44"/>
      <c r="J18" s="40"/>
      <c r="K18" s="41"/>
    </row>
    <row r="19" spans="1:11" ht="32.25" customHeight="1" x14ac:dyDescent="0.25">
      <c r="A19" s="18" t="s">
        <v>659</v>
      </c>
      <c r="B19" s="215" t="s">
        <v>1539</v>
      </c>
      <c r="C19" s="167" t="s">
        <v>640</v>
      </c>
      <c r="D19" s="140">
        <v>16.454999999999998</v>
      </c>
      <c r="E19" s="141">
        <v>3.5920000000000001</v>
      </c>
      <c r="F19" s="142">
        <v>0.51800000000000002</v>
      </c>
      <c r="G19" s="43">
        <v>270.24</v>
      </c>
      <c r="H19" s="44"/>
      <c r="I19" s="44"/>
      <c r="J19" s="40"/>
      <c r="K19" s="41"/>
    </row>
    <row r="20" spans="1:11" ht="32.25" customHeight="1" x14ac:dyDescent="0.25">
      <c r="A20" s="18" t="s">
        <v>193</v>
      </c>
      <c r="B20" s="38">
        <v>212</v>
      </c>
      <c r="C20" s="178" t="s">
        <v>468</v>
      </c>
      <c r="D20" s="140">
        <v>16.454999999999998</v>
      </c>
      <c r="E20" s="141">
        <v>3.5920000000000001</v>
      </c>
      <c r="F20" s="142">
        <v>0.51800000000000002</v>
      </c>
      <c r="G20" s="44"/>
      <c r="H20" s="44"/>
      <c r="I20" s="44"/>
      <c r="J20" s="40"/>
      <c r="K20" s="41" t="s">
        <v>795</v>
      </c>
    </row>
    <row r="21" spans="1:11" ht="32.25" customHeight="1" x14ac:dyDescent="0.25">
      <c r="A21" s="18" t="s">
        <v>523</v>
      </c>
      <c r="B21" s="41" t="s">
        <v>770</v>
      </c>
      <c r="C21" s="180">
        <v>0</v>
      </c>
      <c r="D21" s="140">
        <v>11.785</v>
      </c>
      <c r="E21" s="141">
        <v>2.3010000000000002</v>
      </c>
      <c r="F21" s="142">
        <v>0.315</v>
      </c>
      <c r="G21" s="43">
        <v>24.41</v>
      </c>
      <c r="H21" s="43">
        <v>6.87</v>
      </c>
      <c r="I21" s="139">
        <v>6.87</v>
      </c>
      <c r="J21" s="39">
        <v>0.628</v>
      </c>
      <c r="K21" s="41"/>
    </row>
    <row r="22" spans="1:11" ht="32.25" customHeight="1" x14ac:dyDescent="0.25">
      <c r="A22" s="18" t="s">
        <v>524</v>
      </c>
      <c r="B22" s="41" t="s">
        <v>771</v>
      </c>
      <c r="C22" s="180">
        <v>0</v>
      </c>
      <c r="D22" s="140">
        <v>11.785</v>
      </c>
      <c r="E22" s="141">
        <v>2.3010000000000002</v>
      </c>
      <c r="F22" s="142">
        <v>0.315</v>
      </c>
      <c r="G22" s="43">
        <v>547.49</v>
      </c>
      <c r="H22" s="43">
        <v>6.87</v>
      </c>
      <c r="I22" s="139">
        <v>6.87</v>
      </c>
      <c r="J22" s="39">
        <v>0.628</v>
      </c>
      <c r="K22" s="41"/>
    </row>
    <row r="23" spans="1:11" ht="32.25" customHeight="1" x14ac:dyDescent="0.25">
      <c r="A23" s="18" t="s">
        <v>525</v>
      </c>
      <c r="B23" s="41" t="s">
        <v>772</v>
      </c>
      <c r="C23" s="180">
        <v>0</v>
      </c>
      <c r="D23" s="140">
        <v>11.785</v>
      </c>
      <c r="E23" s="141">
        <v>2.3010000000000002</v>
      </c>
      <c r="F23" s="142">
        <v>0.315</v>
      </c>
      <c r="G23" s="43">
        <v>1021.63</v>
      </c>
      <c r="H23" s="43">
        <v>6.87</v>
      </c>
      <c r="I23" s="139">
        <v>6.87</v>
      </c>
      <c r="J23" s="39">
        <v>0.628</v>
      </c>
      <c r="K23" s="41"/>
    </row>
    <row r="24" spans="1:11" ht="32.25" customHeight="1" x14ac:dyDescent="0.25">
      <c r="A24" s="18" t="s">
        <v>526</v>
      </c>
      <c r="B24" s="41" t="s">
        <v>773</v>
      </c>
      <c r="C24" s="180">
        <v>0</v>
      </c>
      <c r="D24" s="140">
        <v>11.785</v>
      </c>
      <c r="E24" s="141">
        <v>2.3010000000000002</v>
      </c>
      <c r="F24" s="142">
        <v>0.315</v>
      </c>
      <c r="G24" s="43">
        <v>1572.65</v>
      </c>
      <c r="H24" s="43">
        <v>6.87</v>
      </c>
      <c r="I24" s="139">
        <v>6.87</v>
      </c>
      <c r="J24" s="39">
        <v>0.628</v>
      </c>
      <c r="K24" s="41"/>
    </row>
    <row r="25" spans="1:11" ht="32.25" customHeight="1" x14ac:dyDescent="0.25">
      <c r="A25" s="18" t="s">
        <v>527</v>
      </c>
      <c r="B25" s="41" t="s">
        <v>774</v>
      </c>
      <c r="C25" s="180">
        <v>0</v>
      </c>
      <c r="D25" s="140">
        <v>11.785</v>
      </c>
      <c r="E25" s="141">
        <v>2.3010000000000002</v>
      </c>
      <c r="F25" s="142">
        <v>0.315</v>
      </c>
      <c r="G25" s="43">
        <v>3592.14</v>
      </c>
      <c r="H25" s="43">
        <v>6.87</v>
      </c>
      <c r="I25" s="139">
        <v>6.87</v>
      </c>
      <c r="J25" s="39">
        <v>0.628</v>
      </c>
      <c r="K25" s="41"/>
    </row>
    <row r="26" spans="1:11" ht="32.25" customHeight="1" x14ac:dyDescent="0.25">
      <c r="A26" s="18" t="s">
        <v>528</v>
      </c>
      <c r="B26" s="41" t="s">
        <v>775</v>
      </c>
      <c r="C26" s="180">
        <v>0</v>
      </c>
      <c r="D26" s="140">
        <v>9.0679999999999996</v>
      </c>
      <c r="E26" s="141">
        <v>1.3759999999999999</v>
      </c>
      <c r="F26" s="142">
        <v>0.16200000000000001</v>
      </c>
      <c r="G26" s="43">
        <v>8.61</v>
      </c>
      <c r="H26" s="43">
        <v>10.76</v>
      </c>
      <c r="I26" s="139">
        <v>10.76</v>
      </c>
      <c r="J26" s="39">
        <v>0.34699999999999998</v>
      </c>
      <c r="K26" s="41"/>
    </row>
    <row r="27" spans="1:11" ht="32.25" customHeight="1" x14ac:dyDescent="0.25">
      <c r="A27" s="18" t="s">
        <v>529</v>
      </c>
      <c r="B27" s="41" t="s">
        <v>776</v>
      </c>
      <c r="C27" s="180">
        <v>0</v>
      </c>
      <c r="D27" s="140">
        <v>9.0679999999999996</v>
      </c>
      <c r="E27" s="141">
        <v>1.3759999999999999</v>
      </c>
      <c r="F27" s="142">
        <v>0.16200000000000001</v>
      </c>
      <c r="G27" s="43">
        <v>531.70000000000005</v>
      </c>
      <c r="H27" s="43">
        <v>10.76</v>
      </c>
      <c r="I27" s="139">
        <v>10.76</v>
      </c>
      <c r="J27" s="39">
        <v>0.34699999999999998</v>
      </c>
      <c r="K27" s="41"/>
    </row>
    <row r="28" spans="1:11" ht="32.25" customHeight="1" x14ac:dyDescent="0.25">
      <c r="A28" s="18" t="s">
        <v>530</v>
      </c>
      <c r="B28" s="41" t="s">
        <v>777</v>
      </c>
      <c r="C28" s="180">
        <v>0</v>
      </c>
      <c r="D28" s="140">
        <v>9.0679999999999996</v>
      </c>
      <c r="E28" s="141">
        <v>1.3759999999999999</v>
      </c>
      <c r="F28" s="142">
        <v>0.16200000000000001</v>
      </c>
      <c r="G28" s="43">
        <v>1005.83</v>
      </c>
      <c r="H28" s="43">
        <v>10.76</v>
      </c>
      <c r="I28" s="139">
        <v>10.76</v>
      </c>
      <c r="J28" s="39">
        <v>0.34699999999999998</v>
      </c>
      <c r="K28" s="41"/>
    </row>
    <row r="29" spans="1:11" ht="32.25" customHeight="1" x14ac:dyDescent="0.25">
      <c r="A29" s="18" t="s">
        <v>531</v>
      </c>
      <c r="B29" s="41" t="s">
        <v>778</v>
      </c>
      <c r="C29" s="180">
        <v>0</v>
      </c>
      <c r="D29" s="140">
        <v>9.0679999999999996</v>
      </c>
      <c r="E29" s="141">
        <v>1.3759999999999999</v>
      </c>
      <c r="F29" s="142">
        <v>0.16200000000000001</v>
      </c>
      <c r="G29" s="43">
        <v>1556.86</v>
      </c>
      <c r="H29" s="43">
        <v>10.76</v>
      </c>
      <c r="I29" s="139">
        <v>10.76</v>
      </c>
      <c r="J29" s="39">
        <v>0.34699999999999998</v>
      </c>
      <c r="K29" s="41"/>
    </row>
    <row r="30" spans="1:11" ht="32.25" customHeight="1" x14ac:dyDescent="0.25">
      <c r="A30" s="18" t="s">
        <v>532</v>
      </c>
      <c r="B30" s="41" t="s">
        <v>779</v>
      </c>
      <c r="C30" s="180">
        <v>0</v>
      </c>
      <c r="D30" s="140">
        <v>9.0679999999999996</v>
      </c>
      <c r="E30" s="141">
        <v>1.3759999999999999</v>
      </c>
      <c r="F30" s="142">
        <v>0.16200000000000001</v>
      </c>
      <c r="G30" s="43">
        <v>3576.35</v>
      </c>
      <c r="H30" s="43">
        <v>10.76</v>
      </c>
      <c r="I30" s="139">
        <v>10.76</v>
      </c>
      <c r="J30" s="39">
        <v>0.34699999999999998</v>
      </c>
      <c r="K30" s="41"/>
    </row>
    <row r="31" spans="1:11" ht="32.25" customHeight="1" x14ac:dyDescent="0.25">
      <c r="A31" s="18" t="s">
        <v>533</v>
      </c>
      <c r="B31" s="41" t="s">
        <v>780</v>
      </c>
      <c r="C31" s="180">
        <v>0</v>
      </c>
      <c r="D31" s="140">
        <v>7.1509999999999998</v>
      </c>
      <c r="E31" s="141">
        <v>0.97399999999999998</v>
      </c>
      <c r="F31" s="142">
        <v>0.10199999999999999</v>
      </c>
      <c r="G31" s="43">
        <v>130.43</v>
      </c>
      <c r="H31" s="43">
        <v>10</v>
      </c>
      <c r="I31" s="139">
        <v>10</v>
      </c>
      <c r="J31" s="39">
        <v>0.24099999999999999</v>
      </c>
      <c r="K31" s="41"/>
    </row>
    <row r="32" spans="1:11" ht="32.25" customHeight="1" x14ac:dyDescent="0.25">
      <c r="A32" s="18" t="s">
        <v>534</v>
      </c>
      <c r="B32" s="41" t="s">
        <v>781</v>
      </c>
      <c r="C32" s="180">
        <v>0</v>
      </c>
      <c r="D32" s="140">
        <v>7.1509999999999998</v>
      </c>
      <c r="E32" s="141">
        <v>0.97399999999999998</v>
      </c>
      <c r="F32" s="142">
        <v>0.10199999999999999</v>
      </c>
      <c r="G32" s="43">
        <v>2890.46</v>
      </c>
      <c r="H32" s="43">
        <v>10</v>
      </c>
      <c r="I32" s="139">
        <v>10</v>
      </c>
      <c r="J32" s="39">
        <v>0.24099999999999999</v>
      </c>
      <c r="K32" s="41"/>
    </row>
    <row r="33" spans="1:11" ht="32.25" customHeight="1" x14ac:dyDescent="0.25">
      <c r="A33" s="18" t="s">
        <v>535</v>
      </c>
      <c r="B33" s="41" t="s">
        <v>782</v>
      </c>
      <c r="C33" s="180">
        <v>0</v>
      </c>
      <c r="D33" s="140">
        <v>7.1509999999999998</v>
      </c>
      <c r="E33" s="141">
        <v>0.97399999999999998</v>
      </c>
      <c r="F33" s="142">
        <v>0.10199999999999999</v>
      </c>
      <c r="G33" s="43">
        <v>8585.39</v>
      </c>
      <c r="H33" s="43">
        <v>10</v>
      </c>
      <c r="I33" s="139">
        <v>10</v>
      </c>
      <c r="J33" s="39">
        <v>0.24099999999999999</v>
      </c>
      <c r="K33" s="41"/>
    </row>
    <row r="34" spans="1:11" ht="32.25" customHeight="1" x14ac:dyDescent="0.25">
      <c r="A34" s="18" t="s">
        <v>536</v>
      </c>
      <c r="B34" s="41" t="s">
        <v>783</v>
      </c>
      <c r="C34" s="180">
        <v>0</v>
      </c>
      <c r="D34" s="140">
        <v>7.1509999999999998</v>
      </c>
      <c r="E34" s="141">
        <v>0.97399999999999998</v>
      </c>
      <c r="F34" s="142">
        <v>0.10199999999999999</v>
      </c>
      <c r="G34" s="43">
        <v>18470.93</v>
      </c>
      <c r="H34" s="43">
        <v>10</v>
      </c>
      <c r="I34" s="139">
        <v>10</v>
      </c>
      <c r="J34" s="39">
        <v>0.24099999999999999</v>
      </c>
      <c r="K34" s="41"/>
    </row>
    <row r="35" spans="1:11" ht="32.25" customHeight="1" x14ac:dyDescent="0.25">
      <c r="A35" s="18" t="s">
        <v>537</v>
      </c>
      <c r="B35" s="41" t="s">
        <v>784</v>
      </c>
      <c r="C35" s="180">
        <v>0</v>
      </c>
      <c r="D35" s="140">
        <v>7.1509999999999998</v>
      </c>
      <c r="E35" s="141">
        <v>0.97399999999999998</v>
      </c>
      <c r="F35" s="142">
        <v>0.10199999999999999</v>
      </c>
      <c r="G35" s="43">
        <v>33825.46</v>
      </c>
      <c r="H35" s="43">
        <v>10</v>
      </c>
      <c r="I35" s="139">
        <v>10</v>
      </c>
      <c r="J35" s="39">
        <v>0.24099999999999999</v>
      </c>
      <c r="K35" s="41"/>
    </row>
    <row r="36" spans="1:11" ht="32.25" customHeight="1" x14ac:dyDescent="0.25">
      <c r="A36" s="18" t="s">
        <v>197</v>
      </c>
      <c r="B36" s="41" t="s">
        <v>785</v>
      </c>
      <c r="C36" s="180" t="s">
        <v>469</v>
      </c>
      <c r="D36" s="143">
        <v>34.246000000000002</v>
      </c>
      <c r="E36" s="144">
        <v>5.1680000000000001</v>
      </c>
      <c r="F36" s="142">
        <v>2.8570000000000002</v>
      </c>
      <c r="G36" s="44"/>
      <c r="H36" s="44"/>
      <c r="I36" s="44"/>
      <c r="J36" s="40"/>
      <c r="K36" s="41" t="s">
        <v>796</v>
      </c>
    </row>
    <row r="37" spans="1:11" ht="27.75" customHeight="1" x14ac:dyDescent="0.25">
      <c r="A37" s="18" t="s">
        <v>198</v>
      </c>
      <c r="B37" s="42" t="s">
        <v>786</v>
      </c>
      <c r="C37" s="179">
        <v>0</v>
      </c>
      <c r="D37" s="140">
        <v>-10.986000000000001</v>
      </c>
      <c r="E37" s="141">
        <v>-2.3980000000000001</v>
      </c>
      <c r="F37" s="142">
        <v>-0.34599999999999997</v>
      </c>
      <c r="G37" s="43">
        <v>0</v>
      </c>
      <c r="H37" s="44"/>
      <c r="I37" s="44"/>
      <c r="J37" s="40"/>
      <c r="K37" s="41"/>
    </row>
    <row r="38" spans="1:11" ht="27.75" customHeight="1" x14ac:dyDescent="0.25">
      <c r="A38" s="18" t="s">
        <v>199</v>
      </c>
      <c r="B38" s="41">
        <v>780</v>
      </c>
      <c r="C38" s="180">
        <v>0</v>
      </c>
      <c r="D38" s="140">
        <v>-9.5470000000000006</v>
      </c>
      <c r="E38" s="141">
        <v>-1.9450000000000001</v>
      </c>
      <c r="F38" s="142">
        <v>-0.27200000000000002</v>
      </c>
      <c r="G38" s="43">
        <v>0</v>
      </c>
      <c r="H38" s="44"/>
      <c r="I38" s="44"/>
      <c r="J38" s="40"/>
      <c r="K38" s="41"/>
    </row>
    <row r="39" spans="1:11" ht="27.75" customHeight="1" x14ac:dyDescent="0.25">
      <c r="A39" s="18" t="s">
        <v>200</v>
      </c>
      <c r="B39" s="41" t="s">
        <v>787</v>
      </c>
      <c r="C39" s="180">
        <v>0</v>
      </c>
      <c r="D39" s="140">
        <v>-10.986000000000001</v>
      </c>
      <c r="E39" s="141">
        <v>-2.3980000000000001</v>
      </c>
      <c r="F39" s="142">
        <v>-0.34599999999999997</v>
      </c>
      <c r="G39" s="43">
        <v>0</v>
      </c>
      <c r="H39" s="44"/>
      <c r="I39" s="44"/>
      <c r="J39" s="39">
        <v>0.622</v>
      </c>
      <c r="K39" s="41"/>
    </row>
    <row r="40" spans="1:11" ht="27.75" customHeight="1" x14ac:dyDescent="0.25">
      <c r="A40" s="18" t="s">
        <v>201</v>
      </c>
      <c r="B40" s="41" t="s">
        <v>788</v>
      </c>
      <c r="C40" s="180">
        <v>0</v>
      </c>
      <c r="D40" s="140">
        <v>-10.986000000000001</v>
      </c>
      <c r="E40" s="141">
        <v>-2.3980000000000001</v>
      </c>
      <c r="F40" s="142">
        <v>-0.34599999999999997</v>
      </c>
      <c r="G40" s="43">
        <v>0</v>
      </c>
      <c r="H40" s="44"/>
      <c r="I40" s="44"/>
      <c r="J40" s="40"/>
      <c r="K40" s="41"/>
    </row>
    <row r="41" spans="1:11" ht="27.75" customHeight="1" x14ac:dyDescent="0.25">
      <c r="A41" s="18" t="s">
        <v>202</v>
      </c>
      <c r="B41" s="41" t="s">
        <v>789</v>
      </c>
      <c r="C41" s="180">
        <v>0</v>
      </c>
      <c r="D41" s="140">
        <v>-9.5470000000000006</v>
      </c>
      <c r="E41" s="141">
        <v>-1.9450000000000001</v>
      </c>
      <c r="F41" s="142">
        <v>-0.27200000000000002</v>
      </c>
      <c r="G41" s="43">
        <v>0</v>
      </c>
      <c r="H41" s="44"/>
      <c r="I41" s="44"/>
      <c r="J41" s="39">
        <v>0.53900000000000003</v>
      </c>
      <c r="K41" s="41"/>
    </row>
    <row r="42" spans="1:11" ht="27.75" customHeight="1" x14ac:dyDescent="0.25">
      <c r="A42" s="18" t="s">
        <v>203</v>
      </c>
      <c r="B42" s="41" t="s">
        <v>790</v>
      </c>
      <c r="C42" s="180">
        <v>0</v>
      </c>
      <c r="D42" s="140">
        <v>-9.5470000000000006</v>
      </c>
      <c r="E42" s="141">
        <v>-1.9450000000000001</v>
      </c>
      <c r="F42" s="142">
        <v>-0.27200000000000002</v>
      </c>
      <c r="G42" s="43">
        <v>0</v>
      </c>
      <c r="H42" s="44"/>
      <c r="I42" s="44"/>
      <c r="J42" s="40"/>
      <c r="K42" s="41"/>
    </row>
    <row r="43" spans="1:11" ht="27.75" customHeight="1" x14ac:dyDescent="0.25">
      <c r="A43" s="18" t="s">
        <v>204</v>
      </c>
      <c r="B43" s="41" t="s">
        <v>791</v>
      </c>
      <c r="C43" s="180">
        <v>0</v>
      </c>
      <c r="D43" s="140">
        <v>-7.2830000000000004</v>
      </c>
      <c r="E43" s="141">
        <v>-1.105</v>
      </c>
      <c r="F43" s="142">
        <v>-0.13</v>
      </c>
      <c r="G43" s="43">
        <v>95.24</v>
      </c>
      <c r="H43" s="44"/>
      <c r="I43" s="44"/>
      <c r="J43" s="39">
        <v>0.45100000000000001</v>
      </c>
      <c r="K43" s="41"/>
    </row>
    <row r="44" spans="1:11" ht="27.75" customHeight="1" x14ac:dyDescent="0.25">
      <c r="A44" s="18" t="s">
        <v>205</v>
      </c>
      <c r="B44" s="41" t="s">
        <v>792</v>
      </c>
      <c r="C44" s="180">
        <v>0</v>
      </c>
      <c r="D44" s="140">
        <v>-7.2830000000000004</v>
      </c>
      <c r="E44" s="141">
        <v>-1.105</v>
      </c>
      <c r="F44" s="142">
        <v>-0.13</v>
      </c>
      <c r="G44" s="43">
        <v>95.24</v>
      </c>
      <c r="H44" s="44"/>
      <c r="I44" s="44"/>
      <c r="J44" s="40"/>
      <c r="K44" s="41"/>
    </row>
    <row r="45" spans="1:11" ht="27.75" customHeight="1" x14ac:dyDescent="0.25">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S257"/>
  <sheetViews>
    <sheetView topLeftCell="G1" zoomScale="85" zoomScaleNormal="85" zoomScaleSheetLayoutView="100" workbookViewId="0">
      <selection activeCell="S10" sqref="S10"/>
    </sheetView>
  </sheetViews>
  <sheetFormatPr defaultColWidth="9.109375" defaultRowHeight="27.75" customHeight="1" x14ac:dyDescent="0.25"/>
  <cols>
    <col min="1" max="1" width="14.5546875" style="51" customWidth="1"/>
    <col min="2" max="2" width="7.33203125" style="51" customWidth="1"/>
    <col min="3" max="3" width="17.109375" style="51" customWidth="1"/>
    <col min="4" max="4" width="14.6640625" style="59" customWidth="1"/>
    <col min="5" max="5" width="13.44140625" style="59" bestFit="1" customWidth="1"/>
    <col min="6" max="6" width="17.33203125" style="59" customWidth="1"/>
    <col min="7" max="7" width="50.6640625" style="59" customWidth="1"/>
    <col min="8" max="8" width="14.6640625" style="59" customWidth="1"/>
    <col min="9" max="9" width="14.6640625" style="60" customWidth="1"/>
    <col min="10" max="11" width="14.6640625" style="61" customWidth="1"/>
    <col min="12" max="15" width="14.6640625" style="51" customWidth="1"/>
    <col min="16" max="16" width="15.5546875" style="51" customWidth="1"/>
    <col min="17" max="17" width="11.6640625" style="51" bestFit="1" customWidth="1"/>
    <col min="18" max="18" width="4.6640625" style="219" customWidth="1"/>
    <col min="19" max="19" width="9.109375" style="206"/>
    <col min="20" max="16384" width="9.109375" style="51"/>
  </cols>
  <sheetData>
    <row r="1" spans="1:19" ht="66.75" customHeight="1" x14ac:dyDescent="0.25">
      <c r="A1" s="49" t="s">
        <v>26</v>
      </c>
      <c r="B1" s="49"/>
      <c r="C1" s="271"/>
      <c r="D1" s="271"/>
      <c r="E1" s="50"/>
      <c r="F1" s="274" t="s">
        <v>58</v>
      </c>
      <c r="G1" s="274"/>
      <c r="H1" s="274"/>
      <c r="I1" s="274"/>
      <c r="J1" s="274"/>
      <c r="K1" s="274"/>
      <c r="L1" s="274"/>
      <c r="M1" s="274"/>
      <c r="N1" s="274"/>
      <c r="O1" s="274"/>
      <c r="P1" s="274"/>
    </row>
    <row r="2" spans="1:19" s="52" customFormat="1" ht="25.5" customHeight="1" x14ac:dyDescent="0.25">
      <c r="A2" s="272" t="str">
        <f>Overview!B4&amp; " - Effective from "&amp;Overview!D4&amp;" - "&amp;Overview!E4&amp;" Designated EHV charges"</f>
        <v>SP Manweb - Effective from 1 April 2026 - Final Designated EHV charges</v>
      </c>
      <c r="B2" s="273"/>
      <c r="C2" s="273"/>
      <c r="D2" s="273"/>
      <c r="E2" s="273"/>
      <c r="F2" s="273"/>
      <c r="G2" s="273"/>
      <c r="H2" s="273"/>
      <c r="I2" s="273"/>
      <c r="J2" s="273"/>
      <c r="K2" s="273"/>
      <c r="L2" s="273"/>
      <c r="M2" s="273"/>
      <c r="N2" s="273"/>
      <c r="O2" s="273"/>
      <c r="P2" s="273"/>
      <c r="R2" s="220"/>
      <c r="S2" s="221"/>
    </row>
    <row r="3" spans="1:19" s="84" customFormat="1" ht="10.5" customHeight="1" x14ac:dyDescent="0.25">
      <c r="A3" s="83"/>
      <c r="B3" s="83"/>
      <c r="C3" s="83"/>
      <c r="D3" s="83"/>
      <c r="E3" s="83"/>
      <c r="F3" s="83"/>
      <c r="G3" s="83"/>
      <c r="H3" s="83"/>
      <c r="I3" s="83"/>
      <c r="J3" s="83"/>
      <c r="K3" s="83"/>
      <c r="L3" s="83"/>
      <c r="M3" s="83"/>
      <c r="N3" s="83"/>
      <c r="O3" s="83"/>
      <c r="R3" s="222"/>
      <c r="S3" s="223"/>
    </row>
    <row r="4" spans="1:19" s="84" customFormat="1" ht="25.5" customHeight="1" x14ac:dyDescent="0.25">
      <c r="A4" s="263" t="s">
        <v>114</v>
      </c>
      <c r="B4" s="263"/>
      <c r="C4" s="263"/>
      <c r="D4" s="263"/>
      <c r="E4" s="263"/>
      <c r="F4" s="263"/>
      <c r="G4" s="83"/>
      <c r="H4" s="83"/>
      <c r="I4" s="83"/>
      <c r="J4" s="83"/>
      <c r="K4" s="83"/>
      <c r="L4" s="83"/>
      <c r="M4" s="83"/>
      <c r="N4" s="83"/>
      <c r="O4" s="83"/>
      <c r="R4" s="222"/>
      <c r="S4" s="223"/>
    </row>
    <row r="5" spans="1:19" s="84" customFormat="1" ht="25.5" customHeight="1" x14ac:dyDescent="0.25">
      <c r="A5" s="275" t="s">
        <v>15</v>
      </c>
      <c r="B5" s="276"/>
      <c r="C5" s="276"/>
      <c r="D5" s="269" t="s">
        <v>111</v>
      </c>
      <c r="E5" s="269"/>
      <c r="F5" s="269"/>
      <c r="G5" s="83"/>
      <c r="H5" s="83"/>
      <c r="I5" s="83"/>
      <c r="J5" s="83"/>
      <c r="K5" s="83"/>
      <c r="L5" s="83"/>
      <c r="M5" s="83"/>
      <c r="N5" s="83"/>
      <c r="O5" s="83"/>
      <c r="R5" s="222"/>
      <c r="S5" s="223"/>
    </row>
    <row r="6" spans="1:19" s="84" customFormat="1" ht="48" customHeight="1" x14ac:dyDescent="0.25">
      <c r="A6" s="262" t="s">
        <v>109</v>
      </c>
      <c r="B6" s="262"/>
      <c r="C6" s="262"/>
      <c r="D6" s="270"/>
      <c r="E6" s="270"/>
      <c r="F6" s="270"/>
      <c r="G6" s="83"/>
      <c r="H6" s="83"/>
      <c r="I6" s="83"/>
      <c r="J6" s="83"/>
      <c r="K6" s="83"/>
      <c r="L6" s="83"/>
      <c r="M6" s="83"/>
      <c r="N6" s="83"/>
      <c r="O6" s="83"/>
      <c r="R6" s="222"/>
      <c r="S6" s="223"/>
    </row>
    <row r="7" spans="1:19" s="84" customFormat="1" ht="53.25" customHeight="1" x14ac:dyDescent="0.25">
      <c r="A7" s="262" t="s">
        <v>110</v>
      </c>
      <c r="B7" s="262"/>
      <c r="C7" s="262"/>
      <c r="D7" s="266" t="s">
        <v>758</v>
      </c>
      <c r="E7" s="266"/>
      <c r="F7" s="266"/>
      <c r="G7" s="83"/>
      <c r="H7" s="83"/>
      <c r="I7" s="83"/>
      <c r="J7" s="83"/>
      <c r="K7" s="83"/>
      <c r="L7" s="83"/>
      <c r="M7" s="83"/>
      <c r="N7" s="83"/>
      <c r="O7" s="83"/>
      <c r="R7" s="222"/>
      <c r="S7" s="223"/>
    </row>
    <row r="8" spans="1:19" s="84" customFormat="1" ht="25.5" customHeight="1" x14ac:dyDescent="0.25">
      <c r="A8" s="262" t="s">
        <v>20</v>
      </c>
      <c r="B8" s="262"/>
      <c r="C8" s="262"/>
      <c r="D8" s="266" t="s">
        <v>21</v>
      </c>
      <c r="E8" s="266"/>
      <c r="F8" s="266"/>
      <c r="G8" s="83"/>
      <c r="H8" s="83"/>
      <c r="I8" s="83"/>
      <c r="J8" s="83"/>
      <c r="K8" s="83"/>
      <c r="L8" s="83"/>
      <c r="M8" s="83"/>
      <c r="N8" s="83"/>
      <c r="O8" s="83"/>
      <c r="R8" s="222"/>
      <c r="S8" s="223"/>
    </row>
    <row r="9" spans="1:19" s="84" customFormat="1" ht="10.5" customHeight="1" x14ac:dyDescent="0.25">
      <c r="A9" s="83"/>
      <c r="B9" s="83"/>
      <c r="C9" s="83"/>
      <c r="D9" s="83"/>
      <c r="E9" s="83"/>
      <c r="F9" s="83"/>
      <c r="G9" s="83"/>
      <c r="H9" s="83"/>
      <c r="I9" s="83"/>
      <c r="J9" s="83"/>
      <c r="K9" s="83"/>
      <c r="L9" s="83"/>
      <c r="M9" s="83"/>
      <c r="N9" s="83"/>
      <c r="O9" s="83"/>
      <c r="R9" s="222"/>
      <c r="S9" s="223"/>
    </row>
    <row r="10" spans="1:19" ht="63.75" customHeight="1" x14ac:dyDescent="0.25">
      <c r="A10" s="53" t="s">
        <v>100</v>
      </c>
      <c r="B10" s="54" t="s">
        <v>63</v>
      </c>
      <c r="C10" s="53" t="s">
        <v>64</v>
      </c>
      <c r="D10" s="53" t="s">
        <v>102</v>
      </c>
      <c r="E10" s="54" t="s">
        <v>63</v>
      </c>
      <c r="F10" s="53" t="s">
        <v>65</v>
      </c>
      <c r="G10" s="55" t="s">
        <v>57</v>
      </c>
      <c r="H10" s="55" t="s">
        <v>654</v>
      </c>
      <c r="I10" s="56" t="s">
        <v>169</v>
      </c>
      <c r="J10" s="55" t="s">
        <v>103</v>
      </c>
      <c r="K10" s="55" t="s">
        <v>167</v>
      </c>
      <c r="L10" s="136" t="s">
        <v>178</v>
      </c>
      <c r="M10" s="56" t="s">
        <v>170</v>
      </c>
      <c r="N10" s="55" t="s">
        <v>104</v>
      </c>
      <c r="O10" s="55" t="s">
        <v>168</v>
      </c>
      <c r="P10" s="136" t="s">
        <v>179</v>
      </c>
    </row>
    <row r="11" spans="1:19" ht="13.2" x14ac:dyDescent="0.25">
      <c r="A11" s="45">
        <v>800</v>
      </c>
      <c r="B11" s="45">
        <v>800</v>
      </c>
      <c r="C11" s="57">
        <v>1300060790694</v>
      </c>
      <c r="D11" s="46">
        <v>622</v>
      </c>
      <c r="E11" s="46">
        <v>622</v>
      </c>
      <c r="F11" s="57">
        <v>1300060790700</v>
      </c>
      <c r="G11" s="58" t="s">
        <v>1210</v>
      </c>
      <c r="H11" s="216">
        <v>0</v>
      </c>
      <c r="I11" s="62" t="s">
        <v>638</v>
      </c>
      <c r="J11" s="63">
        <v>33.85</v>
      </c>
      <c r="K11" s="63">
        <v>3.66</v>
      </c>
      <c r="L11" s="63">
        <v>3.66</v>
      </c>
      <c r="M11" s="64">
        <v>-0.54500000000000004</v>
      </c>
      <c r="N11" s="65">
        <v>3385</v>
      </c>
      <c r="O11" s="65">
        <v>0.05</v>
      </c>
      <c r="P11" s="65">
        <v>0.05</v>
      </c>
      <c r="Q11" s="206"/>
      <c r="R11" s="219">
        <v>1</v>
      </c>
    </row>
    <row r="12" spans="1:19" ht="15" customHeight="1" x14ac:dyDescent="0.25">
      <c r="A12" s="45">
        <v>802</v>
      </c>
      <c r="B12" s="45">
        <v>802</v>
      </c>
      <c r="C12" s="57">
        <v>1300060773787</v>
      </c>
      <c r="D12" s="46">
        <v>601</v>
      </c>
      <c r="E12" s="46">
        <v>601</v>
      </c>
      <c r="F12" s="57">
        <v>1300060818667</v>
      </c>
      <c r="G12" s="58" t="s">
        <v>1211</v>
      </c>
      <c r="H12" s="216">
        <v>4</v>
      </c>
      <c r="I12" s="62" t="s">
        <v>638</v>
      </c>
      <c r="J12" s="63">
        <v>224189.99</v>
      </c>
      <c r="K12" s="63">
        <v>1.22</v>
      </c>
      <c r="L12" s="63">
        <v>1.22</v>
      </c>
      <c r="M12" s="64" t="s">
        <v>638</v>
      </c>
      <c r="N12" s="65">
        <v>74349.5</v>
      </c>
      <c r="O12" s="65">
        <v>0.05</v>
      </c>
      <c r="P12" s="65">
        <v>0.05</v>
      </c>
      <c r="Q12" s="206"/>
      <c r="R12" s="219">
        <v>1</v>
      </c>
    </row>
    <row r="13" spans="1:19" ht="15" customHeight="1" x14ac:dyDescent="0.25">
      <c r="A13" s="45">
        <v>803</v>
      </c>
      <c r="B13" s="45">
        <v>803</v>
      </c>
      <c r="C13" s="57">
        <v>1300035361194</v>
      </c>
      <c r="D13" s="46">
        <v>603</v>
      </c>
      <c r="E13" s="46">
        <v>603</v>
      </c>
      <c r="F13" s="57">
        <v>1300050649372</v>
      </c>
      <c r="G13" s="58" t="s">
        <v>1212</v>
      </c>
      <c r="H13" s="216">
        <v>4</v>
      </c>
      <c r="I13" s="62" t="s">
        <v>638</v>
      </c>
      <c r="J13" s="63">
        <v>230224.28836663076</v>
      </c>
      <c r="K13" s="63">
        <v>3.44</v>
      </c>
      <c r="L13" s="63">
        <v>3.44</v>
      </c>
      <c r="M13" s="64" t="s">
        <v>638</v>
      </c>
      <c r="N13" s="65">
        <v>3517.18</v>
      </c>
      <c r="O13" s="65">
        <v>0.05</v>
      </c>
      <c r="P13" s="65">
        <v>0.05</v>
      </c>
      <c r="Q13" s="206"/>
      <c r="R13" s="219">
        <v>1</v>
      </c>
    </row>
    <row r="14" spans="1:19" ht="15" customHeight="1" x14ac:dyDescent="0.25">
      <c r="A14" s="45">
        <v>804</v>
      </c>
      <c r="B14" s="45">
        <v>804</v>
      </c>
      <c r="C14" s="57">
        <v>1300035352942</v>
      </c>
      <c r="D14" s="46">
        <v>0</v>
      </c>
      <c r="E14" s="46">
        <v>0</v>
      </c>
      <c r="F14" s="57" t="s">
        <v>1348</v>
      </c>
      <c r="G14" s="58" t="s">
        <v>1213</v>
      </c>
      <c r="H14" s="216">
        <v>4</v>
      </c>
      <c r="I14" s="62" t="s">
        <v>638</v>
      </c>
      <c r="J14" s="63">
        <v>226430.3</v>
      </c>
      <c r="K14" s="63">
        <v>3.72</v>
      </c>
      <c r="L14" s="63">
        <v>3.72</v>
      </c>
      <c r="M14" s="64" t="s">
        <v>638</v>
      </c>
      <c r="N14" s="65" t="s">
        <v>638</v>
      </c>
      <c r="O14" s="65" t="s">
        <v>638</v>
      </c>
      <c r="P14" s="65" t="s">
        <v>638</v>
      </c>
      <c r="Q14" s="237" t="s">
        <v>1515</v>
      </c>
      <c r="R14" s="219">
        <v>1</v>
      </c>
    </row>
    <row r="15" spans="1:19" ht="15" customHeight="1" x14ac:dyDescent="0.25">
      <c r="A15" s="45">
        <v>805</v>
      </c>
      <c r="B15" s="45">
        <v>805</v>
      </c>
      <c r="C15" s="57">
        <v>1300035359423</v>
      </c>
      <c r="D15" s="46">
        <v>0</v>
      </c>
      <c r="E15" s="46">
        <v>0</v>
      </c>
      <c r="F15" s="57" t="s">
        <v>1348</v>
      </c>
      <c r="G15" s="58" t="s">
        <v>1214</v>
      </c>
      <c r="H15" s="216">
        <v>2</v>
      </c>
      <c r="I15" s="62" t="s">
        <v>638</v>
      </c>
      <c r="J15" s="63">
        <v>43740.63</v>
      </c>
      <c r="K15" s="63">
        <v>2.4900000000000002</v>
      </c>
      <c r="L15" s="63">
        <v>2.4900000000000002</v>
      </c>
      <c r="M15" s="64" t="s">
        <v>638</v>
      </c>
      <c r="N15" s="65" t="s">
        <v>638</v>
      </c>
      <c r="O15" s="65" t="s">
        <v>638</v>
      </c>
      <c r="P15" s="65" t="s">
        <v>638</v>
      </c>
      <c r="Q15" s="206"/>
      <c r="R15" s="219">
        <v>1</v>
      </c>
    </row>
    <row r="16" spans="1:19" ht="15" customHeight="1" x14ac:dyDescent="0.25">
      <c r="A16" s="45">
        <v>807</v>
      </c>
      <c r="B16" s="45">
        <v>807</v>
      </c>
      <c r="C16" s="57">
        <v>1300035359752</v>
      </c>
      <c r="D16" s="46">
        <v>0</v>
      </c>
      <c r="E16" s="46">
        <v>0</v>
      </c>
      <c r="F16" s="57" t="s">
        <v>1348</v>
      </c>
      <c r="G16" s="58" t="s">
        <v>1215</v>
      </c>
      <c r="H16" s="216">
        <v>3</v>
      </c>
      <c r="I16" s="62" t="s">
        <v>638</v>
      </c>
      <c r="J16" s="63">
        <v>103882.06</v>
      </c>
      <c r="K16" s="63">
        <v>3.09</v>
      </c>
      <c r="L16" s="63">
        <v>3.09</v>
      </c>
      <c r="M16" s="64" t="s">
        <v>638</v>
      </c>
      <c r="N16" s="65" t="s">
        <v>638</v>
      </c>
      <c r="O16" s="65" t="s">
        <v>638</v>
      </c>
      <c r="P16" s="65" t="s">
        <v>638</v>
      </c>
      <c r="Q16" s="206"/>
      <c r="R16" s="219">
        <v>1</v>
      </c>
    </row>
    <row r="17" spans="1:18" ht="15" customHeight="1" x14ac:dyDescent="0.25">
      <c r="A17" s="45">
        <v>808</v>
      </c>
      <c r="B17" s="45">
        <v>808</v>
      </c>
      <c r="C17" s="57">
        <v>1300035360066</v>
      </c>
      <c r="D17" s="46">
        <v>0</v>
      </c>
      <c r="E17" s="46">
        <v>0</v>
      </c>
      <c r="F17" s="57" t="s">
        <v>1348</v>
      </c>
      <c r="G17" s="58" t="s">
        <v>1216</v>
      </c>
      <c r="H17" s="216">
        <v>4</v>
      </c>
      <c r="I17" s="62" t="s">
        <v>638</v>
      </c>
      <c r="J17" s="63">
        <v>270372.46000000002</v>
      </c>
      <c r="K17" s="63">
        <v>2.83</v>
      </c>
      <c r="L17" s="63">
        <v>2.83</v>
      </c>
      <c r="M17" s="64" t="s">
        <v>638</v>
      </c>
      <c r="N17" s="65" t="s">
        <v>638</v>
      </c>
      <c r="O17" s="65" t="s">
        <v>638</v>
      </c>
      <c r="P17" s="65" t="s">
        <v>638</v>
      </c>
      <c r="Q17" s="206"/>
      <c r="R17" s="219">
        <v>1</v>
      </c>
    </row>
    <row r="18" spans="1:18" ht="15" customHeight="1" x14ac:dyDescent="0.25">
      <c r="A18" s="45">
        <v>809</v>
      </c>
      <c r="B18" s="45">
        <v>809</v>
      </c>
      <c r="C18" s="57">
        <v>1300035362480</v>
      </c>
      <c r="D18" s="46">
        <v>0</v>
      </c>
      <c r="E18" s="46">
        <v>0</v>
      </c>
      <c r="F18" s="57" t="s">
        <v>1348</v>
      </c>
      <c r="G18" s="58" t="s">
        <v>1217</v>
      </c>
      <c r="H18" s="216">
        <v>4</v>
      </c>
      <c r="I18" s="62" t="s">
        <v>638</v>
      </c>
      <c r="J18" s="63">
        <v>213568.63</v>
      </c>
      <c r="K18" s="63">
        <v>4.1900000000000004</v>
      </c>
      <c r="L18" s="63">
        <v>4.1900000000000004</v>
      </c>
      <c r="M18" s="64" t="s">
        <v>638</v>
      </c>
      <c r="N18" s="65" t="s">
        <v>638</v>
      </c>
      <c r="O18" s="65" t="s">
        <v>638</v>
      </c>
      <c r="P18" s="65" t="s">
        <v>638</v>
      </c>
      <c r="Q18" s="206"/>
      <c r="R18" s="219">
        <v>1</v>
      </c>
    </row>
    <row r="19" spans="1:18" ht="15" customHeight="1" x14ac:dyDescent="0.25">
      <c r="A19" s="45" t="s">
        <v>1349</v>
      </c>
      <c r="B19" s="45" t="s">
        <v>1349</v>
      </c>
      <c r="C19" s="57">
        <v>1300051694818</v>
      </c>
      <c r="D19" s="46">
        <v>618</v>
      </c>
      <c r="E19" s="46">
        <v>618</v>
      </c>
      <c r="F19" s="57">
        <v>1300060704603</v>
      </c>
      <c r="G19" s="58" t="s">
        <v>797</v>
      </c>
      <c r="H19" s="216">
        <v>4</v>
      </c>
      <c r="I19" s="62" t="s">
        <v>638</v>
      </c>
      <c r="J19" s="63">
        <v>233028.66</v>
      </c>
      <c r="K19" s="63">
        <v>1.76</v>
      </c>
      <c r="L19" s="63">
        <v>1.76</v>
      </c>
      <c r="M19" s="64" t="s">
        <v>638</v>
      </c>
      <c r="N19" s="65">
        <v>2975.72</v>
      </c>
      <c r="O19" s="65">
        <v>0.05</v>
      </c>
      <c r="P19" s="65">
        <v>0.05</v>
      </c>
      <c r="Q19" s="206"/>
      <c r="R19" s="219">
        <v>1</v>
      </c>
    </row>
    <row r="20" spans="1:18" ht="15" customHeight="1" x14ac:dyDescent="0.25">
      <c r="A20" s="45">
        <v>811</v>
      </c>
      <c r="B20" s="45">
        <v>811</v>
      </c>
      <c r="C20" s="57">
        <v>1300060704073</v>
      </c>
      <c r="D20" s="46">
        <v>655</v>
      </c>
      <c r="E20" s="46">
        <v>655</v>
      </c>
      <c r="F20" s="57">
        <v>1300060704082</v>
      </c>
      <c r="G20" s="58" t="s">
        <v>1218</v>
      </c>
      <c r="H20" s="216">
        <v>0</v>
      </c>
      <c r="I20" s="62" t="s">
        <v>638</v>
      </c>
      <c r="J20" s="63">
        <v>66.78</v>
      </c>
      <c r="K20" s="63">
        <v>3.38</v>
      </c>
      <c r="L20" s="63">
        <v>3.38</v>
      </c>
      <c r="M20" s="64" t="s">
        <v>638</v>
      </c>
      <c r="N20" s="65">
        <v>5209.09</v>
      </c>
      <c r="O20" s="65">
        <v>0.05</v>
      </c>
      <c r="P20" s="65">
        <v>0.05</v>
      </c>
      <c r="Q20" s="206"/>
      <c r="R20" s="219">
        <v>1</v>
      </c>
    </row>
    <row r="21" spans="1:18" ht="15" customHeight="1" x14ac:dyDescent="0.25">
      <c r="A21" s="45">
        <v>812</v>
      </c>
      <c r="B21" s="45">
        <v>812</v>
      </c>
      <c r="C21" s="57">
        <v>1300035356130</v>
      </c>
      <c r="D21" s="46">
        <v>0</v>
      </c>
      <c r="E21" s="46">
        <v>0</v>
      </c>
      <c r="F21" s="57" t="s">
        <v>1348</v>
      </c>
      <c r="G21" s="58" t="s">
        <v>1219</v>
      </c>
      <c r="H21" s="216">
        <v>3</v>
      </c>
      <c r="I21" s="62" t="s">
        <v>638</v>
      </c>
      <c r="J21" s="63">
        <v>84907.56</v>
      </c>
      <c r="K21" s="63">
        <v>5.16</v>
      </c>
      <c r="L21" s="63">
        <v>5.16</v>
      </c>
      <c r="M21" s="64" t="s">
        <v>638</v>
      </c>
      <c r="N21" s="65" t="s">
        <v>638</v>
      </c>
      <c r="O21" s="65" t="s">
        <v>638</v>
      </c>
      <c r="P21" s="65" t="s">
        <v>638</v>
      </c>
      <c r="Q21" s="206"/>
      <c r="R21" s="219">
        <v>1</v>
      </c>
    </row>
    <row r="22" spans="1:18" ht="15" customHeight="1" x14ac:dyDescent="0.25">
      <c r="A22" s="45">
        <v>813</v>
      </c>
      <c r="B22" s="45">
        <v>813</v>
      </c>
      <c r="C22" s="57">
        <v>1300035359585</v>
      </c>
      <c r="D22" s="46">
        <v>0</v>
      </c>
      <c r="E22" s="46">
        <v>0</v>
      </c>
      <c r="F22" s="57" t="s">
        <v>1348</v>
      </c>
      <c r="G22" s="58" t="s">
        <v>1220</v>
      </c>
      <c r="H22" s="216">
        <v>1</v>
      </c>
      <c r="I22" s="62" t="s">
        <v>638</v>
      </c>
      <c r="J22" s="63">
        <v>14235.43</v>
      </c>
      <c r="K22" s="63">
        <v>2.27</v>
      </c>
      <c r="L22" s="63">
        <v>2.27</v>
      </c>
      <c r="M22" s="64" t="s">
        <v>638</v>
      </c>
      <c r="N22" s="65" t="s">
        <v>638</v>
      </c>
      <c r="O22" s="65" t="s">
        <v>638</v>
      </c>
      <c r="P22" s="65" t="s">
        <v>638</v>
      </c>
      <c r="Q22" s="206"/>
      <c r="R22" s="219">
        <v>1</v>
      </c>
    </row>
    <row r="23" spans="1:18" ht="15" customHeight="1" x14ac:dyDescent="0.25">
      <c r="A23" s="45">
        <v>814</v>
      </c>
      <c r="B23" s="45">
        <v>814</v>
      </c>
      <c r="C23" s="57">
        <v>1300035359619</v>
      </c>
      <c r="D23" s="46">
        <v>0</v>
      </c>
      <c r="E23" s="46">
        <v>0</v>
      </c>
      <c r="F23" s="57" t="s">
        <v>1348</v>
      </c>
      <c r="G23" s="58" t="s">
        <v>1221</v>
      </c>
      <c r="H23" s="216">
        <v>1</v>
      </c>
      <c r="I23" s="62" t="s">
        <v>638</v>
      </c>
      <c r="J23" s="63">
        <v>16174.97</v>
      </c>
      <c r="K23" s="63">
        <v>1.92</v>
      </c>
      <c r="L23" s="63">
        <v>1.92</v>
      </c>
      <c r="M23" s="64" t="s">
        <v>638</v>
      </c>
      <c r="N23" s="65" t="s">
        <v>638</v>
      </c>
      <c r="O23" s="65" t="s">
        <v>638</v>
      </c>
      <c r="P23" s="65" t="s">
        <v>638</v>
      </c>
      <c r="Q23" s="206"/>
      <c r="R23" s="219">
        <v>1</v>
      </c>
    </row>
    <row r="24" spans="1:18" ht="15" customHeight="1" x14ac:dyDescent="0.25">
      <c r="A24" s="45">
        <v>815</v>
      </c>
      <c r="B24" s="45">
        <v>815</v>
      </c>
      <c r="C24" s="57">
        <v>1300035359780</v>
      </c>
      <c r="D24" s="46">
        <v>0</v>
      </c>
      <c r="E24" s="46">
        <v>0</v>
      </c>
      <c r="F24" s="57" t="s">
        <v>1348</v>
      </c>
      <c r="G24" s="58" t="s">
        <v>1222</v>
      </c>
      <c r="H24" s="216">
        <v>3</v>
      </c>
      <c r="I24" s="62" t="s">
        <v>638</v>
      </c>
      <c r="J24" s="63">
        <v>95263.94</v>
      </c>
      <c r="K24" s="63">
        <v>2.42</v>
      </c>
      <c r="L24" s="63">
        <v>2.42</v>
      </c>
      <c r="M24" s="64" t="s">
        <v>638</v>
      </c>
      <c r="N24" s="65" t="s">
        <v>638</v>
      </c>
      <c r="O24" s="65" t="s">
        <v>638</v>
      </c>
      <c r="P24" s="65" t="s">
        <v>638</v>
      </c>
      <c r="Q24" s="206"/>
      <c r="R24" s="219">
        <v>1</v>
      </c>
    </row>
    <row r="25" spans="1:18" ht="15" customHeight="1" x14ac:dyDescent="0.25">
      <c r="A25" s="45">
        <v>816</v>
      </c>
      <c r="B25" s="45">
        <v>816</v>
      </c>
      <c r="C25" s="57">
        <v>1300053536398</v>
      </c>
      <c r="D25" s="46">
        <v>0</v>
      </c>
      <c r="E25" s="46">
        <v>0</v>
      </c>
      <c r="F25" s="57" t="s">
        <v>1348</v>
      </c>
      <c r="G25" s="58" t="s">
        <v>1223</v>
      </c>
      <c r="H25" s="216">
        <v>4</v>
      </c>
      <c r="I25" s="62" t="s">
        <v>638</v>
      </c>
      <c r="J25" s="63">
        <v>214977.54</v>
      </c>
      <c r="K25" s="63">
        <v>2.92</v>
      </c>
      <c r="L25" s="63">
        <v>2.92</v>
      </c>
      <c r="M25" s="64" t="s">
        <v>638</v>
      </c>
      <c r="N25" s="65" t="s">
        <v>638</v>
      </c>
      <c r="O25" s="65" t="s">
        <v>638</v>
      </c>
      <c r="P25" s="65" t="s">
        <v>638</v>
      </c>
      <c r="Q25" s="206"/>
      <c r="R25" s="219">
        <v>1</v>
      </c>
    </row>
    <row r="26" spans="1:18" ht="15" customHeight="1" x14ac:dyDescent="0.25">
      <c r="A26" s="45">
        <v>817</v>
      </c>
      <c r="B26" s="45">
        <v>817</v>
      </c>
      <c r="C26" s="57">
        <v>1300035361992</v>
      </c>
      <c r="D26" s="46">
        <v>648</v>
      </c>
      <c r="E26" s="46">
        <v>648</v>
      </c>
      <c r="F26" s="57">
        <v>1300060640474</v>
      </c>
      <c r="G26" s="58" t="s">
        <v>1224</v>
      </c>
      <c r="H26" s="216">
        <v>4</v>
      </c>
      <c r="I26" s="62" t="s">
        <v>638</v>
      </c>
      <c r="J26" s="63">
        <v>217033.23121918045</v>
      </c>
      <c r="K26" s="63">
        <v>3.2</v>
      </c>
      <c r="L26" s="63">
        <v>3.27</v>
      </c>
      <c r="M26" s="64" t="s">
        <v>638</v>
      </c>
      <c r="N26" s="65">
        <v>574.26</v>
      </c>
      <c r="O26" s="65">
        <v>0.05</v>
      </c>
      <c r="P26" s="65">
        <v>0.05</v>
      </c>
      <c r="Q26" s="237" t="s">
        <v>1515</v>
      </c>
      <c r="R26" s="219">
        <v>1</v>
      </c>
    </row>
    <row r="27" spans="1:18" ht="15" customHeight="1" x14ac:dyDescent="0.25">
      <c r="A27" s="45">
        <v>818</v>
      </c>
      <c r="B27" s="45">
        <v>818</v>
      </c>
      <c r="C27" s="57">
        <v>1300060748460</v>
      </c>
      <c r="D27" s="46">
        <v>680</v>
      </c>
      <c r="E27" s="46">
        <v>680</v>
      </c>
      <c r="F27" s="57">
        <v>1300060748470</v>
      </c>
      <c r="G27" s="58" t="s">
        <v>1225</v>
      </c>
      <c r="H27" s="216">
        <v>0</v>
      </c>
      <c r="I27" s="62" t="s">
        <v>638</v>
      </c>
      <c r="J27" s="63">
        <v>143.62</v>
      </c>
      <c r="K27" s="63">
        <v>2.52</v>
      </c>
      <c r="L27" s="63">
        <v>2.52</v>
      </c>
      <c r="M27" s="64">
        <v>-0.44700000000000001</v>
      </c>
      <c r="N27" s="65">
        <v>10213.18</v>
      </c>
      <c r="O27" s="65">
        <v>0.05</v>
      </c>
      <c r="P27" s="65">
        <v>0.05</v>
      </c>
      <c r="Q27" s="206"/>
      <c r="R27" s="219">
        <v>1</v>
      </c>
    </row>
    <row r="28" spans="1:18" ht="15" customHeight="1" x14ac:dyDescent="0.25">
      <c r="A28" s="45">
        <v>820</v>
      </c>
      <c r="B28" s="45">
        <v>820</v>
      </c>
      <c r="C28" s="57">
        <v>1300060563740</v>
      </c>
      <c r="D28" s="46">
        <v>658</v>
      </c>
      <c r="E28" s="46">
        <v>658</v>
      </c>
      <c r="F28" s="57">
        <v>1300060563759</v>
      </c>
      <c r="G28" s="58" t="s">
        <v>1226</v>
      </c>
      <c r="H28" s="216">
        <v>0</v>
      </c>
      <c r="I28" s="62" t="s">
        <v>638</v>
      </c>
      <c r="J28" s="63">
        <v>11.88</v>
      </c>
      <c r="K28" s="63">
        <v>1.48</v>
      </c>
      <c r="L28" s="63">
        <v>1.48</v>
      </c>
      <c r="M28" s="64" t="s">
        <v>638</v>
      </c>
      <c r="N28" s="65">
        <v>3564.17</v>
      </c>
      <c r="O28" s="65">
        <v>0.05</v>
      </c>
      <c r="P28" s="65">
        <v>0.05</v>
      </c>
      <c r="Q28" s="206"/>
      <c r="R28" s="219">
        <v>1</v>
      </c>
    </row>
    <row r="29" spans="1:18" ht="15" customHeight="1" x14ac:dyDescent="0.25">
      <c r="A29" s="45">
        <v>821</v>
      </c>
      <c r="B29" s="45">
        <v>821</v>
      </c>
      <c r="C29" s="57">
        <v>1300035367967</v>
      </c>
      <c r="D29" s="46">
        <v>621</v>
      </c>
      <c r="E29" s="46">
        <v>621</v>
      </c>
      <c r="F29" s="57">
        <v>1300050649336</v>
      </c>
      <c r="G29" s="58" t="s">
        <v>1227</v>
      </c>
      <c r="H29" s="216">
        <v>2</v>
      </c>
      <c r="I29" s="62" t="s">
        <v>638</v>
      </c>
      <c r="J29" s="63">
        <v>50256.595290764308</v>
      </c>
      <c r="K29" s="63">
        <v>3.17</v>
      </c>
      <c r="L29" s="63">
        <v>3.17</v>
      </c>
      <c r="M29" s="64" t="s">
        <v>638</v>
      </c>
      <c r="N29" s="65" t="s">
        <v>638</v>
      </c>
      <c r="O29" s="65" t="s">
        <v>638</v>
      </c>
      <c r="P29" s="65" t="s">
        <v>638</v>
      </c>
      <c r="Q29" s="206"/>
      <c r="R29" s="219">
        <v>1</v>
      </c>
    </row>
    <row r="30" spans="1:18" ht="15" customHeight="1" x14ac:dyDescent="0.25">
      <c r="A30" s="45">
        <v>822</v>
      </c>
      <c r="B30" s="45">
        <v>822</v>
      </c>
      <c r="C30" s="57">
        <v>1300060251601</v>
      </c>
      <c r="D30" s="46">
        <v>0</v>
      </c>
      <c r="E30" s="46">
        <v>0</v>
      </c>
      <c r="F30" s="57" t="s">
        <v>1348</v>
      </c>
      <c r="G30" s="58" t="s">
        <v>1228</v>
      </c>
      <c r="H30" s="216">
        <v>3</v>
      </c>
      <c r="I30" s="62" t="s">
        <v>638</v>
      </c>
      <c r="J30" s="63">
        <v>96479.53</v>
      </c>
      <c r="K30" s="63">
        <v>3.33</v>
      </c>
      <c r="L30" s="63">
        <v>3.33</v>
      </c>
      <c r="M30" s="64" t="s">
        <v>638</v>
      </c>
      <c r="N30" s="65" t="s">
        <v>638</v>
      </c>
      <c r="O30" s="65" t="s">
        <v>638</v>
      </c>
      <c r="P30" s="65" t="s">
        <v>638</v>
      </c>
      <c r="Q30" s="206"/>
      <c r="R30" s="219">
        <v>1</v>
      </c>
    </row>
    <row r="31" spans="1:18" ht="15" customHeight="1" x14ac:dyDescent="0.25">
      <c r="A31" s="45">
        <v>823</v>
      </c>
      <c r="B31" s="45">
        <v>823</v>
      </c>
      <c r="C31" s="57">
        <v>1300060652610</v>
      </c>
      <c r="D31" s="46">
        <v>659</v>
      </c>
      <c r="E31" s="46">
        <v>659</v>
      </c>
      <c r="F31" s="57">
        <v>1300060652629</v>
      </c>
      <c r="G31" s="58" t="s">
        <v>1229</v>
      </c>
      <c r="H31" s="216">
        <v>0</v>
      </c>
      <c r="I31" s="62" t="s">
        <v>638</v>
      </c>
      <c r="J31" s="63">
        <v>9.98</v>
      </c>
      <c r="K31" s="63">
        <v>1.88</v>
      </c>
      <c r="L31" s="63">
        <v>1.88</v>
      </c>
      <c r="M31" s="64" t="s">
        <v>638</v>
      </c>
      <c r="N31" s="65">
        <v>1097.56</v>
      </c>
      <c r="O31" s="65">
        <v>0.05</v>
      </c>
      <c r="P31" s="65">
        <v>0.05</v>
      </c>
      <c r="Q31" s="206"/>
      <c r="R31" s="219">
        <v>1</v>
      </c>
    </row>
    <row r="32" spans="1:18" ht="15" customHeight="1" x14ac:dyDescent="0.25">
      <c r="A32" s="45">
        <v>824</v>
      </c>
      <c r="B32" s="45">
        <v>824</v>
      </c>
      <c r="C32" s="57">
        <v>1300054940674</v>
      </c>
      <c r="D32" s="46">
        <v>604</v>
      </c>
      <c r="E32" s="46">
        <v>604</v>
      </c>
      <c r="F32" s="57">
        <v>1300054940683</v>
      </c>
      <c r="G32" s="58" t="s">
        <v>1230</v>
      </c>
      <c r="H32" s="216">
        <v>0</v>
      </c>
      <c r="I32" s="62" t="s">
        <v>638</v>
      </c>
      <c r="J32" s="63">
        <v>40.840000000000003</v>
      </c>
      <c r="K32" s="63">
        <v>1.53</v>
      </c>
      <c r="L32" s="63">
        <v>1.53</v>
      </c>
      <c r="M32" s="64" t="s">
        <v>638</v>
      </c>
      <c r="N32" s="65">
        <v>2450.1799999999998</v>
      </c>
      <c r="O32" s="65">
        <v>0.05</v>
      </c>
      <c r="P32" s="65">
        <v>0.05</v>
      </c>
      <c r="Q32" s="206"/>
      <c r="R32" s="219">
        <v>1</v>
      </c>
    </row>
    <row r="33" spans="1:18" ht="15" customHeight="1" x14ac:dyDescent="0.25">
      <c r="A33" s="45">
        <v>825</v>
      </c>
      <c r="B33" s="45">
        <v>825</v>
      </c>
      <c r="C33" s="57">
        <v>1300060784130</v>
      </c>
      <c r="D33" s="46">
        <v>660</v>
      </c>
      <c r="E33" s="46">
        <v>660</v>
      </c>
      <c r="F33" s="57">
        <v>1300060784158</v>
      </c>
      <c r="G33" s="58" t="s">
        <v>1231</v>
      </c>
      <c r="H33" s="216">
        <v>0</v>
      </c>
      <c r="I33" s="62" t="s">
        <v>638</v>
      </c>
      <c r="J33" s="63">
        <v>1894.71</v>
      </c>
      <c r="K33" s="63">
        <v>1.6</v>
      </c>
      <c r="L33" s="63">
        <v>1.6</v>
      </c>
      <c r="M33" s="64" t="s">
        <v>638</v>
      </c>
      <c r="N33" s="65">
        <v>1894.71</v>
      </c>
      <c r="O33" s="65">
        <v>0.05</v>
      </c>
      <c r="P33" s="65">
        <v>0.05</v>
      </c>
      <c r="Q33" s="206"/>
      <c r="R33" s="219">
        <v>1</v>
      </c>
    </row>
    <row r="34" spans="1:18" ht="15" customHeight="1" x14ac:dyDescent="0.25">
      <c r="A34" s="45">
        <v>826</v>
      </c>
      <c r="B34" s="45">
        <v>826</v>
      </c>
      <c r="C34" s="57">
        <v>1300060579173</v>
      </c>
      <c r="D34" s="46">
        <v>661</v>
      </c>
      <c r="E34" s="46">
        <v>661</v>
      </c>
      <c r="F34" s="57">
        <v>1300060579182</v>
      </c>
      <c r="G34" s="58" t="s">
        <v>1232</v>
      </c>
      <c r="H34" s="216">
        <v>0</v>
      </c>
      <c r="I34" s="62" t="s">
        <v>638</v>
      </c>
      <c r="J34" s="63">
        <v>21.11</v>
      </c>
      <c r="K34" s="63">
        <v>2.0699999999999998</v>
      </c>
      <c r="L34" s="63">
        <v>2.0699999999999998</v>
      </c>
      <c r="M34" s="64" t="s">
        <v>638</v>
      </c>
      <c r="N34" s="65">
        <v>3685.28</v>
      </c>
      <c r="O34" s="65">
        <v>0.05</v>
      </c>
      <c r="P34" s="65">
        <v>0.05</v>
      </c>
      <c r="Q34" s="206"/>
      <c r="R34" s="219">
        <v>1</v>
      </c>
    </row>
    <row r="35" spans="1:18" ht="15" customHeight="1" x14ac:dyDescent="0.25">
      <c r="A35" s="45">
        <v>827</v>
      </c>
      <c r="B35" s="45">
        <v>827</v>
      </c>
      <c r="C35" s="57">
        <v>1300052785147</v>
      </c>
      <c r="D35" s="46">
        <v>0</v>
      </c>
      <c r="E35" s="46">
        <v>0</v>
      </c>
      <c r="F35" s="57" t="s">
        <v>1348</v>
      </c>
      <c r="G35" s="58" t="s">
        <v>1233</v>
      </c>
      <c r="H35" s="216">
        <v>2</v>
      </c>
      <c r="I35" s="62" t="s">
        <v>638</v>
      </c>
      <c r="J35" s="63">
        <v>44373.96</v>
      </c>
      <c r="K35" s="63">
        <v>5.49</v>
      </c>
      <c r="L35" s="63">
        <v>5.49</v>
      </c>
      <c r="M35" s="64" t="s">
        <v>638</v>
      </c>
      <c r="N35" s="65" t="s">
        <v>638</v>
      </c>
      <c r="O35" s="65" t="s">
        <v>638</v>
      </c>
      <c r="P35" s="65" t="s">
        <v>638</v>
      </c>
      <c r="Q35" s="206"/>
      <c r="R35" s="219">
        <v>1</v>
      </c>
    </row>
    <row r="36" spans="1:18" ht="15" customHeight="1" x14ac:dyDescent="0.25">
      <c r="A36" s="45">
        <v>828</v>
      </c>
      <c r="B36" s="45">
        <v>828</v>
      </c>
      <c r="C36" s="57">
        <v>1300060075390</v>
      </c>
      <c r="D36" s="46">
        <v>628</v>
      </c>
      <c r="E36" s="46">
        <v>628</v>
      </c>
      <c r="F36" s="57">
        <v>1300060075405</v>
      </c>
      <c r="G36" s="58" t="s">
        <v>1234</v>
      </c>
      <c r="H36" s="216">
        <v>0</v>
      </c>
      <c r="I36" s="62" t="s">
        <v>638</v>
      </c>
      <c r="J36" s="63">
        <v>11.75</v>
      </c>
      <c r="K36" s="63">
        <v>1.58</v>
      </c>
      <c r="L36" s="63">
        <v>1.58</v>
      </c>
      <c r="M36" s="64" t="s">
        <v>638</v>
      </c>
      <c r="N36" s="65">
        <v>916.38</v>
      </c>
      <c r="O36" s="65">
        <v>0.05</v>
      </c>
      <c r="P36" s="65">
        <v>0.05</v>
      </c>
      <c r="Q36" s="206"/>
      <c r="R36" s="219">
        <v>1</v>
      </c>
    </row>
    <row r="37" spans="1:18" ht="15" customHeight="1" x14ac:dyDescent="0.25">
      <c r="A37" s="45">
        <v>829</v>
      </c>
      <c r="B37" s="45">
        <v>829</v>
      </c>
      <c r="C37" s="57">
        <v>1300035400611</v>
      </c>
      <c r="D37" s="46">
        <v>629</v>
      </c>
      <c r="E37" s="46">
        <v>629</v>
      </c>
      <c r="F37" s="57">
        <v>1300038004507</v>
      </c>
      <c r="G37" s="58" t="s">
        <v>1235</v>
      </c>
      <c r="H37" s="216">
        <v>2</v>
      </c>
      <c r="I37" s="62" t="s">
        <v>638</v>
      </c>
      <c r="J37" s="63">
        <v>43461.05</v>
      </c>
      <c r="K37" s="63">
        <v>2.0299999999999998</v>
      </c>
      <c r="L37" s="63">
        <v>2.0299999999999998</v>
      </c>
      <c r="M37" s="64" t="s">
        <v>638</v>
      </c>
      <c r="N37" s="65">
        <v>11605.05</v>
      </c>
      <c r="O37" s="65">
        <v>0.05</v>
      </c>
      <c r="P37" s="65">
        <v>0.05</v>
      </c>
      <c r="Q37" s="206"/>
      <c r="R37" s="219">
        <v>1</v>
      </c>
    </row>
    <row r="38" spans="1:18" ht="15" customHeight="1" x14ac:dyDescent="0.25">
      <c r="A38" s="45">
        <v>830</v>
      </c>
      <c r="B38" s="45">
        <v>830</v>
      </c>
      <c r="C38" s="57">
        <v>1300060584270</v>
      </c>
      <c r="D38" s="46">
        <v>681</v>
      </c>
      <c r="E38" s="46">
        <v>681</v>
      </c>
      <c r="F38" s="57">
        <v>1300060584280</v>
      </c>
      <c r="G38" s="58" t="s">
        <v>1236</v>
      </c>
      <c r="H38" s="216">
        <v>0</v>
      </c>
      <c r="I38" s="62" t="s">
        <v>638</v>
      </c>
      <c r="J38" s="63">
        <v>9.3800000000000008</v>
      </c>
      <c r="K38" s="63">
        <v>1.84</v>
      </c>
      <c r="L38" s="63">
        <v>1.84</v>
      </c>
      <c r="M38" s="64" t="s">
        <v>638</v>
      </c>
      <c r="N38" s="65">
        <v>1116.82</v>
      </c>
      <c r="O38" s="65">
        <v>0.05</v>
      </c>
      <c r="P38" s="65">
        <v>0.05</v>
      </c>
      <c r="Q38" s="206"/>
      <c r="R38" s="219">
        <v>1</v>
      </c>
    </row>
    <row r="39" spans="1:18" ht="15" customHeight="1" x14ac:dyDescent="0.25">
      <c r="A39" s="45">
        <v>831</v>
      </c>
      <c r="B39" s="45">
        <v>831</v>
      </c>
      <c r="C39" s="57">
        <v>1300035437700</v>
      </c>
      <c r="D39" s="46">
        <v>0</v>
      </c>
      <c r="E39" s="46">
        <v>0</v>
      </c>
      <c r="F39" s="57" t="s">
        <v>1348</v>
      </c>
      <c r="G39" s="58" t="s">
        <v>1237</v>
      </c>
      <c r="H39" s="216">
        <v>1</v>
      </c>
      <c r="I39" s="62" t="s">
        <v>638</v>
      </c>
      <c r="J39" s="63">
        <v>14282.77</v>
      </c>
      <c r="K39" s="63">
        <v>3.26</v>
      </c>
      <c r="L39" s="63">
        <v>3.26</v>
      </c>
      <c r="M39" s="64" t="s">
        <v>638</v>
      </c>
      <c r="N39" s="65" t="s">
        <v>638</v>
      </c>
      <c r="O39" s="65" t="s">
        <v>638</v>
      </c>
      <c r="P39" s="65" t="s">
        <v>638</v>
      </c>
      <c r="Q39" s="206"/>
      <c r="R39" s="219">
        <v>1</v>
      </c>
    </row>
    <row r="40" spans="1:18" ht="15" customHeight="1" x14ac:dyDescent="0.25">
      <c r="A40" s="45">
        <v>833</v>
      </c>
      <c r="B40" s="45">
        <v>833</v>
      </c>
      <c r="C40" s="57">
        <v>1300035361803</v>
      </c>
      <c r="D40" s="46">
        <v>663</v>
      </c>
      <c r="E40" s="46">
        <v>663</v>
      </c>
      <c r="F40" s="57">
        <v>1300060327224</v>
      </c>
      <c r="G40" s="58" t="s">
        <v>1238</v>
      </c>
      <c r="H40" s="216">
        <v>2</v>
      </c>
      <c r="I40" s="62" t="s">
        <v>638</v>
      </c>
      <c r="J40" s="63">
        <v>44991.44</v>
      </c>
      <c r="K40" s="63">
        <v>4.6399999999999997</v>
      </c>
      <c r="L40" s="63">
        <v>4.6399999999999997</v>
      </c>
      <c r="M40" s="64" t="s">
        <v>638</v>
      </c>
      <c r="N40" s="65">
        <v>1681.63</v>
      </c>
      <c r="O40" s="65">
        <v>0.05</v>
      </c>
      <c r="P40" s="65">
        <v>0.05</v>
      </c>
      <c r="Q40" s="206"/>
      <c r="R40" s="219">
        <v>2</v>
      </c>
    </row>
    <row r="41" spans="1:18" ht="15" customHeight="1" x14ac:dyDescent="0.25">
      <c r="A41" s="45">
        <v>834</v>
      </c>
      <c r="B41" s="45">
        <v>834</v>
      </c>
      <c r="C41" s="57">
        <v>1300051028551</v>
      </c>
      <c r="D41" s="46">
        <v>0</v>
      </c>
      <c r="E41" s="46">
        <v>0</v>
      </c>
      <c r="F41" s="57" t="s">
        <v>1348</v>
      </c>
      <c r="G41" s="58" t="s">
        <v>1239</v>
      </c>
      <c r="H41" s="216">
        <v>2</v>
      </c>
      <c r="I41" s="62" t="s">
        <v>638</v>
      </c>
      <c r="J41" s="63">
        <v>46763.553636802702</v>
      </c>
      <c r="K41" s="63">
        <v>3.07</v>
      </c>
      <c r="L41" s="63">
        <v>3.07</v>
      </c>
      <c r="M41" s="64" t="s">
        <v>638</v>
      </c>
      <c r="N41" s="65" t="s">
        <v>638</v>
      </c>
      <c r="O41" s="65" t="s">
        <v>638</v>
      </c>
      <c r="P41" s="65" t="s">
        <v>638</v>
      </c>
      <c r="Q41" s="206"/>
      <c r="R41" s="219">
        <v>2</v>
      </c>
    </row>
    <row r="42" spans="1:18" ht="15" customHeight="1" x14ac:dyDescent="0.25">
      <c r="A42" s="45">
        <v>835</v>
      </c>
      <c r="B42" s="45">
        <v>835</v>
      </c>
      <c r="C42" s="57">
        <v>1300050648875</v>
      </c>
      <c r="D42" s="46">
        <v>635</v>
      </c>
      <c r="E42" s="46">
        <v>635</v>
      </c>
      <c r="F42" s="57">
        <v>1300050931602</v>
      </c>
      <c r="G42" s="58" t="s">
        <v>1240</v>
      </c>
      <c r="H42" s="216">
        <v>1</v>
      </c>
      <c r="I42" s="62" t="s">
        <v>638</v>
      </c>
      <c r="J42" s="63">
        <v>13700.61</v>
      </c>
      <c r="K42" s="63">
        <v>1.47</v>
      </c>
      <c r="L42" s="63">
        <v>1.47</v>
      </c>
      <c r="M42" s="64" t="s">
        <v>638</v>
      </c>
      <c r="N42" s="65">
        <v>1943.73</v>
      </c>
      <c r="O42" s="65">
        <v>0.05</v>
      </c>
      <c r="P42" s="65">
        <v>0.05</v>
      </c>
      <c r="Q42" s="206"/>
      <c r="R42" s="219">
        <v>2</v>
      </c>
    </row>
    <row r="43" spans="1:18" ht="15" customHeight="1" x14ac:dyDescent="0.25">
      <c r="A43" s="45">
        <v>836</v>
      </c>
      <c r="B43" s="45">
        <v>836</v>
      </c>
      <c r="C43" s="57">
        <v>1300035360800</v>
      </c>
      <c r="D43" s="46">
        <v>0</v>
      </c>
      <c r="E43" s="46">
        <v>0</v>
      </c>
      <c r="F43" s="57" t="s">
        <v>1348</v>
      </c>
      <c r="G43" s="58" t="s">
        <v>1241</v>
      </c>
      <c r="H43" s="216">
        <v>3</v>
      </c>
      <c r="I43" s="62" t="s">
        <v>638</v>
      </c>
      <c r="J43" s="63">
        <v>85369.57</v>
      </c>
      <c r="K43" s="63">
        <v>4.7</v>
      </c>
      <c r="L43" s="63">
        <v>4.7</v>
      </c>
      <c r="M43" s="64" t="s">
        <v>638</v>
      </c>
      <c r="N43" s="65" t="s">
        <v>638</v>
      </c>
      <c r="O43" s="65" t="s">
        <v>638</v>
      </c>
      <c r="P43" s="65" t="s">
        <v>638</v>
      </c>
      <c r="Q43" s="206"/>
      <c r="R43" s="219">
        <v>2</v>
      </c>
    </row>
    <row r="44" spans="1:18" ht="15" customHeight="1" x14ac:dyDescent="0.25">
      <c r="A44" s="45">
        <v>837</v>
      </c>
      <c r="B44" s="45">
        <v>837</v>
      </c>
      <c r="C44" s="57">
        <v>1300060736711</v>
      </c>
      <c r="D44" s="46">
        <v>662</v>
      </c>
      <c r="E44" s="46">
        <v>662</v>
      </c>
      <c r="F44" s="57">
        <v>1300060736720</v>
      </c>
      <c r="G44" s="58" t="s">
        <v>1242</v>
      </c>
      <c r="H44" s="216">
        <v>0</v>
      </c>
      <c r="I44" s="62" t="s">
        <v>638</v>
      </c>
      <c r="J44" s="63">
        <v>8.34</v>
      </c>
      <c r="K44" s="63">
        <v>2.52</v>
      </c>
      <c r="L44" s="63">
        <v>2.52</v>
      </c>
      <c r="M44" s="64" t="s">
        <v>638</v>
      </c>
      <c r="N44" s="65">
        <v>667.42</v>
      </c>
      <c r="O44" s="65">
        <v>0.05</v>
      </c>
      <c r="P44" s="65">
        <v>0.05</v>
      </c>
      <c r="Q44" s="206"/>
      <c r="R44" s="219">
        <v>2</v>
      </c>
    </row>
    <row r="45" spans="1:18" ht="15" customHeight="1" x14ac:dyDescent="0.25">
      <c r="A45" s="45">
        <v>838</v>
      </c>
      <c r="B45" s="45">
        <v>838</v>
      </c>
      <c r="C45" s="57">
        <v>1300052122840</v>
      </c>
      <c r="D45" s="46">
        <v>638</v>
      </c>
      <c r="E45" s="46">
        <v>638</v>
      </c>
      <c r="F45" s="57">
        <v>1300052122859</v>
      </c>
      <c r="G45" s="58" t="s">
        <v>1243</v>
      </c>
      <c r="H45" s="216">
        <v>0</v>
      </c>
      <c r="I45" s="62" t="s">
        <v>638</v>
      </c>
      <c r="J45" s="63">
        <v>13.19</v>
      </c>
      <c r="K45" s="63">
        <v>2.06</v>
      </c>
      <c r="L45" s="63">
        <v>2.06</v>
      </c>
      <c r="M45" s="64" t="s">
        <v>638</v>
      </c>
      <c r="N45" s="65" t="s">
        <v>638</v>
      </c>
      <c r="O45" s="65" t="s">
        <v>638</v>
      </c>
      <c r="P45" s="65" t="s">
        <v>638</v>
      </c>
      <c r="Q45" s="206"/>
      <c r="R45" s="219">
        <v>2</v>
      </c>
    </row>
    <row r="46" spans="1:18" ht="15" customHeight="1" x14ac:dyDescent="0.25">
      <c r="A46" s="45">
        <v>840</v>
      </c>
      <c r="B46" s="45">
        <v>840</v>
      </c>
      <c r="C46" s="57">
        <v>1300052545267</v>
      </c>
      <c r="D46" s="46">
        <v>640</v>
      </c>
      <c r="E46" s="46">
        <v>640</v>
      </c>
      <c r="F46" s="57">
        <v>1300052545276</v>
      </c>
      <c r="G46" s="58" t="s">
        <v>1245</v>
      </c>
      <c r="H46" s="216">
        <v>0</v>
      </c>
      <c r="I46" s="62" t="s">
        <v>638</v>
      </c>
      <c r="J46" s="63">
        <v>30.6</v>
      </c>
      <c r="K46" s="63">
        <v>2.08</v>
      </c>
      <c r="L46" s="63">
        <v>2.08</v>
      </c>
      <c r="M46" s="64" t="s">
        <v>638</v>
      </c>
      <c r="N46" s="65" t="s">
        <v>638</v>
      </c>
      <c r="O46" s="65" t="s">
        <v>638</v>
      </c>
      <c r="P46" s="65" t="s">
        <v>638</v>
      </c>
      <c r="Q46" s="206"/>
      <c r="R46" s="219">
        <v>2</v>
      </c>
    </row>
    <row r="47" spans="1:18" ht="15" customHeight="1" x14ac:dyDescent="0.25">
      <c r="A47" s="45">
        <v>841</v>
      </c>
      <c r="B47" s="45">
        <v>841</v>
      </c>
      <c r="C47" s="57">
        <v>1300052545285</v>
      </c>
      <c r="D47" s="46">
        <v>641</v>
      </c>
      <c r="E47" s="46">
        <v>641</v>
      </c>
      <c r="F47" s="57">
        <v>1300052545294</v>
      </c>
      <c r="G47" s="58" t="s">
        <v>1246</v>
      </c>
      <c r="H47" s="216">
        <v>0</v>
      </c>
      <c r="I47" s="62" t="s">
        <v>638</v>
      </c>
      <c r="J47" s="63">
        <v>15.4</v>
      </c>
      <c r="K47" s="63">
        <v>2.1800000000000002</v>
      </c>
      <c r="L47" s="63">
        <v>2.1800000000000002</v>
      </c>
      <c r="M47" s="64" t="s">
        <v>638</v>
      </c>
      <c r="N47" s="65" t="s">
        <v>638</v>
      </c>
      <c r="O47" s="65" t="s">
        <v>638</v>
      </c>
      <c r="P47" s="65" t="s">
        <v>638</v>
      </c>
      <c r="Q47" s="206"/>
      <c r="R47" s="219">
        <v>2</v>
      </c>
    </row>
    <row r="48" spans="1:18" ht="15" customHeight="1" x14ac:dyDescent="0.25">
      <c r="A48" s="45">
        <v>842</v>
      </c>
      <c r="B48" s="45">
        <v>842</v>
      </c>
      <c r="C48" s="57">
        <v>1300053022082</v>
      </c>
      <c r="D48" s="46">
        <v>642</v>
      </c>
      <c r="E48" s="46">
        <v>642</v>
      </c>
      <c r="F48" s="57">
        <v>1300053022091</v>
      </c>
      <c r="G48" s="58" t="s">
        <v>1247</v>
      </c>
      <c r="H48" s="216">
        <v>0</v>
      </c>
      <c r="I48" s="62" t="s">
        <v>638</v>
      </c>
      <c r="J48" s="63">
        <v>752.88</v>
      </c>
      <c r="K48" s="63">
        <v>1.55</v>
      </c>
      <c r="L48" s="63">
        <v>1.55</v>
      </c>
      <c r="M48" s="64" t="s">
        <v>638</v>
      </c>
      <c r="N48" s="65" t="s">
        <v>638</v>
      </c>
      <c r="O48" s="65" t="s">
        <v>638</v>
      </c>
      <c r="P48" s="65" t="s">
        <v>638</v>
      </c>
      <c r="Q48" s="206"/>
      <c r="R48" s="219">
        <v>2</v>
      </c>
    </row>
    <row r="49" spans="1:18" ht="15" customHeight="1" x14ac:dyDescent="0.25">
      <c r="A49" s="45">
        <v>843</v>
      </c>
      <c r="B49" s="45">
        <v>843</v>
      </c>
      <c r="C49" s="57">
        <v>1300053466350</v>
      </c>
      <c r="D49" s="46">
        <v>643</v>
      </c>
      <c r="E49" s="46">
        <v>643</v>
      </c>
      <c r="F49" s="57">
        <v>1300053466369</v>
      </c>
      <c r="G49" s="58" t="s">
        <v>1248</v>
      </c>
      <c r="H49" s="216">
        <v>0</v>
      </c>
      <c r="I49" s="62" t="s">
        <v>638</v>
      </c>
      <c r="J49" s="63">
        <v>3209.04</v>
      </c>
      <c r="K49" s="63">
        <v>1.52</v>
      </c>
      <c r="L49" s="63">
        <v>1.52</v>
      </c>
      <c r="M49" s="64" t="s">
        <v>638</v>
      </c>
      <c r="N49" s="65" t="s">
        <v>638</v>
      </c>
      <c r="O49" s="65" t="s">
        <v>638</v>
      </c>
      <c r="P49" s="65" t="s">
        <v>638</v>
      </c>
      <c r="Q49" s="206"/>
      <c r="R49" s="219">
        <v>2</v>
      </c>
    </row>
    <row r="50" spans="1:18" ht="15" customHeight="1" x14ac:dyDescent="0.25">
      <c r="A50" s="45">
        <v>844</v>
      </c>
      <c r="B50" s="45">
        <v>844</v>
      </c>
      <c r="C50" s="57">
        <v>1300053466378</v>
      </c>
      <c r="D50" s="46">
        <v>644</v>
      </c>
      <c r="E50" s="46">
        <v>644</v>
      </c>
      <c r="F50" s="57">
        <v>1300053466387</v>
      </c>
      <c r="G50" s="58" t="s">
        <v>1249</v>
      </c>
      <c r="H50" s="216">
        <v>0</v>
      </c>
      <c r="I50" s="62" t="s">
        <v>638</v>
      </c>
      <c r="J50" s="63">
        <v>3220.21</v>
      </c>
      <c r="K50" s="63">
        <v>1.5</v>
      </c>
      <c r="L50" s="63">
        <v>1.5</v>
      </c>
      <c r="M50" s="64" t="s">
        <v>638</v>
      </c>
      <c r="N50" s="65" t="s">
        <v>638</v>
      </c>
      <c r="O50" s="65" t="s">
        <v>638</v>
      </c>
      <c r="P50" s="65" t="s">
        <v>638</v>
      </c>
      <c r="Q50" s="206"/>
      <c r="R50" s="219">
        <v>2</v>
      </c>
    </row>
    <row r="51" spans="1:18" ht="15" customHeight="1" x14ac:dyDescent="0.25">
      <c r="A51" s="45">
        <v>845</v>
      </c>
      <c r="B51" s="45">
        <v>845</v>
      </c>
      <c r="C51" s="57">
        <v>1300053834682</v>
      </c>
      <c r="D51" s="46">
        <v>645</v>
      </c>
      <c r="E51" s="46">
        <v>645</v>
      </c>
      <c r="F51" s="57">
        <v>1300053834691</v>
      </c>
      <c r="G51" s="58" t="s">
        <v>1250</v>
      </c>
      <c r="H51" s="216">
        <v>0</v>
      </c>
      <c r="I51" s="62" t="s">
        <v>638</v>
      </c>
      <c r="J51" s="63">
        <v>560.19000000000005</v>
      </c>
      <c r="K51" s="63">
        <v>1.82</v>
      </c>
      <c r="L51" s="63">
        <v>1.82</v>
      </c>
      <c r="M51" s="64" t="s">
        <v>638</v>
      </c>
      <c r="N51" s="65" t="s">
        <v>638</v>
      </c>
      <c r="O51" s="65" t="s">
        <v>638</v>
      </c>
      <c r="P51" s="65" t="s">
        <v>638</v>
      </c>
      <c r="Q51" s="206"/>
      <c r="R51" s="219">
        <v>2</v>
      </c>
    </row>
    <row r="52" spans="1:18" ht="15" customHeight="1" x14ac:dyDescent="0.25">
      <c r="A52" s="45">
        <v>846</v>
      </c>
      <c r="B52" s="45">
        <v>846</v>
      </c>
      <c r="C52" s="57">
        <v>1300053862801</v>
      </c>
      <c r="D52" s="46">
        <v>646</v>
      </c>
      <c r="E52" s="46">
        <v>646</v>
      </c>
      <c r="F52" s="57">
        <v>1300053862796</v>
      </c>
      <c r="G52" s="58" t="s">
        <v>1251</v>
      </c>
      <c r="H52" s="216">
        <v>0</v>
      </c>
      <c r="I52" s="62" t="s">
        <v>638</v>
      </c>
      <c r="J52" s="63">
        <v>14.55</v>
      </c>
      <c r="K52" s="63">
        <v>1.85</v>
      </c>
      <c r="L52" s="63">
        <v>1.85</v>
      </c>
      <c r="M52" s="64" t="s">
        <v>638</v>
      </c>
      <c r="N52" s="65" t="s">
        <v>638</v>
      </c>
      <c r="O52" s="65" t="s">
        <v>638</v>
      </c>
      <c r="P52" s="65" t="s">
        <v>638</v>
      </c>
      <c r="Q52" s="206"/>
      <c r="R52" s="219">
        <v>2</v>
      </c>
    </row>
    <row r="53" spans="1:18" ht="15" customHeight="1" x14ac:dyDescent="0.25">
      <c r="A53" s="45">
        <v>847</v>
      </c>
      <c r="B53" s="45">
        <v>847</v>
      </c>
      <c r="C53" s="57">
        <v>1300053962107</v>
      </c>
      <c r="D53" s="46">
        <v>647</v>
      </c>
      <c r="E53" s="46">
        <v>647</v>
      </c>
      <c r="F53" s="57">
        <v>1300053962116</v>
      </c>
      <c r="G53" s="58" t="s">
        <v>1252</v>
      </c>
      <c r="H53" s="216">
        <v>2</v>
      </c>
      <c r="I53" s="62" t="s">
        <v>638</v>
      </c>
      <c r="J53" s="63">
        <v>42812.53</v>
      </c>
      <c r="K53" s="63">
        <v>3.62</v>
      </c>
      <c r="L53" s="63">
        <v>3.62</v>
      </c>
      <c r="M53" s="64" t="s">
        <v>638</v>
      </c>
      <c r="N53" s="65" t="s">
        <v>638</v>
      </c>
      <c r="O53" s="65" t="s">
        <v>638</v>
      </c>
      <c r="P53" s="65" t="s">
        <v>638</v>
      </c>
      <c r="Q53" s="206"/>
      <c r="R53" s="219">
        <v>2</v>
      </c>
    </row>
    <row r="54" spans="1:18" ht="15" customHeight="1" x14ac:dyDescent="0.25">
      <c r="A54" s="45">
        <v>848</v>
      </c>
      <c r="B54" s="45">
        <v>848</v>
      </c>
      <c r="C54" s="57">
        <v>1300060499085</v>
      </c>
      <c r="D54" s="46">
        <v>651</v>
      </c>
      <c r="E54" s="46">
        <v>651</v>
      </c>
      <c r="F54" s="57">
        <v>1300060499094</v>
      </c>
      <c r="G54" s="58" t="s">
        <v>1253</v>
      </c>
      <c r="H54" s="216">
        <v>0</v>
      </c>
      <c r="I54" s="62" t="s">
        <v>638</v>
      </c>
      <c r="J54" s="63">
        <v>5.91</v>
      </c>
      <c r="K54" s="63">
        <v>1.48</v>
      </c>
      <c r="L54" s="63">
        <v>1.48</v>
      </c>
      <c r="M54" s="64" t="s">
        <v>638</v>
      </c>
      <c r="N54" s="65">
        <v>1774</v>
      </c>
      <c r="O54" s="65">
        <v>0.05</v>
      </c>
      <c r="P54" s="65">
        <v>0.05</v>
      </c>
      <c r="Q54" s="206"/>
      <c r="R54" s="219">
        <v>2</v>
      </c>
    </row>
    <row r="55" spans="1:18" ht="15" customHeight="1" x14ac:dyDescent="0.25">
      <c r="A55" s="45">
        <v>849</v>
      </c>
      <c r="B55" s="45">
        <v>849</v>
      </c>
      <c r="C55" s="57">
        <v>1300054624390</v>
      </c>
      <c r="D55" s="46">
        <v>649</v>
      </c>
      <c r="E55" s="46">
        <v>649</v>
      </c>
      <c r="F55" s="57">
        <v>1300054624405</v>
      </c>
      <c r="G55" s="58" t="s">
        <v>1254</v>
      </c>
      <c r="H55" s="216">
        <v>0</v>
      </c>
      <c r="I55" s="62" t="s">
        <v>638</v>
      </c>
      <c r="J55" s="63">
        <v>34.32</v>
      </c>
      <c r="K55" s="63">
        <v>2.0699999999999998</v>
      </c>
      <c r="L55" s="63">
        <v>2.0699999999999998</v>
      </c>
      <c r="M55" s="64" t="s">
        <v>638</v>
      </c>
      <c r="N55" s="65" t="s">
        <v>638</v>
      </c>
      <c r="O55" s="65" t="s">
        <v>638</v>
      </c>
      <c r="P55" s="65" t="s">
        <v>638</v>
      </c>
      <c r="Q55" s="206"/>
      <c r="R55" s="219">
        <v>2</v>
      </c>
    </row>
    <row r="56" spans="1:18" ht="15" customHeight="1" x14ac:dyDescent="0.25">
      <c r="A56" s="45">
        <v>850</v>
      </c>
      <c r="B56" s="45">
        <v>850</v>
      </c>
      <c r="C56" s="57">
        <v>1300060668363</v>
      </c>
      <c r="D56" s="46">
        <v>652</v>
      </c>
      <c r="E56" s="46">
        <v>652</v>
      </c>
      <c r="F56" s="57">
        <v>1300060668372</v>
      </c>
      <c r="G56" s="58" t="s">
        <v>1255</v>
      </c>
      <c r="H56" s="216">
        <v>0</v>
      </c>
      <c r="I56" s="62" t="s">
        <v>638</v>
      </c>
      <c r="J56" s="63">
        <v>508.31</v>
      </c>
      <c r="K56" s="63">
        <v>2.25</v>
      </c>
      <c r="L56" s="63">
        <v>2.25</v>
      </c>
      <c r="M56" s="64">
        <v>-0.20300000000000001</v>
      </c>
      <c r="N56" s="65">
        <v>7133.97</v>
      </c>
      <c r="O56" s="65">
        <v>0.05</v>
      </c>
      <c r="P56" s="65">
        <v>0.05</v>
      </c>
      <c r="Q56" s="206"/>
      <c r="R56" s="219">
        <v>2</v>
      </c>
    </row>
    <row r="57" spans="1:18" ht="15" customHeight="1" x14ac:dyDescent="0.25">
      <c r="A57" s="45">
        <v>851</v>
      </c>
      <c r="B57" s="45">
        <v>851</v>
      </c>
      <c r="C57" s="57">
        <v>1300054933348</v>
      </c>
      <c r="D57" s="46">
        <v>611</v>
      </c>
      <c r="E57" s="46">
        <v>611</v>
      </c>
      <c r="F57" s="57">
        <v>1300054914140</v>
      </c>
      <c r="G57" s="58" t="s">
        <v>1256</v>
      </c>
      <c r="H57" s="216">
        <v>0</v>
      </c>
      <c r="I57" s="62" t="s">
        <v>638</v>
      </c>
      <c r="J57" s="63">
        <v>9.64</v>
      </c>
      <c r="K57" s="63">
        <v>1.97</v>
      </c>
      <c r="L57" s="63">
        <v>1.97</v>
      </c>
      <c r="M57" s="64" t="s">
        <v>638</v>
      </c>
      <c r="N57" s="65">
        <v>564.20000000000005</v>
      </c>
      <c r="O57" s="65">
        <v>0.05</v>
      </c>
      <c r="P57" s="65">
        <v>0.05</v>
      </c>
      <c r="Q57" s="206"/>
      <c r="R57" s="219">
        <v>2</v>
      </c>
    </row>
    <row r="58" spans="1:18" ht="15" customHeight="1" x14ac:dyDescent="0.25">
      <c r="A58" s="45">
        <v>854</v>
      </c>
      <c r="B58" s="45">
        <v>854</v>
      </c>
      <c r="C58" s="57">
        <v>1300060138720</v>
      </c>
      <c r="D58" s="46">
        <v>654</v>
      </c>
      <c r="E58" s="46">
        <v>654</v>
      </c>
      <c r="F58" s="57">
        <v>1300060138739</v>
      </c>
      <c r="G58" s="58" t="s">
        <v>1257</v>
      </c>
      <c r="H58" s="216">
        <v>0</v>
      </c>
      <c r="I58" s="62" t="s">
        <v>638</v>
      </c>
      <c r="J58" s="63">
        <v>75.36</v>
      </c>
      <c r="K58" s="63">
        <v>1.88</v>
      </c>
      <c r="L58" s="63">
        <v>1.88</v>
      </c>
      <c r="M58" s="64" t="s">
        <v>638</v>
      </c>
      <c r="N58" s="65">
        <v>3655.2</v>
      </c>
      <c r="O58" s="65">
        <v>0.05</v>
      </c>
      <c r="P58" s="65">
        <v>0.05</v>
      </c>
      <c r="Q58" s="206"/>
      <c r="R58" s="219">
        <v>2</v>
      </c>
    </row>
    <row r="59" spans="1:18" ht="15" customHeight="1" x14ac:dyDescent="0.25">
      <c r="A59" s="45">
        <v>856</v>
      </c>
      <c r="B59" s="45">
        <v>856</v>
      </c>
      <c r="C59" s="57">
        <v>1300060102617</v>
      </c>
      <c r="D59" s="46">
        <v>656</v>
      </c>
      <c r="E59" s="46">
        <v>656</v>
      </c>
      <c r="F59" s="57">
        <v>1300060102608</v>
      </c>
      <c r="G59" s="58" t="s">
        <v>1258</v>
      </c>
      <c r="H59" s="216">
        <v>0</v>
      </c>
      <c r="I59" s="62" t="s">
        <v>638</v>
      </c>
      <c r="J59" s="63">
        <v>245.69</v>
      </c>
      <c r="K59" s="63">
        <v>1.66</v>
      </c>
      <c r="L59" s="63">
        <v>1.66</v>
      </c>
      <c r="M59" s="64" t="s">
        <v>638</v>
      </c>
      <c r="N59" s="65">
        <v>22603.759999999998</v>
      </c>
      <c r="O59" s="65">
        <v>0.05</v>
      </c>
      <c r="P59" s="65">
        <v>0.05</v>
      </c>
      <c r="Q59" s="206"/>
      <c r="R59" s="219">
        <v>2</v>
      </c>
    </row>
    <row r="60" spans="1:18" ht="15" customHeight="1" x14ac:dyDescent="0.25">
      <c r="A60" s="45">
        <v>857</v>
      </c>
      <c r="B60" s="45">
        <v>857</v>
      </c>
      <c r="C60" s="57">
        <v>1300060508758</v>
      </c>
      <c r="D60" s="46">
        <v>0</v>
      </c>
      <c r="E60" s="46">
        <v>0</v>
      </c>
      <c r="F60" s="57" t="s">
        <v>1348</v>
      </c>
      <c r="G60" s="58" t="s">
        <v>1259</v>
      </c>
      <c r="H60" s="216">
        <v>4</v>
      </c>
      <c r="I60" s="62" t="s">
        <v>638</v>
      </c>
      <c r="J60" s="63">
        <v>313223.31</v>
      </c>
      <c r="K60" s="63">
        <v>3.92</v>
      </c>
      <c r="L60" s="63">
        <v>3.92</v>
      </c>
      <c r="M60" s="64" t="s">
        <v>638</v>
      </c>
      <c r="N60" s="65" t="s">
        <v>638</v>
      </c>
      <c r="O60" s="65" t="s">
        <v>638</v>
      </c>
      <c r="P60" s="65" t="s">
        <v>638</v>
      </c>
      <c r="Q60" s="237" t="s">
        <v>1515</v>
      </c>
      <c r="R60" s="219">
        <v>2</v>
      </c>
    </row>
    <row r="61" spans="1:18" ht="15" customHeight="1" x14ac:dyDescent="0.25">
      <c r="A61" s="45">
        <v>858</v>
      </c>
      <c r="B61" s="45">
        <v>858</v>
      </c>
      <c r="C61" s="57">
        <v>1300060845962</v>
      </c>
      <c r="D61" s="46">
        <v>612</v>
      </c>
      <c r="E61" s="46">
        <v>612</v>
      </c>
      <c r="F61" s="57">
        <v>1300060845971</v>
      </c>
      <c r="G61" s="58" t="s">
        <v>1260</v>
      </c>
      <c r="H61" s="216">
        <v>0</v>
      </c>
      <c r="I61" s="62" t="s">
        <v>638</v>
      </c>
      <c r="J61" s="63">
        <v>1685.69</v>
      </c>
      <c r="K61" s="63" t="s">
        <v>638</v>
      </c>
      <c r="L61" s="63" t="s">
        <v>638</v>
      </c>
      <c r="M61" s="64" t="s">
        <v>638</v>
      </c>
      <c r="N61" s="65">
        <v>10674.67</v>
      </c>
      <c r="O61" s="65">
        <v>0.05</v>
      </c>
      <c r="P61" s="65">
        <v>0.05</v>
      </c>
      <c r="Q61" s="206"/>
      <c r="R61" s="219">
        <v>2</v>
      </c>
    </row>
    <row r="62" spans="1:18" ht="15" customHeight="1" x14ac:dyDescent="0.25">
      <c r="A62" s="45">
        <v>859</v>
      </c>
      <c r="B62" s="45">
        <v>859</v>
      </c>
      <c r="C62" s="57">
        <v>1300060985075</v>
      </c>
      <c r="D62" s="46">
        <v>630</v>
      </c>
      <c r="E62" s="46">
        <v>630</v>
      </c>
      <c r="F62" s="57">
        <v>1300060985084</v>
      </c>
      <c r="G62" s="58" t="s">
        <v>1261</v>
      </c>
      <c r="H62" s="216">
        <v>0</v>
      </c>
      <c r="I62" s="62" t="s">
        <v>638</v>
      </c>
      <c r="J62" s="63">
        <v>18461.580000000002</v>
      </c>
      <c r="K62" s="63">
        <v>1.48</v>
      </c>
      <c r="L62" s="63">
        <v>1.48</v>
      </c>
      <c r="M62" s="64" t="s">
        <v>638</v>
      </c>
      <c r="N62" s="65">
        <v>40000.080000000002</v>
      </c>
      <c r="O62" s="65">
        <v>0.05</v>
      </c>
      <c r="P62" s="65">
        <v>0.05</v>
      </c>
      <c r="Q62" s="237" t="s">
        <v>1515</v>
      </c>
      <c r="R62" s="237">
        <v>2</v>
      </c>
    </row>
    <row r="63" spans="1:18" ht="15" customHeight="1" x14ac:dyDescent="0.25">
      <c r="A63" s="45">
        <v>865</v>
      </c>
      <c r="B63" s="45">
        <v>865</v>
      </c>
      <c r="C63" s="57">
        <v>1300035438944</v>
      </c>
      <c r="D63" s="46">
        <v>665</v>
      </c>
      <c r="E63" s="46">
        <v>665</v>
      </c>
      <c r="F63" s="57">
        <v>1300038004491</v>
      </c>
      <c r="G63" s="58" t="s">
        <v>1262</v>
      </c>
      <c r="H63" s="216">
        <v>0</v>
      </c>
      <c r="I63" s="62" t="s">
        <v>638</v>
      </c>
      <c r="J63" s="63">
        <v>11.46</v>
      </c>
      <c r="K63" s="63">
        <v>1.83</v>
      </c>
      <c r="L63" s="63">
        <v>1.83</v>
      </c>
      <c r="M63" s="64" t="s">
        <v>638</v>
      </c>
      <c r="N63" s="65" t="s">
        <v>638</v>
      </c>
      <c r="O63" s="65" t="s">
        <v>638</v>
      </c>
      <c r="P63" s="65" t="s">
        <v>638</v>
      </c>
      <c r="Q63" s="206"/>
      <c r="R63" s="219">
        <v>2</v>
      </c>
    </row>
    <row r="64" spans="1:18" ht="15" customHeight="1" x14ac:dyDescent="0.25">
      <c r="A64" s="45">
        <v>866</v>
      </c>
      <c r="B64" s="45">
        <v>866</v>
      </c>
      <c r="C64" s="57">
        <v>1300037983737</v>
      </c>
      <c r="D64" s="46">
        <v>666</v>
      </c>
      <c r="E64" s="46">
        <v>666</v>
      </c>
      <c r="F64" s="57">
        <v>1300037983746</v>
      </c>
      <c r="G64" s="58" t="s">
        <v>1263</v>
      </c>
      <c r="H64" s="216">
        <v>0</v>
      </c>
      <c r="I64" s="62" t="s">
        <v>638</v>
      </c>
      <c r="J64" s="63">
        <v>22.29</v>
      </c>
      <c r="K64" s="63">
        <v>3.25</v>
      </c>
      <c r="L64" s="63">
        <v>3.25</v>
      </c>
      <c r="M64" s="64" t="s">
        <v>638</v>
      </c>
      <c r="N64" s="65">
        <v>2600.9499999999998</v>
      </c>
      <c r="O64" s="65">
        <v>0.05</v>
      </c>
      <c r="P64" s="65">
        <v>0.05</v>
      </c>
      <c r="Q64" s="206"/>
      <c r="R64" s="219">
        <v>2</v>
      </c>
    </row>
    <row r="65" spans="1:18" ht="15" customHeight="1" x14ac:dyDescent="0.25">
      <c r="A65" s="45">
        <v>867</v>
      </c>
      <c r="B65" s="45">
        <v>867</v>
      </c>
      <c r="C65" s="57">
        <v>1300037983755</v>
      </c>
      <c r="D65" s="46">
        <v>667</v>
      </c>
      <c r="E65" s="46">
        <v>667</v>
      </c>
      <c r="F65" s="57">
        <v>1300037983764</v>
      </c>
      <c r="G65" s="58" t="s">
        <v>1264</v>
      </c>
      <c r="H65" s="216">
        <v>0</v>
      </c>
      <c r="I65" s="62" t="s">
        <v>638</v>
      </c>
      <c r="J65" s="63">
        <v>20.82</v>
      </c>
      <c r="K65" s="63">
        <v>3.22</v>
      </c>
      <c r="L65" s="63">
        <v>3.22</v>
      </c>
      <c r="M65" s="64" t="s">
        <v>638</v>
      </c>
      <c r="N65" s="65">
        <v>2602.4299999999998</v>
      </c>
      <c r="O65" s="65">
        <v>0.05</v>
      </c>
      <c r="P65" s="65">
        <v>0.05</v>
      </c>
      <c r="Q65" s="206"/>
      <c r="R65" s="219">
        <v>2</v>
      </c>
    </row>
    <row r="66" spans="1:18" ht="15" customHeight="1" x14ac:dyDescent="0.25">
      <c r="A66" s="45">
        <v>868</v>
      </c>
      <c r="B66" s="45">
        <v>868</v>
      </c>
      <c r="C66" s="57">
        <v>1300035368906</v>
      </c>
      <c r="D66" s="46">
        <v>668</v>
      </c>
      <c r="E66" s="46">
        <v>668</v>
      </c>
      <c r="F66" s="57">
        <v>1300050649381</v>
      </c>
      <c r="G66" s="58" t="s">
        <v>1265</v>
      </c>
      <c r="H66" s="216">
        <v>0</v>
      </c>
      <c r="I66" s="62" t="s">
        <v>638</v>
      </c>
      <c r="J66" s="63">
        <v>128.58000000000001</v>
      </c>
      <c r="K66" s="63">
        <v>1.49</v>
      </c>
      <c r="L66" s="63">
        <v>1.49</v>
      </c>
      <c r="M66" s="64" t="s">
        <v>638</v>
      </c>
      <c r="N66" s="65">
        <v>1050.07</v>
      </c>
      <c r="O66" s="65">
        <v>0.05</v>
      </c>
      <c r="P66" s="65">
        <v>0.05</v>
      </c>
      <c r="Q66" s="206"/>
      <c r="R66" s="219">
        <v>2</v>
      </c>
    </row>
    <row r="67" spans="1:18" ht="15" customHeight="1" x14ac:dyDescent="0.25">
      <c r="A67" s="45">
        <v>869</v>
      </c>
      <c r="B67" s="45">
        <v>869</v>
      </c>
      <c r="C67" s="57">
        <v>1300035370393</v>
      </c>
      <c r="D67" s="46">
        <v>669</v>
      </c>
      <c r="E67" s="46">
        <v>669</v>
      </c>
      <c r="F67" s="57">
        <v>1300050649070</v>
      </c>
      <c r="G67" s="58" t="s">
        <v>1266</v>
      </c>
      <c r="H67" s="216">
        <v>0</v>
      </c>
      <c r="I67" s="62" t="s">
        <v>638</v>
      </c>
      <c r="J67" s="63">
        <v>40.01</v>
      </c>
      <c r="K67" s="63">
        <v>1.96</v>
      </c>
      <c r="L67" s="63">
        <v>1.96</v>
      </c>
      <c r="M67" s="64" t="s">
        <v>638</v>
      </c>
      <c r="N67" s="65">
        <v>4922.18</v>
      </c>
      <c r="O67" s="65">
        <v>0.05</v>
      </c>
      <c r="P67" s="65">
        <v>0.05</v>
      </c>
      <c r="Q67" s="206"/>
      <c r="R67" s="219">
        <v>2</v>
      </c>
    </row>
    <row r="68" spans="1:18" ht="15" customHeight="1" x14ac:dyDescent="0.25">
      <c r="A68" s="45">
        <v>870</v>
      </c>
      <c r="B68" s="45">
        <v>870</v>
      </c>
      <c r="C68" s="57">
        <v>1300060308295</v>
      </c>
      <c r="D68" s="46">
        <v>0</v>
      </c>
      <c r="E68" s="46">
        <v>0</v>
      </c>
      <c r="F68" s="57" t="s">
        <v>1348</v>
      </c>
      <c r="G68" s="58" t="s">
        <v>1267</v>
      </c>
      <c r="H68" s="216">
        <v>3</v>
      </c>
      <c r="I68" s="62" t="s">
        <v>638</v>
      </c>
      <c r="J68" s="63">
        <v>84581.85</v>
      </c>
      <c r="K68" s="63">
        <v>4.28</v>
      </c>
      <c r="L68" s="63">
        <v>4.28</v>
      </c>
      <c r="M68" s="64" t="s">
        <v>638</v>
      </c>
      <c r="N68" s="65" t="s">
        <v>638</v>
      </c>
      <c r="O68" s="65" t="s">
        <v>638</v>
      </c>
      <c r="P68" s="65" t="s">
        <v>638</v>
      </c>
      <c r="Q68" s="206"/>
      <c r="R68" s="219">
        <v>2</v>
      </c>
    </row>
    <row r="69" spans="1:18" ht="15" customHeight="1" x14ac:dyDescent="0.25">
      <c r="A69" s="45">
        <v>871</v>
      </c>
      <c r="B69" s="45">
        <v>871</v>
      </c>
      <c r="C69" s="57">
        <v>1300037983996</v>
      </c>
      <c r="D69" s="46">
        <v>671</v>
      </c>
      <c r="E69" s="46">
        <v>671</v>
      </c>
      <c r="F69" s="57">
        <v>1300037984002</v>
      </c>
      <c r="G69" s="58" t="s">
        <v>1268</v>
      </c>
      <c r="H69" s="216">
        <v>0</v>
      </c>
      <c r="I69" s="62" t="s">
        <v>638</v>
      </c>
      <c r="J69" s="63">
        <v>119.41</v>
      </c>
      <c r="K69" s="63">
        <v>1.51</v>
      </c>
      <c r="L69" s="63">
        <v>1.51</v>
      </c>
      <c r="M69" s="64" t="s">
        <v>638</v>
      </c>
      <c r="N69" s="65">
        <v>1462.8</v>
      </c>
      <c r="O69" s="65">
        <v>0.05</v>
      </c>
      <c r="P69" s="65">
        <v>0.05</v>
      </c>
      <c r="Q69" s="206"/>
      <c r="R69" s="219">
        <v>2</v>
      </c>
    </row>
    <row r="70" spans="1:18" ht="15" customHeight="1" x14ac:dyDescent="0.25">
      <c r="A70" s="45">
        <v>872</v>
      </c>
      <c r="B70" s="45">
        <v>872</v>
      </c>
      <c r="C70" s="57">
        <v>1300037983913</v>
      </c>
      <c r="D70" s="46">
        <v>672</v>
      </c>
      <c r="E70" s="46">
        <v>672</v>
      </c>
      <c r="F70" s="57">
        <v>1300037983922</v>
      </c>
      <c r="G70" s="58" t="s">
        <v>1269</v>
      </c>
      <c r="H70" s="216">
        <v>0</v>
      </c>
      <c r="I70" s="62" t="s">
        <v>638</v>
      </c>
      <c r="J70" s="63">
        <v>292.51</v>
      </c>
      <c r="K70" s="63">
        <v>1.53</v>
      </c>
      <c r="L70" s="63">
        <v>1.53</v>
      </c>
      <c r="M70" s="64" t="s">
        <v>638</v>
      </c>
      <c r="N70" s="65">
        <v>10884.22</v>
      </c>
      <c r="O70" s="65">
        <v>0.05</v>
      </c>
      <c r="P70" s="65">
        <v>0.05</v>
      </c>
      <c r="Q70" s="206"/>
      <c r="R70" s="219">
        <v>2</v>
      </c>
    </row>
    <row r="71" spans="1:18" ht="15" customHeight="1" x14ac:dyDescent="0.25">
      <c r="A71" s="45">
        <v>873</v>
      </c>
      <c r="B71" s="45">
        <v>873</v>
      </c>
      <c r="C71" s="57">
        <v>1300037983899</v>
      </c>
      <c r="D71" s="46">
        <v>673</v>
      </c>
      <c r="E71" s="46">
        <v>673</v>
      </c>
      <c r="F71" s="57">
        <v>1300037983904</v>
      </c>
      <c r="G71" s="58" t="s">
        <v>1270</v>
      </c>
      <c r="H71" s="216">
        <v>0</v>
      </c>
      <c r="I71" s="62" t="s">
        <v>638</v>
      </c>
      <c r="J71" s="63">
        <v>103.81</v>
      </c>
      <c r="K71" s="63">
        <v>1.67</v>
      </c>
      <c r="L71" s="63">
        <v>1.67</v>
      </c>
      <c r="M71" s="64" t="s">
        <v>638</v>
      </c>
      <c r="N71" s="65">
        <v>11072.92</v>
      </c>
      <c r="O71" s="65">
        <v>0.05</v>
      </c>
      <c r="P71" s="65">
        <v>0.05</v>
      </c>
      <c r="Q71" s="206"/>
      <c r="R71" s="219">
        <v>2</v>
      </c>
    </row>
    <row r="72" spans="1:18" ht="15" customHeight="1" x14ac:dyDescent="0.25">
      <c r="A72" s="45">
        <v>874</v>
      </c>
      <c r="B72" s="45">
        <v>874</v>
      </c>
      <c r="C72" s="57">
        <v>1300035438572</v>
      </c>
      <c r="D72" s="46">
        <v>674</v>
      </c>
      <c r="E72" s="46">
        <v>674</v>
      </c>
      <c r="F72" s="57">
        <v>1300050649390</v>
      </c>
      <c r="G72" s="58" t="s">
        <v>1271</v>
      </c>
      <c r="H72" s="216">
        <v>0</v>
      </c>
      <c r="I72" s="62" t="s">
        <v>638</v>
      </c>
      <c r="J72" s="63">
        <v>43.04</v>
      </c>
      <c r="K72" s="63">
        <v>1.65</v>
      </c>
      <c r="L72" s="63">
        <v>1.65</v>
      </c>
      <c r="M72" s="64" t="s">
        <v>638</v>
      </c>
      <c r="N72" s="65">
        <v>2899.46</v>
      </c>
      <c r="O72" s="65">
        <v>0.05</v>
      </c>
      <c r="P72" s="65">
        <v>0.05</v>
      </c>
      <c r="Q72" s="206"/>
      <c r="R72" s="219">
        <v>2</v>
      </c>
    </row>
    <row r="73" spans="1:18" ht="15" customHeight="1" x14ac:dyDescent="0.25">
      <c r="A73" s="45">
        <v>875</v>
      </c>
      <c r="B73" s="45">
        <v>875</v>
      </c>
      <c r="C73" s="57">
        <v>1300050649406</v>
      </c>
      <c r="D73" s="46">
        <v>675</v>
      </c>
      <c r="E73" s="46">
        <v>675</v>
      </c>
      <c r="F73" s="57">
        <v>1300050649415</v>
      </c>
      <c r="G73" s="58" t="s">
        <v>1272</v>
      </c>
      <c r="H73" s="216">
        <v>0</v>
      </c>
      <c r="I73" s="62" t="s">
        <v>638</v>
      </c>
      <c r="J73" s="63">
        <v>21.36</v>
      </c>
      <c r="K73" s="63">
        <v>1.64</v>
      </c>
      <c r="L73" s="63">
        <v>1.64</v>
      </c>
      <c r="M73" s="64" t="s">
        <v>638</v>
      </c>
      <c r="N73" s="65">
        <v>2328.0100000000002</v>
      </c>
      <c r="O73" s="65">
        <v>0.05</v>
      </c>
      <c r="P73" s="65">
        <v>0.05</v>
      </c>
      <c r="Q73" s="206"/>
      <c r="R73" s="219">
        <v>2</v>
      </c>
    </row>
    <row r="74" spans="1:18" ht="15" customHeight="1" x14ac:dyDescent="0.25">
      <c r="A74" s="45">
        <v>876</v>
      </c>
      <c r="B74" s="45">
        <v>876</v>
      </c>
      <c r="C74" s="57">
        <v>1300060701106</v>
      </c>
      <c r="D74" s="46">
        <v>676</v>
      </c>
      <c r="E74" s="46">
        <v>676</v>
      </c>
      <c r="F74" s="57">
        <v>1300060701115</v>
      </c>
      <c r="G74" s="58" t="s">
        <v>1273</v>
      </c>
      <c r="H74" s="216">
        <v>0</v>
      </c>
      <c r="I74" s="62" t="s">
        <v>638</v>
      </c>
      <c r="J74" s="63">
        <v>34.29</v>
      </c>
      <c r="K74" s="63">
        <v>1.85</v>
      </c>
      <c r="L74" s="63">
        <v>1.85</v>
      </c>
      <c r="M74" s="64" t="s">
        <v>638</v>
      </c>
      <c r="N74" s="65">
        <v>1847.8</v>
      </c>
      <c r="O74" s="65">
        <v>0.05</v>
      </c>
      <c r="P74" s="65">
        <v>0.05</v>
      </c>
      <c r="Q74" s="206"/>
      <c r="R74" s="219">
        <v>2</v>
      </c>
    </row>
    <row r="75" spans="1:18" ht="15" customHeight="1" x14ac:dyDescent="0.25">
      <c r="A75" s="45">
        <v>877</v>
      </c>
      <c r="B75" s="45">
        <v>877</v>
      </c>
      <c r="C75" s="57">
        <v>1300053593216</v>
      </c>
      <c r="D75" s="46">
        <v>0</v>
      </c>
      <c r="E75" s="46">
        <v>0</v>
      </c>
      <c r="F75" s="57" t="s">
        <v>1348</v>
      </c>
      <c r="G75" s="58" t="s">
        <v>1274</v>
      </c>
      <c r="H75" s="216">
        <v>4</v>
      </c>
      <c r="I75" s="62" t="s">
        <v>638</v>
      </c>
      <c r="J75" s="63">
        <v>224137.37</v>
      </c>
      <c r="K75" s="63">
        <v>4.1500000000000004</v>
      </c>
      <c r="L75" s="63">
        <v>4.1500000000000004</v>
      </c>
      <c r="M75" s="64" t="s">
        <v>638</v>
      </c>
      <c r="N75" s="65" t="s">
        <v>638</v>
      </c>
      <c r="O75" s="65" t="s">
        <v>638</v>
      </c>
      <c r="P75" s="65" t="s">
        <v>638</v>
      </c>
      <c r="Q75" s="206"/>
      <c r="R75" s="219">
        <v>2</v>
      </c>
    </row>
    <row r="76" spans="1:18" ht="15" customHeight="1" x14ac:dyDescent="0.25">
      <c r="A76" s="45">
        <v>878</v>
      </c>
      <c r="B76" s="45">
        <v>878</v>
      </c>
      <c r="C76" s="57">
        <v>1300054122122</v>
      </c>
      <c r="D76" s="46">
        <v>0</v>
      </c>
      <c r="E76" s="46">
        <v>0</v>
      </c>
      <c r="F76" s="57" t="s">
        <v>1348</v>
      </c>
      <c r="G76" s="58" t="s">
        <v>1275</v>
      </c>
      <c r="H76" s="216">
        <v>2</v>
      </c>
      <c r="I76" s="62" t="s">
        <v>638</v>
      </c>
      <c r="J76" s="63">
        <v>44492.34</v>
      </c>
      <c r="K76" s="63">
        <v>1.65</v>
      </c>
      <c r="L76" s="63">
        <v>1.65</v>
      </c>
      <c r="M76" s="64" t="s">
        <v>638</v>
      </c>
      <c r="N76" s="65" t="s">
        <v>638</v>
      </c>
      <c r="O76" s="65" t="s">
        <v>638</v>
      </c>
      <c r="P76" s="65" t="s">
        <v>638</v>
      </c>
      <c r="Q76" s="206"/>
      <c r="R76" s="219">
        <v>2</v>
      </c>
    </row>
    <row r="77" spans="1:18" ht="15" customHeight="1" x14ac:dyDescent="0.25">
      <c r="A77" s="45">
        <v>880</v>
      </c>
      <c r="B77" s="45">
        <v>880</v>
      </c>
      <c r="C77" s="57">
        <v>1300060621588</v>
      </c>
      <c r="D77" s="46">
        <v>670</v>
      </c>
      <c r="E77" s="46">
        <v>670</v>
      </c>
      <c r="F77" s="57">
        <v>1300060621597</v>
      </c>
      <c r="G77" s="58" t="s">
        <v>1276</v>
      </c>
      <c r="H77" s="216">
        <v>0</v>
      </c>
      <c r="I77" s="62" t="s">
        <v>638</v>
      </c>
      <c r="J77" s="63">
        <v>84.77</v>
      </c>
      <c r="K77" s="63">
        <v>4.1399999999999997</v>
      </c>
      <c r="L77" s="63">
        <v>4.1399999999999997</v>
      </c>
      <c r="M77" s="64" t="s">
        <v>638</v>
      </c>
      <c r="N77" s="65">
        <v>11528.62</v>
      </c>
      <c r="O77" s="65">
        <v>0.05</v>
      </c>
      <c r="P77" s="65">
        <v>0.05</v>
      </c>
      <c r="Q77" s="206"/>
      <c r="R77" s="219">
        <v>2</v>
      </c>
    </row>
    <row r="78" spans="1:18" ht="15" customHeight="1" x14ac:dyDescent="0.25">
      <c r="A78" s="45">
        <v>881</v>
      </c>
      <c r="B78" s="45">
        <v>881</v>
      </c>
      <c r="C78" s="57">
        <v>1300060626275</v>
      </c>
      <c r="D78" s="46">
        <v>679</v>
      </c>
      <c r="E78" s="46">
        <v>679</v>
      </c>
      <c r="F78" s="57">
        <v>1300060626284</v>
      </c>
      <c r="G78" s="58" t="s">
        <v>1277</v>
      </c>
      <c r="H78" s="216">
        <v>0</v>
      </c>
      <c r="I78" s="62" t="s">
        <v>638</v>
      </c>
      <c r="J78" s="63">
        <v>1.26</v>
      </c>
      <c r="K78" s="63">
        <v>1.84</v>
      </c>
      <c r="L78" s="63">
        <v>1.84</v>
      </c>
      <c r="M78" s="64" t="s">
        <v>638</v>
      </c>
      <c r="N78" s="65">
        <v>180.35</v>
      </c>
      <c r="O78" s="65">
        <v>0.05</v>
      </c>
      <c r="P78" s="65">
        <v>0.05</v>
      </c>
      <c r="Q78" s="206"/>
      <c r="R78" s="219">
        <v>2</v>
      </c>
    </row>
    <row r="79" spans="1:18" ht="15" customHeight="1" x14ac:dyDescent="0.25">
      <c r="A79" s="45">
        <v>882</v>
      </c>
      <c r="B79" s="45">
        <v>882</v>
      </c>
      <c r="C79" s="57">
        <v>1300060631656</v>
      </c>
      <c r="D79" s="46">
        <v>684</v>
      </c>
      <c r="E79" s="46">
        <v>684</v>
      </c>
      <c r="F79" s="57">
        <v>1300060631665</v>
      </c>
      <c r="G79" s="58" t="s">
        <v>1278</v>
      </c>
      <c r="H79" s="216">
        <v>1</v>
      </c>
      <c r="I79" s="62" t="s">
        <v>638</v>
      </c>
      <c r="J79" s="63">
        <v>14020.24</v>
      </c>
      <c r="K79" s="63">
        <v>5.13</v>
      </c>
      <c r="L79" s="63">
        <v>5.13</v>
      </c>
      <c r="M79" s="64" t="s">
        <v>638</v>
      </c>
      <c r="N79" s="65">
        <v>2972.71</v>
      </c>
      <c r="O79" s="65">
        <v>0.05</v>
      </c>
      <c r="P79" s="65">
        <v>0.05</v>
      </c>
      <c r="Q79" s="206"/>
      <c r="R79" s="219">
        <v>2</v>
      </c>
    </row>
    <row r="80" spans="1:18" ht="15" customHeight="1" x14ac:dyDescent="0.25">
      <c r="A80" s="45">
        <v>883</v>
      </c>
      <c r="B80" s="45">
        <v>883</v>
      </c>
      <c r="C80" s="57">
        <v>1300060621950</v>
      </c>
      <c r="D80" s="46">
        <v>683</v>
      </c>
      <c r="E80" s="46">
        <v>683</v>
      </c>
      <c r="F80" s="57">
        <v>1300060621969</v>
      </c>
      <c r="G80" s="58" t="s">
        <v>1279</v>
      </c>
      <c r="H80" s="216">
        <v>0</v>
      </c>
      <c r="I80" s="62" t="s">
        <v>638</v>
      </c>
      <c r="J80" s="63">
        <v>1.5</v>
      </c>
      <c r="K80" s="63">
        <v>1.86</v>
      </c>
      <c r="L80" s="63">
        <v>1.86</v>
      </c>
      <c r="M80" s="64" t="s">
        <v>638</v>
      </c>
      <c r="N80" s="65">
        <v>180.12</v>
      </c>
      <c r="O80" s="65">
        <v>0.05</v>
      </c>
      <c r="P80" s="65">
        <v>0.05</v>
      </c>
      <c r="Q80" s="206"/>
      <c r="R80" s="219">
        <v>2</v>
      </c>
    </row>
    <row r="81" spans="1:18" ht="15" customHeight="1" x14ac:dyDescent="0.25">
      <c r="A81" s="45">
        <v>884</v>
      </c>
      <c r="B81" s="45">
        <v>884</v>
      </c>
      <c r="C81" s="57">
        <v>1300060707491</v>
      </c>
      <c r="D81" s="46">
        <v>664</v>
      </c>
      <c r="E81" s="46">
        <v>664</v>
      </c>
      <c r="F81" s="57">
        <v>1300060707507</v>
      </c>
      <c r="G81" s="58" t="s">
        <v>1280</v>
      </c>
      <c r="H81" s="216">
        <v>0</v>
      </c>
      <c r="I81" s="62" t="s">
        <v>638</v>
      </c>
      <c r="J81" s="63">
        <v>17.46</v>
      </c>
      <c r="K81" s="63">
        <v>3.42</v>
      </c>
      <c r="L81" s="63">
        <v>3.42</v>
      </c>
      <c r="M81" s="64" t="s">
        <v>638</v>
      </c>
      <c r="N81" s="65">
        <v>1460.46</v>
      </c>
      <c r="O81" s="65">
        <v>0.05</v>
      </c>
      <c r="P81" s="65">
        <v>0.05</v>
      </c>
      <c r="Q81" s="206"/>
      <c r="R81" s="219">
        <v>2</v>
      </c>
    </row>
    <row r="82" spans="1:18" ht="15" customHeight="1" x14ac:dyDescent="0.25">
      <c r="A82" s="45">
        <v>885</v>
      </c>
      <c r="B82" s="45">
        <v>885</v>
      </c>
      <c r="C82" s="57">
        <v>1300060729547</v>
      </c>
      <c r="D82" s="46">
        <v>615</v>
      </c>
      <c r="E82" s="46">
        <v>615</v>
      </c>
      <c r="F82" s="57">
        <v>1300060729556</v>
      </c>
      <c r="G82" s="58" t="s">
        <v>1281</v>
      </c>
      <c r="H82" s="216">
        <v>0</v>
      </c>
      <c r="I82" s="62" t="s">
        <v>638</v>
      </c>
      <c r="J82" s="63">
        <v>181.27</v>
      </c>
      <c r="K82" s="63">
        <v>2.74</v>
      </c>
      <c r="L82" s="63">
        <v>2.74</v>
      </c>
      <c r="M82" s="64">
        <v>-0.58599999999999997</v>
      </c>
      <c r="N82" s="65">
        <v>10175.530000000001</v>
      </c>
      <c r="O82" s="65">
        <v>0.05</v>
      </c>
      <c r="P82" s="65">
        <v>0.05</v>
      </c>
      <c r="Q82" s="206"/>
      <c r="R82" s="219">
        <v>2</v>
      </c>
    </row>
    <row r="83" spans="1:18" ht="15" customHeight="1" x14ac:dyDescent="0.25">
      <c r="A83" s="45">
        <v>886</v>
      </c>
      <c r="B83" s="45">
        <v>886</v>
      </c>
      <c r="C83" s="57">
        <v>1300060657830</v>
      </c>
      <c r="D83" s="46">
        <v>686</v>
      </c>
      <c r="E83" s="46">
        <v>686</v>
      </c>
      <c r="F83" s="57">
        <v>1300060657840</v>
      </c>
      <c r="G83" s="58" t="s">
        <v>1282</v>
      </c>
      <c r="H83" s="216">
        <v>0</v>
      </c>
      <c r="I83" s="62" t="s">
        <v>638</v>
      </c>
      <c r="J83" s="63">
        <v>0.82</v>
      </c>
      <c r="K83" s="63">
        <v>1.85</v>
      </c>
      <c r="L83" s="63">
        <v>1.85</v>
      </c>
      <c r="M83" s="64" t="s">
        <v>638</v>
      </c>
      <c r="N83" s="65">
        <v>180.79</v>
      </c>
      <c r="O83" s="65">
        <v>0.05</v>
      </c>
      <c r="P83" s="65">
        <v>0.05</v>
      </c>
      <c r="Q83" s="206"/>
      <c r="R83" s="219">
        <v>2</v>
      </c>
    </row>
    <row r="84" spans="1:18" ht="15" customHeight="1" x14ac:dyDescent="0.25">
      <c r="A84" s="45">
        <v>887</v>
      </c>
      <c r="B84" s="45">
        <v>887</v>
      </c>
      <c r="C84" s="57">
        <v>1300035619768</v>
      </c>
      <c r="D84" s="46">
        <v>687</v>
      </c>
      <c r="E84" s="46">
        <v>687</v>
      </c>
      <c r="F84" s="57">
        <v>1300050652905</v>
      </c>
      <c r="G84" s="58" t="s">
        <v>1283</v>
      </c>
      <c r="H84" s="216">
        <v>0</v>
      </c>
      <c r="I84" s="62" t="s">
        <v>638</v>
      </c>
      <c r="J84" s="63">
        <v>275.48</v>
      </c>
      <c r="K84" s="63">
        <v>1.73</v>
      </c>
      <c r="L84" s="63">
        <v>1.73</v>
      </c>
      <c r="M84" s="64" t="s">
        <v>638</v>
      </c>
      <c r="N84" s="65">
        <v>2295.67</v>
      </c>
      <c r="O84" s="65">
        <v>0.05</v>
      </c>
      <c r="P84" s="65">
        <v>0.05</v>
      </c>
      <c r="Q84" s="206"/>
      <c r="R84" s="219">
        <v>2</v>
      </c>
    </row>
    <row r="85" spans="1:18" ht="15" customHeight="1" x14ac:dyDescent="0.25">
      <c r="A85" s="45">
        <v>889</v>
      </c>
      <c r="B85" s="45">
        <v>889</v>
      </c>
      <c r="C85" s="57">
        <v>1300060626293</v>
      </c>
      <c r="D85" s="46">
        <v>678</v>
      </c>
      <c r="E85" s="46">
        <v>678</v>
      </c>
      <c r="F85" s="57">
        <v>1300060626309</v>
      </c>
      <c r="G85" s="58" t="s">
        <v>1284</v>
      </c>
      <c r="H85" s="216">
        <v>0</v>
      </c>
      <c r="I85" s="62" t="s">
        <v>638</v>
      </c>
      <c r="J85" s="63">
        <v>1.1299999999999999</v>
      </c>
      <c r="K85" s="63">
        <v>1.83</v>
      </c>
      <c r="L85" s="63">
        <v>1.83</v>
      </c>
      <c r="M85" s="64" t="s">
        <v>638</v>
      </c>
      <c r="N85" s="65">
        <v>180.49</v>
      </c>
      <c r="O85" s="65">
        <v>0.05</v>
      </c>
      <c r="P85" s="65">
        <v>0.05</v>
      </c>
      <c r="Q85" s="206"/>
      <c r="R85" s="219">
        <v>2</v>
      </c>
    </row>
    <row r="86" spans="1:18" ht="15" customHeight="1" x14ac:dyDescent="0.25">
      <c r="A86" s="45">
        <v>890</v>
      </c>
      <c r="B86" s="45">
        <v>890</v>
      </c>
      <c r="C86" s="57">
        <v>1300060621987</v>
      </c>
      <c r="D86" s="46">
        <v>697</v>
      </c>
      <c r="E86" s="46">
        <v>697</v>
      </c>
      <c r="F86" s="57">
        <v>1300060621996</v>
      </c>
      <c r="G86" s="58" t="s">
        <v>1285</v>
      </c>
      <c r="H86" s="216">
        <v>0</v>
      </c>
      <c r="I86" s="62" t="s">
        <v>638</v>
      </c>
      <c r="J86" s="63">
        <v>118.85</v>
      </c>
      <c r="K86" s="63">
        <v>1.54</v>
      </c>
      <c r="L86" s="63">
        <v>1.54</v>
      </c>
      <c r="M86" s="64" t="s">
        <v>638</v>
      </c>
      <c r="N86" s="65">
        <v>6150.14</v>
      </c>
      <c r="O86" s="65">
        <v>0.05</v>
      </c>
      <c r="P86" s="65">
        <v>0.05</v>
      </c>
      <c r="Q86" s="206"/>
      <c r="R86" s="219">
        <v>2</v>
      </c>
    </row>
    <row r="87" spans="1:18" ht="15" customHeight="1" x14ac:dyDescent="0.25">
      <c r="A87" s="45">
        <v>891</v>
      </c>
      <c r="B87" s="45">
        <v>891</v>
      </c>
      <c r="C87" s="57">
        <v>1300060622002</v>
      </c>
      <c r="D87" s="46">
        <v>699</v>
      </c>
      <c r="E87" s="46">
        <v>699</v>
      </c>
      <c r="F87" s="57">
        <v>1300060622011</v>
      </c>
      <c r="G87" s="58" t="s">
        <v>1286</v>
      </c>
      <c r="H87" s="216">
        <v>0</v>
      </c>
      <c r="I87" s="62" t="s">
        <v>638</v>
      </c>
      <c r="J87" s="63">
        <v>55.07</v>
      </c>
      <c r="K87" s="63">
        <v>1.54</v>
      </c>
      <c r="L87" s="63">
        <v>1.54</v>
      </c>
      <c r="M87" s="64" t="s">
        <v>638</v>
      </c>
      <c r="N87" s="65">
        <v>2836.77</v>
      </c>
      <c r="O87" s="65">
        <v>0.05</v>
      </c>
      <c r="P87" s="65">
        <v>0.05</v>
      </c>
      <c r="Q87" s="206"/>
      <c r="R87" s="219">
        <v>2</v>
      </c>
    </row>
    <row r="88" spans="1:18" ht="15" customHeight="1" x14ac:dyDescent="0.25">
      <c r="A88" s="45">
        <v>892</v>
      </c>
      <c r="B88" s="45">
        <v>892</v>
      </c>
      <c r="C88" s="57">
        <v>1300060609697</v>
      </c>
      <c r="D88" s="46">
        <v>692</v>
      </c>
      <c r="E88" s="46">
        <v>692</v>
      </c>
      <c r="F88" s="57">
        <v>1300060609702</v>
      </c>
      <c r="G88" s="58" t="s">
        <v>1287</v>
      </c>
      <c r="H88" s="216">
        <v>1</v>
      </c>
      <c r="I88" s="62" t="s">
        <v>638</v>
      </c>
      <c r="J88" s="63">
        <v>14077.64</v>
      </c>
      <c r="K88" s="63">
        <v>1.93</v>
      </c>
      <c r="L88" s="63">
        <v>1.93</v>
      </c>
      <c r="M88" s="64" t="s">
        <v>638</v>
      </c>
      <c r="N88" s="65">
        <v>2942.74</v>
      </c>
      <c r="O88" s="65">
        <v>0.05</v>
      </c>
      <c r="P88" s="65">
        <v>0.05</v>
      </c>
      <c r="Q88" s="206"/>
      <c r="R88" s="219">
        <v>2</v>
      </c>
    </row>
    <row r="89" spans="1:18" ht="15" customHeight="1" x14ac:dyDescent="0.25">
      <c r="A89" s="45">
        <v>893</v>
      </c>
      <c r="B89" s="45">
        <v>893</v>
      </c>
      <c r="C89" s="57">
        <v>1300060659740</v>
      </c>
      <c r="D89" s="46">
        <v>693</v>
      </c>
      <c r="E89" s="46">
        <v>693</v>
      </c>
      <c r="F89" s="57">
        <v>1300060659759</v>
      </c>
      <c r="G89" s="58" t="s">
        <v>1288</v>
      </c>
      <c r="H89" s="216">
        <v>0</v>
      </c>
      <c r="I89" s="62" t="s">
        <v>638</v>
      </c>
      <c r="J89" s="63">
        <v>5.99</v>
      </c>
      <c r="K89" s="63">
        <v>1.79</v>
      </c>
      <c r="L89" s="63">
        <v>1.79</v>
      </c>
      <c r="M89" s="64" t="s">
        <v>638</v>
      </c>
      <c r="N89" s="65">
        <v>538.87</v>
      </c>
      <c r="O89" s="65">
        <v>0.05</v>
      </c>
      <c r="P89" s="65">
        <v>0.05</v>
      </c>
      <c r="Q89" s="206"/>
      <c r="R89" s="219">
        <v>2</v>
      </c>
    </row>
    <row r="90" spans="1:18" ht="15" customHeight="1" x14ac:dyDescent="0.25">
      <c r="A90" s="45">
        <v>894</v>
      </c>
      <c r="B90" s="45">
        <v>894</v>
      </c>
      <c r="C90" s="57">
        <v>1300060647600</v>
      </c>
      <c r="D90" s="46">
        <v>694</v>
      </c>
      <c r="E90" s="46">
        <v>694</v>
      </c>
      <c r="F90" s="57">
        <v>1300060647610</v>
      </c>
      <c r="G90" s="58" t="s">
        <v>1289</v>
      </c>
      <c r="H90" s="216">
        <v>0</v>
      </c>
      <c r="I90" s="62" t="s">
        <v>638</v>
      </c>
      <c r="J90" s="63">
        <v>560.66999999999996</v>
      </c>
      <c r="K90" s="63">
        <v>1.51</v>
      </c>
      <c r="L90" s="63">
        <v>1.51</v>
      </c>
      <c r="M90" s="64" t="s">
        <v>638</v>
      </c>
      <c r="N90" s="65">
        <v>29042.83</v>
      </c>
      <c r="O90" s="65">
        <v>0.05</v>
      </c>
      <c r="P90" s="65">
        <v>0.05</v>
      </c>
      <c r="Q90" s="206"/>
      <c r="R90" s="219">
        <v>2</v>
      </c>
    </row>
    <row r="91" spans="1:18" ht="15" customHeight="1" x14ac:dyDescent="0.25">
      <c r="A91" s="45">
        <v>895</v>
      </c>
      <c r="B91" s="45">
        <v>895</v>
      </c>
      <c r="C91" s="57">
        <v>1300060785462</v>
      </c>
      <c r="D91" s="46">
        <v>696</v>
      </c>
      <c r="E91" s="46">
        <v>696</v>
      </c>
      <c r="F91" s="57">
        <v>1300060785453</v>
      </c>
      <c r="G91" s="58" t="s">
        <v>1290</v>
      </c>
      <c r="H91" s="216">
        <v>0</v>
      </c>
      <c r="I91" s="62" t="s">
        <v>638</v>
      </c>
      <c r="J91" s="63">
        <v>1187.95</v>
      </c>
      <c r="K91" s="63" t="s">
        <v>638</v>
      </c>
      <c r="L91" s="63" t="s">
        <v>638</v>
      </c>
      <c r="M91" s="64" t="s">
        <v>638</v>
      </c>
      <c r="N91" s="65">
        <v>34685.699999999997</v>
      </c>
      <c r="O91" s="65">
        <v>0.05</v>
      </c>
      <c r="P91" s="65">
        <v>0.05</v>
      </c>
      <c r="Q91" s="206"/>
      <c r="R91" s="219">
        <v>2</v>
      </c>
    </row>
    <row r="92" spans="1:18" ht="15" customHeight="1" x14ac:dyDescent="0.25">
      <c r="A92" s="45">
        <v>896</v>
      </c>
      <c r="B92" s="45">
        <v>896</v>
      </c>
      <c r="C92" s="57">
        <v>1300060673442</v>
      </c>
      <c r="D92" s="46">
        <v>616</v>
      </c>
      <c r="E92" s="46">
        <v>616</v>
      </c>
      <c r="F92" s="57">
        <v>1300060673451</v>
      </c>
      <c r="G92" s="58" t="s">
        <v>1291</v>
      </c>
      <c r="H92" s="216">
        <v>0</v>
      </c>
      <c r="I92" s="62" t="s">
        <v>638</v>
      </c>
      <c r="J92" s="63">
        <v>1896.81</v>
      </c>
      <c r="K92" s="63">
        <v>1.61</v>
      </c>
      <c r="L92" s="63">
        <v>1.61</v>
      </c>
      <c r="M92" s="64" t="s">
        <v>638</v>
      </c>
      <c r="N92" s="65">
        <v>1896.81</v>
      </c>
      <c r="O92" s="65">
        <v>0.05</v>
      </c>
      <c r="P92" s="65">
        <v>0.05</v>
      </c>
      <c r="Q92" s="237" t="s">
        <v>1515</v>
      </c>
      <c r="R92" s="219">
        <v>2</v>
      </c>
    </row>
    <row r="93" spans="1:18" ht="15" customHeight="1" x14ac:dyDescent="0.25">
      <c r="A93" s="45">
        <v>897</v>
      </c>
      <c r="B93" s="45">
        <v>897</v>
      </c>
      <c r="C93" s="57">
        <v>1300060673460</v>
      </c>
      <c r="D93" s="46">
        <v>617</v>
      </c>
      <c r="E93" s="46">
        <v>617</v>
      </c>
      <c r="F93" s="57">
        <v>1300060673489</v>
      </c>
      <c r="G93" s="58" t="s">
        <v>1292</v>
      </c>
      <c r="H93" s="216">
        <v>0</v>
      </c>
      <c r="I93" s="62" t="s">
        <v>638</v>
      </c>
      <c r="J93" s="63">
        <v>92.53</v>
      </c>
      <c r="K93" s="63">
        <v>1.99</v>
      </c>
      <c r="L93" s="63">
        <v>1.99</v>
      </c>
      <c r="M93" s="64" t="s">
        <v>638</v>
      </c>
      <c r="N93" s="65">
        <v>3701.09</v>
      </c>
      <c r="O93" s="65">
        <v>0.05</v>
      </c>
      <c r="P93" s="65">
        <v>0.05</v>
      </c>
      <c r="Q93" s="206"/>
      <c r="R93" s="219">
        <v>2</v>
      </c>
    </row>
    <row r="94" spans="1:18" ht="15" customHeight="1" x14ac:dyDescent="0.25">
      <c r="A94" s="45">
        <v>898</v>
      </c>
      <c r="B94" s="45">
        <v>898</v>
      </c>
      <c r="C94" s="57">
        <v>1300051694552</v>
      </c>
      <c r="D94" s="46">
        <v>698</v>
      </c>
      <c r="E94" s="46">
        <v>698</v>
      </c>
      <c r="F94" s="57">
        <v>1300051694827</v>
      </c>
      <c r="G94" s="58" t="s">
        <v>1293</v>
      </c>
      <c r="H94" s="216">
        <v>0</v>
      </c>
      <c r="I94" s="62" t="s">
        <v>638</v>
      </c>
      <c r="J94" s="63">
        <v>1095.6600000000001</v>
      </c>
      <c r="K94" s="63">
        <v>1.51</v>
      </c>
      <c r="L94" s="63">
        <v>1.51</v>
      </c>
      <c r="M94" s="64" t="s">
        <v>638</v>
      </c>
      <c r="N94" s="65">
        <v>5791.33</v>
      </c>
      <c r="O94" s="65">
        <v>0.05</v>
      </c>
      <c r="P94" s="65">
        <v>0.05</v>
      </c>
      <c r="Q94" s="237" t="s">
        <v>1515</v>
      </c>
      <c r="R94" s="219">
        <v>3</v>
      </c>
    </row>
    <row r="95" spans="1:18" ht="15" customHeight="1" x14ac:dyDescent="0.25">
      <c r="A95" s="45">
        <v>899</v>
      </c>
      <c r="B95" s="45">
        <v>899</v>
      </c>
      <c r="C95" s="57">
        <v>1300060484140</v>
      </c>
      <c r="D95" s="46">
        <v>0</v>
      </c>
      <c r="E95" s="46">
        <v>0</v>
      </c>
      <c r="F95" s="57" t="s">
        <v>1348</v>
      </c>
      <c r="G95" s="58" t="s">
        <v>1294</v>
      </c>
      <c r="H95" s="216">
        <v>3</v>
      </c>
      <c r="I95" s="62" t="s">
        <v>638</v>
      </c>
      <c r="J95" s="63">
        <v>92886.720000000001</v>
      </c>
      <c r="K95" s="63">
        <v>4.28</v>
      </c>
      <c r="L95" s="63">
        <v>4.28</v>
      </c>
      <c r="M95" s="64" t="s">
        <v>638</v>
      </c>
      <c r="N95" s="65" t="s">
        <v>638</v>
      </c>
      <c r="O95" s="65" t="s">
        <v>638</v>
      </c>
      <c r="P95" s="65" t="s">
        <v>638</v>
      </c>
      <c r="Q95" s="206"/>
      <c r="R95" s="219">
        <v>3</v>
      </c>
    </row>
    <row r="96" spans="1:18" ht="15" customHeight="1" x14ac:dyDescent="0.25">
      <c r="A96" s="45">
        <v>911</v>
      </c>
      <c r="B96" s="45">
        <v>911</v>
      </c>
      <c r="C96" s="57">
        <v>1300060805612</v>
      </c>
      <c r="D96" s="46">
        <v>623</v>
      </c>
      <c r="E96" s="46">
        <v>623</v>
      </c>
      <c r="F96" s="57">
        <v>1300060805621</v>
      </c>
      <c r="G96" s="58" t="s">
        <v>1295</v>
      </c>
      <c r="H96" s="216">
        <v>0</v>
      </c>
      <c r="I96" s="62" t="s">
        <v>638</v>
      </c>
      <c r="J96" s="63">
        <v>226.9</v>
      </c>
      <c r="K96" s="63">
        <v>3.56</v>
      </c>
      <c r="L96" s="63">
        <v>3.56</v>
      </c>
      <c r="M96" s="64">
        <v>-1.127</v>
      </c>
      <c r="N96" s="65">
        <v>8187.88</v>
      </c>
      <c r="O96" s="65">
        <v>0.05</v>
      </c>
      <c r="P96" s="65">
        <v>0.05</v>
      </c>
      <c r="Q96" s="206"/>
      <c r="R96" s="219">
        <v>3</v>
      </c>
    </row>
    <row r="97" spans="1:18" ht="15" customHeight="1" x14ac:dyDescent="0.25">
      <c r="A97" s="45">
        <v>912</v>
      </c>
      <c r="B97" s="45">
        <v>912</v>
      </c>
      <c r="C97" s="57">
        <v>1300060805560</v>
      </c>
      <c r="D97" s="46">
        <v>624</v>
      </c>
      <c r="E97" s="46">
        <v>624</v>
      </c>
      <c r="F97" s="57">
        <v>1300060805570</v>
      </c>
      <c r="G97" s="58" t="s">
        <v>1296</v>
      </c>
      <c r="H97" s="216">
        <v>0</v>
      </c>
      <c r="I97" s="62" t="s">
        <v>638</v>
      </c>
      <c r="J97" s="63">
        <v>131.87</v>
      </c>
      <c r="K97" s="63">
        <v>2.37</v>
      </c>
      <c r="L97" s="63">
        <v>2.37</v>
      </c>
      <c r="M97" s="64" t="s">
        <v>638</v>
      </c>
      <c r="N97" s="65">
        <v>6150.99</v>
      </c>
      <c r="O97" s="65">
        <v>0.05</v>
      </c>
      <c r="P97" s="65">
        <v>0.05</v>
      </c>
      <c r="Q97" s="206"/>
      <c r="R97" s="219">
        <v>3</v>
      </c>
    </row>
    <row r="98" spans="1:18" ht="15" customHeight="1" x14ac:dyDescent="0.25">
      <c r="A98" s="45">
        <v>913</v>
      </c>
      <c r="B98" s="45">
        <v>913</v>
      </c>
      <c r="C98" s="57">
        <v>1300060988493</v>
      </c>
      <c r="D98" s="46">
        <v>0</v>
      </c>
      <c r="E98" s="46">
        <v>0</v>
      </c>
      <c r="F98" s="57" t="s">
        <v>1348</v>
      </c>
      <c r="G98" s="58" t="s">
        <v>1297</v>
      </c>
      <c r="H98" s="216">
        <v>2</v>
      </c>
      <c r="I98" s="62" t="s">
        <v>638</v>
      </c>
      <c r="J98" s="63">
        <v>45913.62</v>
      </c>
      <c r="K98" s="63">
        <v>8.91</v>
      </c>
      <c r="L98" s="63">
        <v>8.91</v>
      </c>
      <c r="M98" s="64" t="s">
        <v>638</v>
      </c>
      <c r="N98" s="65" t="s">
        <v>638</v>
      </c>
      <c r="O98" s="65" t="s">
        <v>638</v>
      </c>
      <c r="P98" s="65" t="s">
        <v>638</v>
      </c>
      <c r="Q98" s="206"/>
      <c r="R98" s="219">
        <v>3</v>
      </c>
    </row>
    <row r="99" spans="1:18" ht="15" customHeight="1" x14ac:dyDescent="0.25">
      <c r="A99" s="45">
        <v>914</v>
      </c>
      <c r="B99" s="45">
        <v>914</v>
      </c>
      <c r="C99" s="57">
        <v>1300060818597</v>
      </c>
      <c r="D99" s="46">
        <v>626</v>
      </c>
      <c r="E99" s="46">
        <v>626</v>
      </c>
      <c r="F99" s="57">
        <v>1300060818602</v>
      </c>
      <c r="G99" s="58" t="s">
        <v>1298</v>
      </c>
      <c r="H99" s="216">
        <v>0</v>
      </c>
      <c r="I99" s="62" t="s">
        <v>638</v>
      </c>
      <c r="J99" s="63">
        <v>23.87</v>
      </c>
      <c r="K99" s="63">
        <v>3.13</v>
      </c>
      <c r="L99" s="63">
        <v>3.13</v>
      </c>
      <c r="M99" s="64" t="s">
        <v>638</v>
      </c>
      <c r="N99" s="65">
        <v>1815.01</v>
      </c>
      <c r="O99" s="65">
        <v>0.05</v>
      </c>
      <c r="P99" s="65">
        <v>0.05</v>
      </c>
      <c r="Q99" s="206"/>
      <c r="R99" s="219">
        <v>3</v>
      </c>
    </row>
    <row r="100" spans="1:18" ht="15" customHeight="1" x14ac:dyDescent="0.25">
      <c r="A100" s="45">
        <v>916</v>
      </c>
      <c r="B100" s="45">
        <v>916</v>
      </c>
      <c r="C100" s="57">
        <v>1300060914180</v>
      </c>
      <c r="D100" s="46" t="s">
        <v>1299</v>
      </c>
      <c r="E100" s="46" t="s">
        <v>1299</v>
      </c>
      <c r="F100" s="57">
        <v>1300060914190</v>
      </c>
      <c r="G100" s="58" t="s">
        <v>1300</v>
      </c>
      <c r="H100" s="216">
        <v>0</v>
      </c>
      <c r="I100" s="62" t="s">
        <v>638</v>
      </c>
      <c r="J100" s="63">
        <v>99.97</v>
      </c>
      <c r="K100" s="63">
        <v>3.3</v>
      </c>
      <c r="L100" s="63">
        <v>3.3</v>
      </c>
      <c r="M100" s="64">
        <v>-1.488</v>
      </c>
      <c r="N100" s="65">
        <v>2352.7199999999998</v>
      </c>
      <c r="O100" s="65">
        <v>0.05</v>
      </c>
      <c r="P100" s="65">
        <v>0.05</v>
      </c>
      <c r="Q100" s="206"/>
      <c r="R100" s="219">
        <v>3</v>
      </c>
    </row>
    <row r="101" spans="1:18" ht="15" customHeight="1" x14ac:dyDescent="0.25">
      <c r="A101" s="45">
        <v>917</v>
      </c>
      <c r="B101" s="45">
        <v>917</v>
      </c>
      <c r="C101" s="57">
        <v>1300060928379</v>
      </c>
      <c r="D101" s="46">
        <v>632</v>
      </c>
      <c r="E101" s="46">
        <v>632</v>
      </c>
      <c r="F101" s="57">
        <v>1300060928388</v>
      </c>
      <c r="G101" s="58" t="s">
        <v>1301</v>
      </c>
      <c r="H101" s="216">
        <v>0</v>
      </c>
      <c r="I101" s="62" t="s">
        <v>638</v>
      </c>
      <c r="J101" s="63">
        <v>1198.82</v>
      </c>
      <c r="K101" s="63">
        <v>1.8</v>
      </c>
      <c r="L101" s="63">
        <v>1.8</v>
      </c>
      <c r="M101" s="64" t="s">
        <v>638</v>
      </c>
      <c r="N101" s="65">
        <v>6953.15</v>
      </c>
      <c r="O101" s="65">
        <v>0.05</v>
      </c>
      <c r="P101" s="65">
        <v>0.05</v>
      </c>
      <c r="Q101" s="206"/>
      <c r="R101" s="219">
        <v>3</v>
      </c>
    </row>
    <row r="102" spans="1:18" ht="15" customHeight="1" x14ac:dyDescent="0.25">
      <c r="A102" s="45">
        <v>918</v>
      </c>
      <c r="B102" s="45">
        <v>918</v>
      </c>
      <c r="C102" s="57">
        <v>1300060901943</v>
      </c>
      <c r="D102" s="46">
        <v>633</v>
      </c>
      <c r="E102" s="46">
        <v>633</v>
      </c>
      <c r="F102" s="57">
        <v>1300060901952</v>
      </c>
      <c r="G102" s="58" t="s">
        <v>1302</v>
      </c>
      <c r="H102" s="216">
        <v>0</v>
      </c>
      <c r="I102" s="62" t="s">
        <v>638</v>
      </c>
      <c r="J102" s="63">
        <v>129.37</v>
      </c>
      <c r="K102" s="63">
        <v>2.19</v>
      </c>
      <c r="L102" s="63">
        <v>2.19</v>
      </c>
      <c r="M102" s="64" t="s">
        <v>638</v>
      </c>
      <c r="N102" s="65">
        <v>3882.56</v>
      </c>
      <c r="O102" s="65">
        <v>0.05</v>
      </c>
      <c r="P102" s="65">
        <v>0.05</v>
      </c>
      <c r="Q102" s="206"/>
      <c r="R102" s="219">
        <v>3</v>
      </c>
    </row>
    <row r="103" spans="1:18" ht="15" customHeight="1" x14ac:dyDescent="0.25">
      <c r="A103" s="45">
        <v>919</v>
      </c>
      <c r="B103" s="45">
        <v>919</v>
      </c>
      <c r="C103" s="57">
        <v>1300060969923</v>
      </c>
      <c r="D103" s="46">
        <v>0</v>
      </c>
      <c r="E103" s="46">
        <v>0</v>
      </c>
      <c r="F103" s="57" t="s">
        <v>1348</v>
      </c>
      <c r="G103" s="58" t="s">
        <v>1303</v>
      </c>
      <c r="H103" s="216">
        <v>2</v>
      </c>
      <c r="I103" s="62" t="s">
        <v>638</v>
      </c>
      <c r="J103" s="63">
        <v>44219.06</v>
      </c>
      <c r="K103" s="63">
        <v>2.68</v>
      </c>
      <c r="L103" s="63">
        <v>2.68</v>
      </c>
      <c r="M103" s="64" t="s">
        <v>638</v>
      </c>
      <c r="N103" s="65" t="s">
        <v>638</v>
      </c>
      <c r="O103" s="65" t="s">
        <v>638</v>
      </c>
      <c r="P103" s="65" t="s">
        <v>638</v>
      </c>
      <c r="Q103" s="206"/>
      <c r="R103" s="219">
        <v>3</v>
      </c>
    </row>
    <row r="104" spans="1:18" ht="15" customHeight="1" x14ac:dyDescent="0.25">
      <c r="A104" s="45">
        <v>921</v>
      </c>
      <c r="B104" s="45">
        <v>921</v>
      </c>
      <c r="C104" s="57">
        <v>1300050654248</v>
      </c>
      <c r="D104" s="46">
        <v>691</v>
      </c>
      <c r="E104" s="46">
        <v>691</v>
      </c>
      <c r="F104" s="57">
        <v>1300060208518</v>
      </c>
      <c r="G104" s="58" t="s">
        <v>1304</v>
      </c>
      <c r="H104" s="216">
        <v>3</v>
      </c>
      <c r="I104" s="62" t="s">
        <v>638</v>
      </c>
      <c r="J104" s="63">
        <v>95903.96</v>
      </c>
      <c r="K104" s="63">
        <v>3.47</v>
      </c>
      <c r="L104" s="63">
        <v>3.47</v>
      </c>
      <c r="M104" s="64" t="s">
        <v>638</v>
      </c>
      <c r="N104" s="65">
        <v>3375.79</v>
      </c>
      <c r="O104" s="65">
        <v>0.05</v>
      </c>
      <c r="P104" s="65">
        <v>0.05</v>
      </c>
      <c r="Q104" s="206"/>
      <c r="R104" s="219">
        <v>3</v>
      </c>
    </row>
    <row r="105" spans="1:18" ht="15" customHeight="1" x14ac:dyDescent="0.25">
      <c r="A105" s="45">
        <v>923</v>
      </c>
      <c r="B105" s="45">
        <v>923</v>
      </c>
      <c r="C105" s="57">
        <v>1300050649994</v>
      </c>
      <c r="D105" s="46">
        <v>0</v>
      </c>
      <c r="E105" s="46">
        <v>0</v>
      </c>
      <c r="F105" s="57" t="s">
        <v>1348</v>
      </c>
      <c r="G105" s="58" t="s">
        <v>1305</v>
      </c>
      <c r="H105" s="216">
        <v>3</v>
      </c>
      <c r="I105" s="62" t="s">
        <v>638</v>
      </c>
      <c r="J105" s="63">
        <v>84541.61</v>
      </c>
      <c r="K105" s="63">
        <v>5.9</v>
      </c>
      <c r="L105" s="63">
        <v>5.9</v>
      </c>
      <c r="M105" s="64" t="s">
        <v>638</v>
      </c>
      <c r="N105" s="65" t="s">
        <v>638</v>
      </c>
      <c r="O105" s="65" t="s">
        <v>638</v>
      </c>
      <c r="P105" s="65" t="s">
        <v>638</v>
      </c>
      <c r="Q105" s="206"/>
      <c r="R105" s="219">
        <v>3</v>
      </c>
    </row>
    <row r="106" spans="1:18" ht="15" customHeight="1" x14ac:dyDescent="0.25">
      <c r="A106" s="45">
        <v>924</v>
      </c>
      <c r="B106" s="45">
        <v>924</v>
      </c>
      <c r="C106" s="57">
        <v>1300060972493</v>
      </c>
      <c r="D106" s="46">
        <v>0</v>
      </c>
      <c r="E106" s="46">
        <v>0</v>
      </c>
      <c r="F106" s="57" t="s">
        <v>1348</v>
      </c>
      <c r="G106" s="58" t="s">
        <v>1306</v>
      </c>
      <c r="H106" s="216">
        <v>2</v>
      </c>
      <c r="I106" s="62" t="s">
        <v>638</v>
      </c>
      <c r="J106" s="63">
        <v>45011.54</v>
      </c>
      <c r="K106" s="63">
        <v>3.91</v>
      </c>
      <c r="L106" s="63">
        <v>3.91</v>
      </c>
      <c r="M106" s="64" t="s">
        <v>638</v>
      </c>
      <c r="N106" s="65" t="s">
        <v>638</v>
      </c>
      <c r="O106" s="65" t="s">
        <v>638</v>
      </c>
      <c r="P106" s="65" t="s">
        <v>638</v>
      </c>
      <c r="Q106" s="206"/>
      <c r="R106" s="219">
        <v>3</v>
      </c>
    </row>
    <row r="107" spans="1:18" ht="15" customHeight="1" x14ac:dyDescent="0.25">
      <c r="A107" s="45">
        <v>925</v>
      </c>
      <c r="B107" s="45">
        <v>925</v>
      </c>
      <c r="C107" s="57">
        <v>1300050654220</v>
      </c>
      <c r="D107" s="46">
        <v>0</v>
      </c>
      <c r="E107" s="46">
        <v>0</v>
      </c>
      <c r="F107" s="57" t="s">
        <v>1348</v>
      </c>
      <c r="G107" s="58" t="s">
        <v>1307</v>
      </c>
      <c r="H107" s="216">
        <v>2</v>
      </c>
      <c r="I107" s="62" t="s">
        <v>638</v>
      </c>
      <c r="J107" s="63">
        <v>50489.47</v>
      </c>
      <c r="K107" s="63">
        <v>3.47</v>
      </c>
      <c r="L107" s="63">
        <v>3.47</v>
      </c>
      <c r="M107" s="64" t="s">
        <v>638</v>
      </c>
      <c r="N107" s="65" t="s">
        <v>638</v>
      </c>
      <c r="O107" s="65" t="s">
        <v>638</v>
      </c>
      <c r="P107" s="65" t="s">
        <v>638</v>
      </c>
      <c r="Q107" s="206"/>
      <c r="R107" s="219">
        <v>3</v>
      </c>
    </row>
    <row r="108" spans="1:18" ht="15" customHeight="1" x14ac:dyDescent="0.25">
      <c r="A108" s="45" t="s">
        <v>1350</v>
      </c>
      <c r="B108" s="45" t="s">
        <v>1350</v>
      </c>
      <c r="C108" s="57" t="s">
        <v>1351</v>
      </c>
      <c r="D108" s="46">
        <v>0</v>
      </c>
      <c r="E108" s="46">
        <v>0</v>
      </c>
      <c r="F108" s="57" t="s">
        <v>1348</v>
      </c>
      <c r="G108" s="58" t="s">
        <v>1308</v>
      </c>
      <c r="H108" s="216">
        <v>3</v>
      </c>
      <c r="I108" s="62" t="s">
        <v>638</v>
      </c>
      <c r="J108" s="63">
        <v>82400.81</v>
      </c>
      <c r="K108" s="63">
        <v>5.2</v>
      </c>
      <c r="L108" s="63">
        <v>5.2</v>
      </c>
      <c r="M108" s="64" t="s">
        <v>638</v>
      </c>
      <c r="N108" s="65" t="s">
        <v>638</v>
      </c>
      <c r="O108" s="65" t="s">
        <v>638</v>
      </c>
      <c r="P108" s="65" t="s">
        <v>638</v>
      </c>
      <c r="Q108" s="237" t="s">
        <v>1515</v>
      </c>
      <c r="R108" s="219">
        <v>3</v>
      </c>
    </row>
    <row r="109" spans="1:18" ht="15" customHeight="1" x14ac:dyDescent="0.25">
      <c r="A109" s="45" t="s">
        <v>1352</v>
      </c>
      <c r="B109" s="45" t="s">
        <v>1352</v>
      </c>
      <c r="C109" s="57" t="s">
        <v>1353</v>
      </c>
      <c r="D109" s="46">
        <v>0</v>
      </c>
      <c r="E109" s="46">
        <v>0</v>
      </c>
      <c r="F109" s="57" t="s">
        <v>1348</v>
      </c>
      <c r="G109" s="58" t="s">
        <v>1309</v>
      </c>
      <c r="H109" s="216">
        <v>4</v>
      </c>
      <c r="I109" s="62" t="s">
        <v>638</v>
      </c>
      <c r="J109" s="63">
        <v>213568.63</v>
      </c>
      <c r="K109" s="63">
        <v>3.35</v>
      </c>
      <c r="L109" s="63">
        <v>3.35</v>
      </c>
      <c r="M109" s="64" t="s">
        <v>638</v>
      </c>
      <c r="N109" s="65" t="s">
        <v>638</v>
      </c>
      <c r="O109" s="65" t="s">
        <v>638</v>
      </c>
      <c r="P109" s="65" t="s">
        <v>638</v>
      </c>
      <c r="Q109" s="206"/>
      <c r="R109" s="219">
        <v>3</v>
      </c>
    </row>
    <row r="110" spans="1:18" ht="15" customHeight="1" x14ac:dyDescent="0.25">
      <c r="A110" s="45" t="s">
        <v>1354</v>
      </c>
      <c r="B110" s="45" t="s">
        <v>1354</v>
      </c>
      <c r="C110" s="57" t="s">
        <v>1310</v>
      </c>
      <c r="D110" s="46" t="s">
        <v>1310</v>
      </c>
      <c r="E110" s="46" t="s">
        <v>1310</v>
      </c>
      <c r="F110" s="57" t="s">
        <v>1310</v>
      </c>
      <c r="G110" s="58" t="s">
        <v>1311</v>
      </c>
      <c r="H110" s="216">
        <v>0</v>
      </c>
      <c r="I110" s="62" t="s">
        <v>638</v>
      </c>
      <c r="J110" s="63" t="s">
        <v>638</v>
      </c>
      <c r="K110" s="63">
        <v>3.07</v>
      </c>
      <c r="L110" s="63">
        <v>3.07</v>
      </c>
      <c r="M110" s="64">
        <v>-0.51600000000000001</v>
      </c>
      <c r="N110" s="65" t="s">
        <v>638</v>
      </c>
      <c r="O110" s="65">
        <v>0.05</v>
      </c>
      <c r="P110" s="65">
        <v>0.05</v>
      </c>
      <c r="Q110" s="206"/>
      <c r="R110" s="219">
        <v>3</v>
      </c>
    </row>
    <row r="111" spans="1:18" ht="15" customHeight="1" x14ac:dyDescent="0.25">
      <c r="A111" s="45" t="s">
        <v>1355</v>
      </c>
      <c r="B111" s="45" t="s">
        <v>1355</v>
      </c>
      <c r="C111" s="57" t="s">
        <v>1314</v>
      </c>
      <c r="D111" s="46" t="s">
        <v>1314</v>
      </c>
      <c r="E111" s="46" t="s">
        <v>1314</v>
      </c>
      <c r="F111" s="57" t="s">
        <v>1314</v>
      </c>
      <c r="G111" s="58" t="s">
        <v>1315</v>
      </c>
      <c r="H111" s="216">
        <v>1</v>
      </c>
      <c r="I111" s="62" t="s">
        <v>638</v>
      </c>
      <c r="J111" s="63">
        <v>16826.669999999998</v>
      </c>
      <c r="K111" s="63" t="s">
        <v>638</v>
      </c>
      <c r="L111" s="63" t="s">
        <v>638</v>
      </c>
      <c r="M111" s="64" t="s">
        <v>638</v>
      </c>
      <c r="N111" s="65" t="s">
        <v>638</v>
      </c>
      <c r="O111" s="65" t="s">
        <v>638</v>
      </c>
      <c r="P111" s="65" t="s">
        <v>638</v>
      </c>
      <c r="Q111" s="206"/>
      <c r="R111" s="219">
        <v>3</v>
      </c>
    </row>
    <row r="112" spans="1:18" ht="15" customHeight="1" x14ac:dyDescent="0.25">
      <c r="A112" s="45" t="s">
        <v>1356</v>
      </c>
      <c r="B112" s="45" t="s">
        <v>1356</v>
      </c>
      <c r="C112" s="57" t="s">
        <v>1316</v>
      </c>
      <c r="D112" s="46" t="s">
        <v>1316</v>
      </c>
      <c r="E112" s="46" t="s">
        <v>1316</v>
      </c>
      <c r="F112" s="57" t="s">
        <v>1316</v>
      </c>
      <c r="G112" s="58" t="s">
        <v>1317</v>
      </c>
      <c r="H112" s="216">
        <v>0</v>
      </c>
      <c r="I112" s="62" t="s">
        <v>638</v>
      </c>
      <c r="J112" s="63">
        <v>160.11000000000001</v>
      </c>
      <c r="K112" s="63">
        <v>1.93</v>
      </c>
      <c r="L112" s="63">
        <v>1.93</v>
      </c>
      <c r="M112" s="64" t="s">
        <v>638</v>
      </c>
      <c r="N112" s="65">
        <v>13697.5</v>
      </c>
      <c r="O112" s="65">
        <v>0.05</v>
      </c>
      <c r="P112" s="65">
        <v>0.05</v>
      </c>
      <c r="Q112" s="206"/>
      <c r="R112" s="219">
        <v>3</v>
      </c>
    </row>
    <row r="113" spans="1:18" ht="15" customHeight="1" x14ac:dyDescent="0.25">
      <c r="A113" s="45" t="s">
        <v>1357</v>
      </c>
      <c r="B113" s="45" t="s">
        <v>1357</v>
      </c>
      <c r="C113" s="57" t="s">
        <v>1358</v>
      </c>
      <c r="D113" s="46" t="s">
        <v>1318</v>
      </c>
      <c r="E113" s="46" t="s">
        <v>1318</v>
      </c>
      <c r="F113" s="57">
        <v>1300060824838</v>
      </c>
      <c r="G113" s="58" t="s">
        <v>1319</v>
      </c>
      <c r="H113" s="216">
        <v>0</v>
      </c>
      <c r="I113" s="62" t="s">
        <v>638</v>
      </c>
      <c r="J113" s="63">
        <v>1425.71</v>
      </c>
      <c r="K113" s="63">
        <v>1.62</v>
      </c>
      <c r="L113" s="63">
        <v>1.62</v>
      </c>
      <c r="M113" s="64">
        <v>-0.57799999999999996</v>
      </c>
      <c r="N113" s="65">
        <v>1425.71</v>
      </c>
      <c r="O113" s="65">
        <v>0.05</v>
      </c>
      <c r="P113" s="65">
        <v>0.05</v>
      </c>
      <c r="Q113" s="206"/>
      <c r="R113" s="219">
        <v>3</v>
      </c>
    </row>
    <row r="114" spans="1:18" ht="15" customHeight="1" x14ac:dyDescent="0.25">
      <c r="A114" s="45" t="s">
        <v>1359</v>
      </c>
      <c r="B114" s="45" t="s">
        <v>1359</v>
      </c>
      <c r="C114" s="57" t="s">
        <v>1348</v>
      </c>
      <c r="D114" s="46" t="s">
        <v>1320</v>
      </c>
      <c r="E114" s="46" t="s">
        <v>1320</v>
      </c>
      <c r="F114" s="57" t="s">
        <v>1320</v>
      </c>
      <c r="G114" s="58" t="s">
        <v>1321</v>
      </c>
      <c r="H114" s="216">
        <v>0</v>
      </c>
      <c r="I114" s="62" t="s">
        <v>638</v>
      </c>
      <c r="J114" s="63" t="s">
        <v>638</v>
      </c>
      <c r="K114" s="63" t="s">
        <v>638</v>
      </c>
      <c r="L114" s="63" t="s">
        <v>638</v>
      </c>
      <c r="M114" s="64">
        <v>-0.51600000000000001</v>
      </c>
      <c r="N114" s="65" t="s">
        <v>638</v>
      </c>
      <c r="O114" s="65">
        <v>0.05</v>
      </c>
      <c r="P114" s="65">
        <v>0.05</v>
      </c>
      <c r="Q114" s="206"/>
      <c r="R114" s="219">
        <v>3</v>
      </c>
    </row>
    <row r="115" spans="1:18" ht="15" customHeight="1" x14ac:dyDescent="0.25">
      <c r="A115" s="45" t="s">
        <v>1360</v>
      </c>
      <c r="B115" s="45" t="s">
        <v>1360</v>
      </c>
      <c r="C115" s="57" t="s">
        <v>1348</v>
      </c>
      <c r="D115" s="46" t="s">
        <v>1322</v>
      </c>
      <c r="E115" s="46" t="s">
        <v>1322</v>
      </c>
      <c r="F115" s="57" t="s">
        <v>1322</v>
      </c>
      <c r="G115" s="58" t="s">
        <v>1323</v>
      </c>
      <c r="H115" s="216">
        <v>0</v>
      </c>
      <c r="I115" s="62" t="s">
        <v>638</v>
      </c>
      <c r="J115" s="63" t="s">
        <v>638</v>
      </c>
      <c r="K115" s="63" t="s">
        <v>638</v>
      </c>
      <c r="L115" s="63" t="s">
        <v>638</v>
      </c>
      <c r="M115" s="64">
        <v>-0.51600000000000001</v>
      </c>
      <c r="N115" s="65" t="s">
        <v>638</v>
      </c>
      <c r="O115" s="65">
        <v>0.05</v>
      </c>
      <c r="P115" s="65">
        <v>0.05</v>
      </c>
      <c r="Q115" s="206"/>
      <c r="R115" s="219">
        <v>3</v>
      </c>
    </row>
    <row r="116" spans="1:18" ht="15" customHeight="1" x14ac:dyDescent="0.25">
      <c r="A116" s="45">
        <v>300</v>
      </c>
      <c r="B116" s="45">
        <v>300</v>
      </c>
      <c r="C116" s="57">
        <v>1300035348714</v>
      </c>
      <c r="D116" s="46">
        <v>0</v>
      </c>
      <c r="E116" s="46">
        <v>0</v>
      </c>
      <c r="F116" s="57" t="s">
        <v>1348</v>
      </c>
      <c r="G116" s="58" t="s">
        <v>1361</v>
      </c>
      <c r="H116" s="216">
        <v>2</v>
      </c>
      <c r="I116" s="62">
        <v>0.73799999999999999</v>
      </c>
      <c r="J116" s="63">
        <v>42804.75</v>
      </c>
      <c r="K116" s="63">
        <v>1.3</v>
      </c>
      <c r="L116" s="63">
        <v>1.3</v>
      </c>
      <c r="M116" s="64" t="s">
        <v>638</v>
      </c>
      <c r="N116" s="65" t="s">
        <v>638</v>
      </c>
      <c r="O116" s="65" t="s">
        <v>638</v>
      </c>
      <c r="P116" s="65" t="s">
        <v>638</v>
      </c>
      <c r="Q116" s="206"/>
      <c r="R116" s="219">
        <v>3</v>
      </c>
    </row>
    <row r="117" spans="1:18" ht="15" customHeight="1" x14ac:dyDescent="0.25">
      <c r="A117" s="45">
        <v>301</v>
      </c>
      <c r="B117" s="45">
        <v>301</v>
      </c>
      <c r="C117" s="57">
        <v>1300035349160</v>
      </c>
      <c r="D117" s="46">
        <v>0</v>
      </c>
      <c r="E117" s="46">
        <v>0</v>
      </c>
      <c r="F117" s="57" t="s">
        <v>1348</v>
      </c>
      <c r="G117" s="58" t="s">
        <v>1362</v>
      </c>
      <c r="H117" s="216">
        <v>1</v>
      </c>
      <c r="I117" s="62" t="s">
        <v>638</v>
      </c>
      <c r="J117" s="63">
        <v>13978.99</v>
      </c>
      <c r="K117" s="63">
        <v>2.1800000000000002</v>
      </c>
      <c r="L117" s="63">
        <v>2.1800000000000002</v>
      </c>
      <c r="M117" s="64" t="s">
        <v>638</v>
      </c>
      <c r="N117" s="65" t="s">
        <v>638</v>
      </c>
      <c r="O117" s="65" t="s">
        <v>638</v>
      </c>
      <c r="P117" s="65" t="s">
        <v>638</v>
      </c>
      <c r="Q117" s="206"/>
      <c r="R117" s="219">
        <v>3</v>
      </c>
    </row>
    <row r="118" spans="1:18" ht="15" customHeight="1" x14ac:dyDescent="0.25">
      <c r="A118" s="45">
        <v>302</v>
      </c>
      <c r="B118" s="45">
        <v>302</v>
      </c>
      <c r="C118" s="57">
        <v>1300035349461</v>
      </c>
      <c r="D118" s="46">
        <v>0</v>
      </c>
      <c r="E118" s="46">
        <v>0</v>
      </c>
      <c r="F118" s="57" t="s">
        <v>1348</v>
      </c>
      <c r="G118" s="58" t="s">
        <v>1363</v>
      </c>
      <c r="H118" s="216">
        <v>2</v>
      </c>
      <c r="I118" s="62" t="s">
        <v>638</v>
      </c>
      <c r="J118" s="63">
        <v>42804.75</v>
      </c>
      <c r="K118" s="63">
        <v>4.1900000000000004</v>
      </c>
      <c r="L118" s="63">
        <v>4.1900000000000004</v>
      </c>
      <c r="M118" s="64" t="s">
        <v>638</v>
      </c>
      <c r="N118" s="65" t="s">
        <v>638</v>
      </c>
      <c r="O118" s="65" t="s">
        <v>638</v>
      </c>
      <c r="P118" s="65" t="s">
        <v>638</v>
      </c>
      <c r="Q118" s="206"/>
      <c r="R118" s="219">
        <v>3</v>
      </c>
    </row>
    <row r="119" spans="1:18" ht="15" customHeight="1" x14ac:dyDescent="0.25">
      <c r="A119" s="45">
        <v>303</v>
      </c>
      <c r="B119" s="45">
        <v>303</v>
      </c>
      <c r="C119" s="57">
        <v>1300035350156</v>
      </c>
      <c r="D119" s="46">
        <v>0</v>
      </c>
      <c r="E119" s="46">
        <v>0</v>
      </c>
      <c r="F119" s="57" t="s">
        <v>1348</v>
      </c>
      <c r="G119" s="58" t="s">
        <v>1364</v>
      </c>
      <c r="H119" s="216">
        <v>2</v>
      </c>
      <c r="I119" s="62">
        <v>2.0870000000000002</v>
      </c>
      <c r="J119" s="63">
        <v>42804.75</v>
      </c>
      <c r="K119" s="63">
        <v>7.07</v>
      </c>
      <c r="L119" s="63">
        <v>7.07</v>
      </c>
      <c r="M119" s="64" t="s">
        <v>638</v>
      </c>
      <c r="N119" s="65" t="s">
        <v>638</v>
      </c>
      <c r="O119" s="65" t="s">
        <v>638</v>
      </c>
      <c r="P119" s="65" t="s">
        <v>638</v>
      </c>
      <c r="Q119" s="206"/>
      <c r="R119" s="219">
        <v>3</v>
      </c>
    </row>
    <row r="120" spans="1:18" ht="15" customHeight="1" x14ac:dyDescent="0.25">
      <c r="A120" s="45">
        <v>304</v>
      </c>
      <c r="B120" s="45">
        <v>304</v>
      </c>
      <c r="C120" s="57">
        <v>1300035351949</v>
      </c>
      <c r="D120" s="46">
        <v>0</v>
      </c>
      <c r="E120" s="46">
        <v>0</v>
      </c>
      <c r="F120" s="57" t="s">
        <v>1348</v>
      </c>
      <c r="G120" s="58" t="s">
        <v>1365</v>
      </c>
      <c r="H120" s="216">
        <v>1</v>
      </c>
      <c r="I120" s="62">
        <v>0.55400000000000005</v>
      </c>
      <c r="J120" s="63">
        <v>13978.99</v>
      </c>
      <c r="K120" s="63">
        <v>3.31</v>
      </c>
      <c r="L120" s="63">
        <v>3.31</v>
      </c>
      <c r="M120" s="64" t="s">
        <v>638</v>
      </c>
      <c r="N120" s="65" t="s">
        <v>638</v>
      </c>
      <c r="O120" s="65" t="s">
        <v>638</v>
      </c>
      <c r="P120" s="65" t="s">
        <v>638</v>
      </c>
      <c r="Q120" s="206"/>
      <c r="R120" s="219">
        <v>3</v>
      </c>
    </row>
    <row r="121" spans="1:18" ht="15" customHeight="1" x14ac:dyDescent="0.25">
      <c r="A121" s="45">
        <v>306</v>
      </c>
      <c r="B121" s="45">
        <v>306</v>
      </c>
      <c r="C121" s="57">
        <v>1300035352214</v>
      </c>
      <c r="D121" s="46">
        <v>0</v>
      </c>
      <c r="E121" s="46">
        <v>0</v>
      </c>
      <c r="F121" s="57" t="s">
        <v>1348</v>
      </c>
      <c r="G121" s="58" t="s">
        <v>1366</v>
      </c>
      <c r="H121" s="216">
        <v>3</v>
      </c>
      <c r="I121" s="62">
        <v>0.91300000000000003</v>
      </c>
      <c r="J121" s="63">
        <v>82711.59</v>
      </c>
      <c r="K121" s="63">
        <v>2.75</v>
      </c>
      <c r="L121" s="63">
        <v>2.75</v>
      </c>
      <c r="M121" s="64" t="s">
        <v>638</v>
      </c>
      <c r="N121" s="65" t="s">
        <v>638</v>
      </c>
      <c r="O121" s="65" t="s">
        <v>638</v>
      </c>
      <c r="P121" s="65" t="s">
        <v>638</v>
      </c>
      <c r="Q121" s="206"/>
      <c r="R121" s="219">
        <v>3</v>
      </c>
    </row>
    <row r="122" spans="1:18" ht="15" customHeight="1" x14ac:dyDescent="0.25">
      <c r="A122" s="45">
        <v>307</v>
      </c>
      <c r="B122" s="45">
        <v>307</v>
      </c>
      <c r="C122" s="57">
        <v>1300035352232</v>
      </c>
      <c r="D122" s="46">
        <v>0</v>
      </c>
      <c r="E122" s="46">
        <v>0</v>
      </c>
      <c r="F122" s="57" t="s">
        <v>1348</v>
      </c>
      <c r="G122" s="58" t="s">
        <v>1367</v>
      </c>
      <c r="H122" s="216">
        <v>2</v>
      </c>
      <c r="I122" s="62">
        <v>0.94099999999999995</v>
      </c>
      <c r="J122" s="63">
        <v>42804.75</v>
      </c>
      <c r="K122" s="63">
        <v>2.31</v>
      </c>
      <c r="L122" s="63">
        <v>2.31</v>
      </c>
      <c r="M122" s="64" t="s">
        <v>638</v>
      </c>
      <c r="N122" s="65" t="s">
        <v>638</v>
      </c>
      <c r="O122" s="65" t="s">
        <v>638</v>
      </c>
      <c r="P122" s="65" t="s">
        <v>638</v>
      </c>
      <c r="Q122" s="206"/>
      <c r="R122" s="219">
        <v>3</v>
      </c>
    </row>
    <row r="123" spans="1:18" ht="15" customHeight="1" x14ac:dyDescent="0.25">
      <c r="A123" s="45">
        <v>308</v>
      </c>
      <c r="B123" s="45">
        <v>308</v>
      </c>
      <c r="C123" s="57">
        <v>1300035353050</v>
      </c>
      <c r="D123" s="46">
        <v>0</v>
      </c>
      <c r="E123" s="46">
        <v>0</v>
      </c>
      <c r="F123" s="57" t="s">
        <v>1348</v>
      </c>
      <c r="G123" s="58" t="s">
        <v>1368</v>
      </c>
      <c r="H123" s="216">
        <v>1</v>
      </c>
      <c r="I123" s="62" t="s">
        <v>638</v>
      </c>
      <c r="J123" s="63">
        <v>13978.99</v>
      </c>
      <c r="K123" s="63">
        <v>3.98</v>
      </c>
      <c r="L123" s="63">
        <v>3.98</v>
      </c>
      <c r="M123" s="64" t="s">
        <v>638</v>
      </c>
      <c r="N123" s="65" t="s">
        <v>638</v>
      </c>
      <c r="O123" s="65" t="s">
        <v>638</v>
      </c>
      <c r="P123" s="65" t="s">
        <v>638</v>
      </c>
      <c r="Q123" s="206"/>
      <c r="R123" s="219">
        <v>3</v>
      </c>
    </row>
    <row r="124" spans="1:18" ht="15" customHeight="1" x14ac:dyDescent="0.25">
      <c r="A124" s="45">
        <v>309</v>
      </c>
      <c r="B124" s="45">
        <v>309</v>
      </c>
      <c r="C124" s="57">
        <v>1300035354346</v>
      </c>
      <c r="D124" s="46">
        <v>0</v>
      </c>
      <c r="E124" s="46">
        <v>0</v>
      </c>
      <c r="F124" s="57" t="s">
        <v>1348</v>
      </c>
      <c r="G124" s="58" t="s">
        <v>1369</v>
      </c>
      <c r="H124" s="216">
        <v>2</v>
      </c>
      <c r="I124" s="62" t="s">
        <v>638</v>
      </c>
      <c r="J124" s="63">
        <v>42804.75</v>
      </c>
      <c r="K124" s="63">
        <v>1.53</v>
      </c>
      <c r="L124" s="63">
        <v>1.53</v>
      </c>
      <c r="M124" s="64" t="s">
        <v>638</v>
      </c>
      <c r="N124" s="65" t="s">
        <v>638</v>
      </c>
      <c r="O124" s="65" t="s">
        <v>638</v>
      </c>
      <c r="P124" s="65" t="s">
        <v>638</v>
      </c>
      <c r="Q124" s="237" t="s">
        <v>1515</v>
      </c>
      <c r="R124" s="219">
        <v>3</v>
      </c>
    </row>
    <row r="125" spans="1:18" ht="15" customHeight="1" x14ac:dyDescent="0.25">
      <c r="A125" s="45">
        <v>311</v>
      </c>
      <c r="B125" s="45">
        <v>311</v>
      </c>
      <c r="C125" s="57">
        <v>1300035355526</v>
      </c>
      <c r="D125" s="46">
        <v>0</v>
      </c>
      <c r="E125" s="46">
        <v>0</v>
      </c>
      <c r="F125" s="57" t="s">
        <v>1348</v>
      </c>
      <c r="G125" s="58" t="s">
        <v>1370</v>
      </c>
      <c r="H125" s="216">
        <v>1</v>
      </c>
      <c r="I125" s="62" t="s">
        <v>638</v>
      </c>
      <c r="J125" s="63">
        <v>13978.99</v>
      </c>
      <c r="K125" s="63">
        <v>2.4900000000000002</v>
      </c>
      <c r="L125" s="63">
        <v>2.4900000000000002</v>
      </c>
      <c r="M125" s="64" t="s">
        <v>638</v>
      </c>
      <c r="N125" s="65" t="s">
        <v>638</v>
      </c>
      <c r="O125" s="65" t="s">
        <v>638</v>
      </c>
      <c r="P125" s="65" t="s">
        <v>638</v>
      </c>
      <c r="Q125" s="206"/>
      <c r="R125" s="219">
        <v>3</v>
      </c>
    </row>
    <row r="126" spans="1:18" ht="15" customHeight="1" x14ac:dyDescent="0.25">
      <c r="A126" s="45">
        <v>312</v>
      </c>
      <c r="B126" s="45">
        <v>312</v>
      </c>
      <c r="C126" s="57">
        <v>1300060736891</v>
      </c>
      <c r="D126" s="46">
        <v>0</v>
      </c>
      <c r="E126" s="46">
        <v>0</v>
      </c>
      <c r="F126" s="57" t="s">
        <v>1348</v>
      </c>
      <c r="G126" s="58" t="s">
        <v>1371</v>
      </c>
      <c r="H126" s="216">
        <v>1</v>
      </c>
      <c r="I126" s="62" t="s">
        <v>638</v>
      </c>
      <c r="J126" s="63">
        <v>13969.5</v>
      </c>
      <c r="K126" s="63">
        <v>1.92</v>
      </c>
      <c r="L126" s="63">
        <v>1.92</v>
      </c>
      <c r="M126" s="64" t="s">
        <v>638</v>
      </c>
      <c r="N126" s="65" t="s">
        <v>638</v>
      </c>
      <c r="O126" s="65" t="s">
        <v>638</v>
      </c>
      <c r="P126" s="65" t="s">
        <v>638</v>
      </c>
      <c r="Q126" s="206"/>
      <c r="R126" s="219">
        <v>3</v>
      </c>
    </row>
    <row r="127" spans="1:18" ht="15" customHeight="1" x14ac:dyDescent="0.25">
      <c r="A127" s="45">
        <v>314</v>
      </c>
      <c r="B127" s="45">
        <v>314</v>
      </c>
      <c r="C127" s="57">
        <v>1300035359567</v>
      </c>
      <c r="D127" s="46">
        <v>0</v>
      </c>
      <c r="E127" s="46">
        <v>0</v>
      </c>
      <c r="F127" s="57" t="s">
        <v>1348</v>
      </c>
      <c r="G127" s="58" t="s">
        <v>1372</v>
      </c>
      <c r="H127" s="216">
        <v>1</v>
      </c>
      <c r="I127" s="62" t="s">
        <v>638</v>
      </c>
      <c r="J127" s="63">
        <v>13978.99</v>
      </c>
      <c r="K127" s="63">
        <v>5.53</v>
      </c>
      <c r="L127" s="63">
        <v>5.53</v>
      </c>
      <c r="M127" s="64" t="s">
        <v>638</v>
      </c>
      <c r="N127" s="65" t="s">
        <v>638</v>
      </c>
      <c r="O127" s="65" t="s">
        <v>638</v>
      </c>
      <c r="P127" s="65" t="s">
        <v>638</v>
      </c>
      <c r="Q127" s="206"/>
      <c r="R127" s="219">
        <v>3</v>
      </c>
    </row>
    <row r="128" spans="1:18" ht="15" customHeight="1" x14ac:dyDescent="0.25">
      <c r="A128" s="45">
        <v>315</v>
      </c>
      <c r="B128" s="45">
        <v>315</v>
      </c>
      <c r="C128" s="57">
        <v>1300035359725</v>
      </c>
      <c r="D128" s="46">
        <v>725</v>
      </c>
      <c r="E128" s="46">
        <v>725</v>
      </c>
      <c r="F128" s="57">
        <v>1300060729565</v>
      </c>
      <c r="G128" s="58" t="s">
        <v>1373</v>
      </c>
      <c r="H128" s="216">
        <v>1</v>
      </c>
      <c r="I128" s="62" t="s">
        <v>638</v>
      </c>
      <c r="J128" s="63">
        <v>13891.22</v>
      </c>
      <c r="K128" s="63">
        <v>7.14</v>
      </c>
      <c r="L128" s="63">
        <v>7.14</v>
      </c>
      <c r="M128" s="64" t="s">
        <v>638</v>
      </c>
      <c r="N128" s="65">
        <v>87.77</v>
      </c>
      <c r="O128" s="65">
        <v>0.05</v>
      </c>
      <c r="P128" s="65">
        <v>0.05</v>
      </c>
      <c r="Q128" s="206"/>
      <c r="R128" s="219">
        <v>3</v>
      </c>
    </row>
    <row r="129" spans="1:18" ht="15" customHeight="1" x14ac:dyDescent="0.25">
      <c r="A129" s="45">
        <v>316</v>
      </c>
      <c r="B129" s="45">
        <v>316</v>
      </c>
      <c r="C129" s="57">
        <v>1300035360386</v>
      </c>
      <c r="D129" s="46">
        <v>0</v>
      </c>
      <c r="E129" s="46">
        <v>0</v>
      </c>
      <c r="F129" s="57" t="s">
        <v>1348</v>
      </c>
      <c r="G129" s="58" t="s">
        <v>1374</v>
      </c>
      <c r="H129" s="216">
        <v>1</v>
      </c>
      <c r="I129" s="62">
        <v>0.58499999999999996</v>
      </c>
      <c r="J129" s="63">
        <v>13978.99</v>
      </c>
      <c r="K129" s="63">
        <v>5.82</v>
      </c>
      <c r="L129" s="63">
        <v>5.82</v>
      </c>
      <c r="M129" s="64" t="s">
        <v>638</v>
      </c>
      <c r="N129" s="65" t="s">
        <v>638</v>
      </c>
      <c r="O129" s="65" t="s">
        <v>638</v>
      </c>
      <c r="P129" s="65" t="s">
        <v>638</v>
      </c>
      <c r="Q129" s="206"/>
      <c r="R129" s="219">
        <v>3</v>
      </c>
    </row>
    <row r="130" spans="1:18" ht="15" customHeight="1" x14ac:dyDescent="0.25">
      <c r="A130" s="45">
        <v>317</v>
      </c>
      <c r="B130" s="45">
        <v>317</v>
      </c>
      <c r="C130" s="57">
        <v>1300035360632</v>
      </c>
      <c r="D130" s="46">
        <v>0</v>
      </c>
      <c r="E130" s="46">
        <v>0</v>
      </c>
      <c r="F130" s="57" t="s">
        <v>1348</v>
      </c>
      <c r="G130" s="58" t="s">
        <v>1375</v>
      </c>
      <c r="H130" s="216">
        <v>1</v>
      </c>
      <c r="I130" s="62">
        <v>0.58199999999999996</v>
      </c>
      <c r="J130" s="63">
        <v>13978.99</v>
      </c>
      <c r="K130" s="63">
        <v>3.81</v>
      </c>
      <c r="L130" s="63">
        <v>3.81</v>
      </c>
      <c r="M130" s="64" t="s">
        <v>638</v>
      </c>
      <c r="N130" s="65" t="s">
        <v>638</v>
      </c>
      <c r="O130" s="65" t="s">
        <v>638</v>
      </c>
      <c r="P130" s="65" t="s">
        <v>638</v>
      </c>
      <c r="Q130" s="206"/>
      <c r="R130" s="219">
        <v>3</v>
      </c>
    </row>
    <row r="131" spans="1:18" ht="15" customHeight="1" x14ac:dyDescent="0.25">
      <c r="A131" s="45">
        <v>318</v>
      </c>
      <c r="B131" s="45">
        <v>318</v>
      </c>
      <c r="C131" s="57">
        <v>1300035360952</v>
      </c>
      <c r="D131" s="46">
        <v>0</v>
      </c>
      <c r="E131" s="46">
        <v>0</v>
      </c>
      <c r="F131" s="57" t="s">
        <v>1348</v>
      </c>
      <c r="G131" s="58" t="s">
        <v>1376</v>
      </c>
      <c r="H131" s="216">
        <v>1</v>
      </c>
      <c r="I131" s="62">
        <v>0.59599999999999997</v>
      </c>
      <c r="J131" s="63">
        <v>13978.99</v>
      </c>
      <c r="K131" s="63">
        <v>4.3600000000000003</v>
      </c>
      <c r="L131" s="63">
        <v>4.3600000000000003</v>
      </c>
      <c r="M131" s="64" t="s">
        <v>638</v>
      </c>
      <c r="N131" s="65" t="s">
        <v>638</v>
      </c>
      <c r="O131" s="65" t="s">
        <v>638</v>
      </c>
      <c r="P131" s="65" t="s">
        <v>638</v>
      </c>
      <c r="Q131" s="206"/>
      <c r="R131" s="219">
        <v>3</v>
      </c>
    </row>
    <row r="132" spans="1:18" ht="15" customHeight="1" x14ac:dyDescent="0.25">
      <c r="A132" s="45">
        <v>319</v>
      </c>
      <c r="B132" s="45">
        <v>319</v>
      </c>
      <c r="C132" s="57">
        <v>1300035362719</v>
      </c>
      <c r="D132" s="46">
        <v>0</v>
      </c>
      <c r="E132" s="46">
        <v>0</v>
      </c>
      <c r="F132" s="57" t="s">
        <v>1348</v>
      </c>
      <c r="G132" s="58" t="s">
        <v>1377</v>
      </c>
      <c r="H132" s="216">
        <v>1</v>
      </c>
      <c r="I132" s="62">
        <v>0.58599999999999997</v>
      </c>
      <c r="J132" s="63">
        <v>13978.99</v>
      </c>
      <c r="K132" s="63">
        <v>4.2699999999999996</v>
      </c>
      <c r="L132" s="63">
        <v>4.2699999999999996</v>
      </c>
      <c r="M132" s="64" t="s">
        <v>638</v>
      </c>
      <c r="N132" s="65" t="s">
        <v>638</v>
      </c>
      <c r="O132" s="65" t="s">
        <v>638</v>
      </c>
      <c r="P132" s="65" t="s">
        <v>638</v>
      </c>
      <c r="Q132" s="206"/>
      <c r="R132" s="219">
        <v>3</v>
      </c>
    </row>
    <row r="133" spans="1:18" ht="15" customHeight="1" x14ac:dyDescent="0.25">
      <c r="A133" s="45">
        <v>320</v>
      </c>
      <c r="B133" s="45">
        <v>320</v>
      </c>
      <c r="C133" s="57">
        <v>1300035363002</v>
      </c>
      <c r="D133" s="46">
        <v>0</v>
      </c>
      <c r="E133" s="46">
        <v>0</v>
      </c>
      <c r="F133" s="57" t="s">
        <v>1348</v>
      </c>
      <c r="G133" s="58" t="s">
        <v>1378</v>
      </c>
      <c r="H133" s="216">
        <v>1</v>
      </c>
      <c r="I133" s="62">
        <v>4.0449999999999999</v>
      </c>
      <c r="J133" s="63">
        <v>15349.23</v>
      </c>
      <c r="K133" s="63">
        <v>3.07</v>
      </c>
      <c r="L133" s="63">
        <v>3.07</v>
      </c>
      <c r="M133" s="64" t="s">
        <v>638</v>
      </c>
      <c r="N133" s="65" t="s">
        <v>638</v>
      </c>
      <c r="O133" s="65" t="s">
        <v>638</v>
      </c>
      <c r="P133" s="65" t="s">
        <v>638</v>
      </c>
      <c r="Q133" s="206"/>
      <c r="R133" s="219">
        <v>3</v>
      </c>
    </row>
    <row r="134" spans="1:18" ht="15" customHeight="1" x14ac:dyDescent="0.25">
      <c r="A134" s="45">
        <v>321</v>
      </c>
      <c r="B134" s="45">
        <v>321</v>
      </c>
      <c r="C134" s="57">
        <v>1300035364619</v>
      </c>
      <c r="D134" s="46">
        <v>0</v>
      </c>
      <c r="E134" s="46">
        <v>0</v>
      </c>
      <c r="F134" s="57" t="s">
        <v>1348</v>
      </c>
      <c r="G134" s="58" t="s">
        <v>1379</v>
      </c>
      <c r="H134" s="216">
        <v>1</v>
      </c>
      <c r="I134" s="62" t="s">
        <v>638</v>
      </c>
      <c r="J134" s="63">
        <v>16408.689999999999</v>
      </c>
      <c r="K134" s="63">
        <v>2.64</v>
      </c>
      <c r="L134" s="63">
        <v>2.64</v>
      </c>
      <c r="M134" s="64" t="s">
        <v>638</v>
      </c>
      <c r="N134" s="65" t="s">
        <v>638</v>
      </c>
      <c r="O134" s="65" t="s">
        <v>638</v>
      </c>
      <c r="P134" s="65" t="s">
        <v>638</v>
      </c>
      <c r="Q134" s="206"/>
      <c r="R134" s="219">
        <v>3</v>
      </c>
    </row>
    <row r="135" spans="1:18" ht="15" customHeight="1" x14ac:dyDescent="0.25">
      <c r="A135" s="45">
        <v>323</v>
      </c>
      <c r="B135" s="45">
        <v>323</v>
      </c>
      <c r="C135" s="57">
        <v>1300035366379</v>
      </c>
      <c r="D135" s="46">
        <v>0</v>
      </c>
      <c r="E135" s="46">
        <v>0</v>
      </c>
      <c r="F135" s="57" t="s">
        <v>1348</v>
      </c>
      <c r="G135" s="58" t="s">
        <v>1380</v>
      </c>
      <c r="H135" s="216">
        <v>1</v>
      </c>
      <c r="I135" s="62" t="s">
        <v>638</v>
      </c>
      <c r="J135" s="63">
        <v>13823.6</v>
      </c>
      <c r="K135" s="63">
        <v>2.25</v>
      </c>
      <c r="L135" s="63">
        <v>2.25</v>
      </c>
      <c r="M135" s="64" t="s">
        <v>638</v>
      </c>
      <c r="N135" s="65" t="s">
        <v>638</v>
      </c>
      <c r="O135" s="65" t="s">
        <v>638</v>
      </c>
      <c r="P135" s="65" t="s">
        <v>638</v>
      </c>
      <c r="Q135" s="206"/>
      <c r="R135" s="219">
        <v>3</v>
      </c>
    </row>
    <row r="136" spans="1:18" ht="15" customHeight="1" x14ac:dyDescent="0.25">
      <c r="A136" s="45">
        <v>324</v>
      </c>
      <c r="B136" s="45">
        <v>324</v>
      </c>
      <c r="C136" s="57">
        <v>1300035369760</v>
      </c>
      <c r="D136" s="46">
        <v>0</v>
      </c>
      <c r="E136" s="46">
        <v>0</v>
      </c>
      <c r="F136" s="57" t="s">
        <v>1348</v>
      </c>
      <c r="G136" s="58" t="s">
        <v>1381</v>
      </c>
      <c r="H136" s="216">
        <v>1</v>
      </c>
      <c r="I136" s="62">
        <v>0.54500000000000004</v>
      </c>
      <c r="J136" s="63">
        <v>13978.99</v>
      </c>
      <c r="K136" s="63">
        <v>1.84</v>
      </c>
      <c r="L136" s="63">
        <v>1.84</v>
      </c>
      <c r="M136" s="64" t="s">
        <v>638</v>
      </c>
      <c r="N136" s="65" t="s">
        <v>638</v>
      </c>
      <c r="O136" s="65" t="s">
        <v>638</v>
      </c>
      <c r="P136" s="65" t="s">
        <v>638</v>
      </c>
      <c r="Q136" s="237" t="s">
        <v>1515</v>
      </c>
      <c r="R136" s="219">
        <v>3</v>
      </c>
    </row>
    <row r="137" spans="1:18" ht="15" customHeight="1" x14ac:dyDescent="0.25">
      <c r="A137" s="45">
        <v>325</v>
      </c>
      <c r="B137" s="45">
        <v>325</v>
      </c>
      <c r="C137" s="57">
        <v>1300051555440</v>
      </c>
      <c r="D137" s="46">
        <v>0</v>
      </c>
      <c r="E137" s="46">
        <v>0</v>
      </c>
      <c r="F137" s="57" t="s">
        <v>1348</v>
      </c>
      <c r="G137" s="58" t="s">
        <v>1382</v>
      </c>
      <c r="H137" s="216">
        <v>2</v>
      </c>
      <c r="I137" s="62" t="s">
        <v>638</v>
      </c>
      <c r="J137" s="63">
        <v>42804.75</v>
      </c>
      <c r="K137" s="63">
        <v>5.59</v>
      </c>
      <c r="L137" s="63">
        <v>5.59</v>
      </c>
      <c r="M137" s="64" t="s">
        <v>638</v>
      </c>
      <c r="N137" s="65" t="s">
        <v>638</v>
      </c>
      <c r="O137" s="65" t="s">
        <v>638</v>
      </c>
      <c r="P137" s="65" t="s">
        <v>638</v>
      </c>
      <c r="Q137" s="237" t="s">
        <v>1515</v>
      </c>
      <c r="R137" s="219">
        <v>3</v>
      </c>
    </row>
    <row r="138" spans="1:18" ht="15" customHeight="1" x14ac:dyDescent="0.25">
      <c r="A138" s="45">
        <v>326</v>
      </c>
      <c r="B138" s="45">
        <v>326</v>
      </c>
      <c r="C138" s="57">
        <v>1300052619849</v>
      </c>
      <c r="D138" s="46">
        <v>0</v>
      </c>
      <c r="E138" s="46">
        <v>0</v>
      </c>
      <c r="F138" s="57" t="s">
        <v>1348</v>
      </c>
      <c r="G138" s="58" t="s">
        <v>1383</v>
      </c>
      <c r="H138" s="216">
        <v>1</v>
      </c>
      <c r="I138" s="62" t="s">
        <v>638</v>
      </c>
      <c r="J138" s="63">
        <v>13978.99</v>
      </c>
      <c r="K138" s="63">
        <v>4.71</v>
      </c>
      <c r="L138" s="63">
        <v>4.71</v>
      </c>
      <c r="M138" s="64" t="s">
        <v>638</v>
      </c>
      <c r="N138" s="65" t="s">
        <v>638</v>
      </c>
      <c r="O138" s="65" t="s">
        <v>638</v>
      </c>
      <c r="P138" s="65" t="s">
        <v>638</v>
      </c>
      <c r="Q138" s="206"/>
      <c r="R138" s="219">
        <v>3</v>
      </c>
    </row>
    <row r="139" spans="1:18" ht="15" customHeight="1" x14ac:dyDescent="0.25">
      <c r="A139" s="45">
        <v>329</v>
      </c>
      <c r="B139" s="45">
        <v>329</v>
      </c>
      <c r="C139" s="57">
        <v>1300035349035</v>
      </c>
      <c r="D139" s="46">
        <v>0</v>
      </c>
      <c r="E139" s="46">
        <v>0</v>
      </c>
      <c r="F139" s="57" t="s">
        <v>1348</v>
      </c>
      <c r="G139" s="58" t="s">
        <v>1384</v>
      </c>
      <c r="H139" s="216">
        <v>2</v>
      </c>
      <c r="I139" s="62" t="s">
        <v>638</v>
      </c>
      <c r="J139" s="63">
        <v>42804.75</v>
      </c>
      <c r="K139" s="63">
        <v>3.91</v>
      </c>
      <c r="L139" s="63">
        <v>3.91</v>
      </c>
      <c r="M139" s="64" t="s">
        <v>638</v>
      </c>
      <c r="N139" s="65" t="s">
        <v>638</v>
      </c>
      <c r="O139" s="65" t="s">
        <v>638</v>
      </c>
      <c r="P139" s="65" t="s">
        <v>638</v>
      </c>
      <c r="Q139" s="206"/>
      <c r="R139" s="219">
        <v>3</v>
      </c>
    </row>
    <row r="140" spans="1:18" ht="15" customHeight="1" x14ac:dyDescent="0.25">
      <c r="A140" s="45">
        <v>331</v>
      </c>
      <c r="B140" s="45">
        <v>331</v>
      </c>
      <c r="C140" s="57">
        <v>1300035349114</v>
      </c>
      <c r="D140" s="46">
        <v>0</v>
      </c>
      <c r="E140" s="46">
        <v>0</v>
      </c>
      <c r="F140" s="57" t="s">
        <v>1348</v>
      </c>
      <c r="G140" s="58" t="s">
        <v>1385</v>
      </c>
      <c r="H140" s="216">
        <v>2</v>
      </c>
      <c r="I140" s="62" t="s">
        <v>638</v>
      </c>
      <c r="J140" s="63">
        <v>42804.75</v>
      </c>
      <c r="K140" s="63">
        <v>2.3199999999999998</v>
      </c>
      <c r="L140" s="63">
        <v>2.3199999999999998</v>
      </c>
      <c r="M140" s="64" t="s">
        <v>638</v>
      </c>
      <c r="N140" s="65" t="s">
        <v>638</v>
      </c>
      <c r="O140" s="65" t="s">
        <v>638</v>
      </c>
      <c r="P140" s="65" t="s">
        <v>638</v>
      </c>
      <c r="Q140" s="206"/>
      <c r="R140" s="219">
        <v>3</v>
      </c>
    </row>
    <row r="141" spans="1:18" ht="15" customHeight="1" x14ac:dyDescent="0.25">
      <c r="A141" s="45">
        <v>333</v>
      </c>
      <c r="B141" s="45">
        <v>333</v>
      </c>
      <c r="C141" s="57">
        <v>1300035349346</v>
      </c>
      <c r="D141" s="46">
        <v>0</v>
      </c>
      <c r="E141" s="46">
        <v>0</v>
      </c>
      <c r="F141" s="57" t="s">
        <v>1348</v>
      </c>
      <c r="G141" s="58" t="s">
        <v>1386</v>
      </c>
      <c r="H141" s="216">
        <v>1</v>
      </c>
      <c r="I141" s="62" t="s">
        <v>638</v>
      </c>
      <c r="J141" s="63">
        <v>13978.99</v>
      </c>
      <c r="K141" s="63">
        <v>4.43</v>
      </c>
      <c r="L141" s="63">
        <v>4.43</v>
      </c>
      <c r="M141" s="64" t="s">
        <v>638</v>
      </c>
      <c r="N141" s="65" t="s">
        <v>638</v>
      </c>
      <c r="O141" s="65" t="s">
        <v>638</v>
      </c>
      <c r="P141" s="65" t="s">
        <v>638</v>
      </c>
      <c r="Q141" s="206"/>
      <c r="R141" s="219">
        <v>3</v>
      </c>
    </row>
    <row r="142" spans="1:18" ht="15" customHeight="1" x14ac:dyDescent="0.25">
      <c r="A142" s="45">
        <v>334</v>
      </c>
      <c r="B142" s="45">
        <v>334</v>
      </c>
      <c r="C142" s="57">
        <v>1300035349355</v>
      </c>
      <c r="D142" s="46">
        <v>0</v>
      </c>
      <c r="E142" s="46">
        <v>0</v>
      </c>
      <c r="F142" s="57" t="s">
        <v>1348</v>
      </c>
      <c r="G142" s="58" t="s">
        <v>1387</v>
      </c>
      <c r="H142" s="216">
        <v>1</v>
      </c>
      <c r="I142" s="62" t="s">
        <v>638</v>
      </c>
      <c r="J142" s="63">
        <v>13978.99</v>
      </c>
      <c r="K142" s="63">
        <v>4.51</v>
      </c>
      <c r="L142" s="63">
        <v>4.51</v>
      </c>
      <c r="M142" s="64" t="s">
        <v>638</v>
      </c>
      <c r="N142" s="65" t="s">
        <v>638</v>
      </c>
      <c r="O142" s="65" t="s">
        <v>638</v>
      </c>
      <c r="P142" s="65" t="s">
        <v>638</v>
      </c>
      <c r="Q142" s="206"/>
      <c r="R142" s="219">
        <v>3</v>
      </c>
    </row>
    <row r="143" spans="1:18" ht="15" customHeight="1" x14ac:dyDescent="0.25">
      <c r="A143" s="45">
        <v>335</v>
      </c>
      <c r="B143" s="45">
        <v>335</v>
      </c>
      <c r="C143" s="57">
        <v>1300035349639</v>
      </c>
      <c r="D143" s="46">
        <v>0</v>
      </c>
      <c r="E143" s="46">
        <v>0</v>
      </c>
      <c r="F143" s="57" t="s">
        <v>1348</v>
      </c>
      <c r="G143" s="58" t="s">
        <v>1388</v>
      </c>
      <c r="H143" s="216">
        <v>1</v>
      </c>
      <c r="I143" s="62" t="s">
        <v>638</v>
      </c>
      <c r="J143" s="63">
        <v>13978.99</v>
      </c>
      <c r="K143" s="63">
        <v>4.83</v>
      </c>
      <c r="L143" s="63">
        <v>4.83</v>
      </c>
      <c r="M143" s="64" t="s">
        <v>638</v>
      </c>
      <c r="N143" s="65" t="s">
        <v>638</v>
      </c>
      <c r="O143" s="65" t="s">
        <v>638</v>
      </c>
      <c r="P143" s="65" t="s">
        <v>638</v>
      </c>
      <c r="Q143" s="206"/>
      <c r="R143" s="219">
        <v>3</v>
      </c>
    </row>
    <row r="144" spans="1:18" ht="15" customHeight="1" x14ac:dyDescent="0.25">
      <c r="A144" s="45">
        <v>336</v>
      </c>
      <c r="B144" s="45">
        <v>336</v>
      </c>
      <c r="C144" s="57">
        <v>1300060254338</v>
      </c>
      <c r="D144" s="46">
        <v>0</v>
      </c>
      <c r="E144" s="46">
        <v>0</v>
      </c>
      <c r="F144" s="57" t="s">
        <v>1348</v>
      </c>
      <c r="G144" s="58" t="s">
        <v>1389</v>
      </c>
      <c r="H144" s="216">
        <v>1</v>
      </c>
      <c r="I144" s="62">
        <v>0.95699999999999996</v>
      </c>
      <c r="J144" s="63">
        <v>15193.84</v>
      </c>
      <c r="K144" s="63">
        <v>3.57</v>
      </c>
      <c r="L144" s="63">
        <v>3.57</v>
      </c>
      <c r="M144" s="64" t="s">
        <v>638</v>
      </c>
      <c r="N144" s="65" t="s">
        <v>638</v>
      </c>
      <c r="O144" s="65" t="s">
        <v>638</v>
      </c>
      <c r="P144" s="65" t="s">
        <v>638</v>
      </c>
      <c r="Q144" s="206"/>
      <c r="R144" s="219">
        <v>3</v>
      </c>
    </row>
    <row r="145" spans="1:18" ht="15" customHeight="1" x14ac:dyDescent="0.25">
      <c r="A145" s="45">
        <v>337</v>
      </c>
      <c r="B145" s="45">
        <v>337</v>
      </c>
      <c r="C145" s="57">
        <v>1300035350680</v>
      </c>
      <c r="D145" s="46">
        <v>0</v>
      </c>
      <c r="E145" s="46">
        <v>0</v>
      </c>
      <c r="F145" s="57" t="s">
        <v>1348</v>
      </c>
      <c r="G145" s="58" t="s">
        <v>1390</v>
      </c>
      <c r="H145" s="216">
        <v>2</v>
      </c>
      <c r="I145" s="62" t="s">
        <v>638</v>
      </c>
      <c r="J145" s="63">
        <v>42804.75</v>
      </c>
      <c r="K145" s="63">
        <v>2.15</v>
      </c>
      <c r="L145" s="63">
        <v>2.15</v>
      </c>
      <c r="M145" s="64" t="s">
        <v>638</v>
      </c>
      <c r="N145" s="65" t="s">
        <v>638</v>
      </c>
      <c r="O145" s="65" t="s">
        <v>638</v>
      </c>
      <c r="P145" s="65" t="s">
        <v>638</v>
      </c>
      <c r="Q145" s="206"/>
      <c r="R145" s="219">
        <v>3</v>
      </c>
    </row>
    <row r="146" spans="1:18" ht="15" customHeight="1" x14ac:dyDescent="0.25">
      <c r="A146" s="45">
        <v>338</v>
      </c>
      <c r="B146" s="45">
        <v>338</v>
      </c>
      <c r="C146" s="57">
        <v>1300035351248</v>
      </c>
      <c r="D146" s="46">
        <v>0</v>
      </c>
      <c r="E146" s="46">
        <v>0</v>
      </c>
      <c r="F146" s="57" t="s">
        <v>1348</v>
      </c>
      <c r="G146" s="58" t="s">
        <v>1391</v>
      </c>
      <c r="H146" s="216">
        <v>1</v>
      </c>
      <c r="I146" s="62">
        <v>0.60499999999999998</v>
      </c>
      <c r="J146" s="63">
        <v>13978.99</v>
      </c>
      <c r="K146" s="63">
        <v>3.2</v>
      </c>
      <c r="L146" s="63">
        <v>3.2</v>
      </c>
      <c r="M146" s="64" t="s">
        <v>638</v>
      </c>
      <c r="N146" s="65" t="s">
        <v>638</v>
      </c>
      <c r="O146" s="65" t="s">
        <v>638</v>
      </c>
      <c r="P146" s="65" t="s">
        <v>638</v>
      </c>
      <c r="Q146" s="206"/>
      <c r="R146" s="219">
        <v>3</v>
      </c>
    </row>
    <row r="147" spans="1:18" ht="15" customHeight="1" x14ac:dyDescent="0.25">
      <c r="A147" s="45">
        <v>339</v>
      </c>
      <c r="B147" s="45">
        <v>339</v>
      </c>
      <c r="C147" s="57">
        <v>1300035351735</v>
      </c>
      <c r="D147" s="46">
        <v>0</v>
      </c>
      <c r="E147" s="46">
        <v>0</v>
      </c>
      <c r="F147" s="57" t="s">
        <v>1348</v>
      </c>
      <c r="G147" s="58" t="s">
        <v>1392</v>
      </c>
      <c r="H147" s="216">
        <v>1</v>
      </c>
      <c r="I147" s="62">
        <v>0.53800000000000003</v>
      </c>
      <c r="J147" s="63">
        <v>13978.99</v>
      </c>
      <c r="K147" s="63">
        <v>2.89</v>
      </c>
      <c r="L147" s="63">
        <v>2.89</v>
      </c>
      <c r="M147" s="64" t="s">
        <v>638</v>
      </c>
      <c r="N147" s="65" t="s">
        <v>638</v>
      </c>
      <c r="O147" s="65" t="s">
        <v>638</v>
      </c>
      <c r="P147" s="65" t="s">
        <v>638</v>
      </c>
      <c r="Q147" s="206"/>
      <c r="R147" s="219">
        <v>3</v>
      </c>
    </row>
    <row r="148" spans="1:18" ht="15" customHeight="1" x14ac:dyDescent="0.25">
      <c r="A148" s="45">
        <v>340</v>
      </c>
      <c r="B148" s="45">
        <v>340</v>
      </c>
      <c r="C148" s="57">
        <v>1300035351967</v>
      </c>
      <c r="D148" s="46">
        <v>0</v>
      </c>
      <c r="E148" s="46">
        <v>0</v>
      </c>
      <c r="F148" s="57" t="s">
        <v>1348</v>
      </c>
      <c r="G148" s="58" t="s">
        <v>1393</v>
      </c>
      <c r="H148" s="216">
        <v>1</v>
      </c>
      <c r="I148" s="62">
        <v>0.59499999999999997</v>
      </c>
      <c r="J148" s="63">
        <v>13978.99</v>
      </c>
      <c r="K148" s="63">
        <v>3.43</v>
      </c>
      <c r="L148" s="63">
        <v>3.43</v>
      </c>
      <c r="M148" s="64" t="s">
        <v>638</v>
      </c>
      <c r="N148" s="65" t="s">
        <v>638</v>
      </c>
      <c r="O148" s="65" t="s">
        <v>638</v>
      </c>
      <c r="P148" s="65" t="s">
        <v>638</v>
      </c>
      <c r="Q148" s="206"/>
      <c r="R148" s="219">
        <v>4</v>
      </c>
    </row>
    <row r="149" spans="1:18" ht="15" customHeight="1" x14ac:dyDescent="0.25">
      <c r="A149" s="45">
        <v>341</v>
      </c>
      <c r="B149" s="45">
        <v>341</v>
      </c>
      <c r="C149" s="57">
        <v>1300035352739</v>
      </c>
      <c r="D149" s="46">
        <v>0</v>
      </c>
      <c r="E149" s="46">
        <v>0</v>
      </c>
      <c r="F149" s="57" t="s">
        <v>1348</v>
      </c>
      <c r="G149" s="58" t="s">
        <v>1394</v>
      </c>
      <c r="H149" s="216">
        <v>2</v>
      </c>
      <c r="I149" s="62" t="s">
        <v>638</v>
      </c>
      <c r="J149" s="63">
        <v>42804.75</v>
      </c>
      <c r="K149" s="63">
        <v>4.26</v>
      </c>
      <c r="L149" s="63">
        <v>4.26</v>
      </c>
      <c r="M149" s="64" t="s">
        <v>638</v>
      </c>
      <c r="N149" s="65" t="s">
        <v>638</v>
      </c>
      <c r="O149" s="65" t="s">
        <v>638</v>
      </c>
      <c r="P149" s="65" t="s">
        <v>638</v>
      </c>
      <c r="Q149" s="206"/>
      <c r="R149" s="219">
        <v>4</v>
      </c>
    </row>
    <row r="150" spans="1:18" ht="15" customHeight="1" x14ac:dyDescent="0.25">
      <c r="A150" s="45">
        <v>343</v>
      </c>
      <c r="B150" s="45">
        <v>343</v>
      </c>
      <c r="C150" s="57">
        <v>1300035352970</v>
      </c>
      <c r="D150" s="46">
        <v>0</v>
      </c>
      <c r="E150" s="46">
        <v>0</v>
      </c>
      <c r="F150" s="57" t="s">
        <v>1348</v>
      </c>
      <c r="G150" s="58" t="s">
        <v>1395</v>
      </c>
      <c r="H150" s="216">
        <v>1</v>
      </c>
      <c r="I150" s="62" t="s">
        <v>638</v>
      </c>
      <c r="J150" s="63">
        <v>13978.99</v>
      </c>
      <c r="K150" s="63">
        <v>5.33</v>
      </c>
      <c r="L150" s="63">
        <v>5.33</v>
      </c>
      <c r="M150" s="64" t="s">
        <v>638</v>
      </c>
      <c r="N150" s="65" t="s">
        <v>638</v>
      </c>
      <c r="O150" s="65" t="s">
        <v>638</v>
      </c>
      <c r="P150" s="65" t="s">
        <v>638</v>
      </c>
      <c r="Q150" s="206"/>
      <c r="R150" s="219">
        <v>4</v>
      </c>
    </row>
    <row r="151" spans="1:18" ht="15" customHeight="1" x14ac:dyDescent="0.25">
      <c r="A151" s="45">
        <v>345</v>
      </c>
      <c r="B151" s="45">
        <v>345</v>
      </c>
      <c r="C151" s="57">
        <v>1300035354986</v>
      </c>
      <c r="D151" s="46">
        <v>0</v>
      </c>
      <c r="E151" s="46">
        <v>0</v>
      </c>
      <c r="F151" s="57" t="s">
        <v>1348</v>
      </c>
      <c r="G151" s="58" t="s">
        <v>1396</v>
      </c>
      <c r="H151" s="216">
        <v>2</v>
      </c>
      <c r="I151" s="62" t="s">
        <v>638</v>
      </c>
      <c r="J151" s="63">
        <v>42804.75</v>
      </c>
      <c r="K151" s="63">
        <v>6.36</v>
      </c>
      <c r="L151" s="63">
        <v>6.36</v>
      </c>
      <c r="M151" s="64" t="s">
        <v>638</v>
      </c>
      <c r="N151" s="65" t="s">
        <v>638</v>
      </c>
      <c r="O151" s="65" t="s">
        <v>638</v>
      </c>
      <c r="P151" s="65" t="s">
        <v>638</v>
      </c>
      <c r="Q151" s="206"/>
      <c r="R151" s="219">
        <v>4</v>
      </c>
    </row>
    <row r="152" spans="1:18" ht="15" customHeight="1" x14ac:dyDescent="0.25">
      <c r="A152" s="45">
        <v>346</v>
      </c>
      <c r="B152" s="45">
        <v>346</v>
      </c>
      <c r="C152" s="57">
        <v>1300035355118</v>
      </c>
      <c r="D152" s="46">
        <v>0</v>
      </c>
      <c r="E152" s="46">
        <v>0</v>
      </c>
      <c r="F152" s="57" t="s">
        <v>1348</v>
      </c>
      <c r="G152" s="58" t="s">
        <v>1397</v>
      </c>
      <c r="H152" s="216">
        <v>2</v>
      </c>
      <c r="I152" s="62" t="s">
        <v>638</v>
      </c>
      <c r="J152" s="63">
        <v>42960.14</v>
      </c>
      <c r="K152" s="63">
        <v>3.83</v>
      </c>
      <c r="L152" s="63">
        <v>3.83</v>
      </c>
      <c r="M152" s="64" t="s">
        <v>638</v>
      </c>
      <c r="N152" s="65" t="s">
        <v>638</v>
      </c>
      <c r="O152" s="65" t="s">
        <v>638</v>
      </c>
      <c r="P152" s="65" t="s">
        <v>638</v>
      </c>
      <c r="Q152" s="206"/>
      <c r="R152" s="219">
        <v>4</v>
      </c>
    </row>
    <row r="153" spans="1:18" ht="15" customHeight="1" x14ac:dyDescent="0.25">
      <c r="A153" s="45">
        <v>347</v>
      </c>
      <c r="B153" s="45">
        <v>347</v>
      </c>
      <c r="C153" s="57">
        <v>1300035355136</v>
      </c>
      <c r="D153" s="46">
        <v>0</v>
      </c>
      <c r="E153" s="46">
        <v>0</v>
      </c>
      <c r="F153" s="57" t="s">
        <v>1348</v>
      </c>
      <c r="G153" s="58" t="s">
        <v>1398</v>
      </c>
      <c r="H153" s="216">
        <v>2</v>
      </c>
      <c r="I153" s="62" t="s">
        <v>638</v>
      </c>
      <c r="J153" s="63">
        <v>47070.86</v>
      </c>
      <c r="K153" s="63">
        <v>4.0999999999999996</v>
      </c>
      <c r="L153" s="63">
        <v>4.0999999999999996</v>
      </c>
      <c r="M153" s="64" t="s">
        <v>638</v>
      </c>
      <c r="N153" s="65" t="s">
        <v>638</v>
      </c>
      <c r="O153" s="65" t="s">
        <v>638</v>
      </c>
      <c r="P153" s="65" t="s">
        <v>638</v>
      </c>
      <c r="Q153" s="206"/>
      <c r="R153" s="219">
        <v>4</v>
      </c>
    </row>
    <row r="154" spans="1:18" ht="15" customHeight="1" x14ac:dyDescent="0.25">
      <c r="A154" s="45">
        <v>348</v>
      </c>
      <c r="B154" s="45">
        <v>348</v>
      </c>
      <c r="C154" s="57">
        <v>1300035355749</v>
      </c>
      <c r="D154" s="46">
        <v>0</v>
      </c>
      <c r="E154" s="46">
        <v>0</v>
      </c>
      <c r="F154" s="57" t="s">
        <v>1348</v>
      </c>
      <c r="G154" s="58" t="s">
        <v>1399</v>
      </c>
      <c r="H154" s="216">
        <v>2</v>
      </c>
      <c r="I154" s="62" t="s">
        <v>638</v>
      </c>
      <c r="J154" s="63">
        <v>42804.75</v>
      </c>
      <c r="K154" s="63">
        <v>4.01</v>
      </c>
      <c r="L154" s="63">
        <v>4.01</v>
      </c>
      <c r="M154" s="64" t="s">
        <v>638</v>
      </c>
      <c r="N154" s="65" t="s">
        <v>638</v>
      </c>
      <c r="O154" s="65" t="s">
        <v>638</v>
      </c>
      <c r="P154" s="65" t="s">
        <v>638</v>
      </c>
      <c r="Q154" s="206"/>
      <c r="R154" s="219">
        <v>4</v>
      </c>
    </row>
    <row r="155" spans="1:18" ht="15" customHeight="1" x14ac:dyDescent="0.25">
      <c r="A155" s="45">
        <v>350</v>
      </c>
      <c r="B155" s="45">
        <v>350</v>
      </c>
      <c r="C155" s="57">
        <v>1300035355970</v>
      </c>
      <c r="D155" s="46">
        <v>705</v>
      </c>
      <c r="E155" s="46">
        <v>705</v>
      </c>
      <c r="F155" s="57">
        <v>1300061236507</v>
      </c>
      <c r="G155" s="58" t="s">
        <v>1400</v>
      </c>
      <c r="H155" s="216">
        <v>1</v>
      </c>
      <c r="I155" s="62" t="s">
        <v>638</v>
      </c>
      <c r="J155" s="63">
        <v>13690.1</v>
      </c>
      <c r="K155" s="63">
        <v>2.4700000000000002</v>
      </c>
      <c r="L155" s="63">
        <v>2.4700000000000002</v>
      </c>
      <c r="M155" s="64" t="s">
        <v>638</v>
      </c>
      <c r="N155" s="65">
        <v>288.89</v>
      </c>
      <c r="O155" s="65">
        <v>0.05</v>
      </c>
      <c r="P155" s="65">
        <v>0.05</v>
      </c>
      <c r="Q155" s="206"/>
      <c r="R155" s="219">
        <v>4</v>
      </c>
    </row>
    <row r="156" spans="1:18" ht="15" customHeight="1" x14ac:dyDescent="0.25">
      <c r="A156" s="45">
        <v>351</v>
      </c>
      <c r="B156" s="45">
        <v>351</v>
      </c>
      <c r="C156" s="57">
        <v>1300035356194</v>
      </c>
      <c r="D156" s="46">
        <v>0</v>
      </c>
      <c r="E156" s="46">
        <v>0</v>
      </c>
      <c r="F156" s="57" t="s">
        <v>1348</v>
      </c>
      <c r="G156" s="58" t="s">
        <v>1401</v>
      </c>
      <c r="H156" s="216">
        <v>1</v>
      </c>
      <c r="I156" s="62" t="s">
        <v>638</v>
      </c>
      <c r="J156" s="63">
        <v>13978.99</v>
      </c>
      <c r="K156" s="63">
        <v>5.25</v>
      </c>
      <c r="L156" s="63">
        <v>5.25</v>
      </c>
      <c r="M156" s="64" t="s">
        <v>638</v>
      </c>
      <c r="N156" s="65" t="s">
        <v>638</v>
      </c>
      <c r="O156" s="65" t="s">
        <v>638</v>
      </c>
      <c r="P156" s="65" t="s">
        <v>638</v>
      </c>
      <c r="Q156" s="206"/>
      <c r="R156" s="219">
        <v>4</v>
      </c>
    </row>
    <row r="157" spans="1:18" ht="15" customHeight="1" x14ac:dyDescent="0.25">
      <c r="A157" s="45">
        <v>352</v>
      </c>
      <c r="B157" s="45">
        <v>352</v>
      </c>
      <c r="C157" s="57">
        <v>1300035356380</v>
      </c>
      <c r="D157" s="46">
        <v>0</v>
      </c>
      <c r="E157" s="46">
        <v>0</v>
      </c>
      <c r="F157" s="57" t="s">
        <v>1348</v>
      </c>
      <c r="G157" s="58" t="s">
        <v>1402</v>
      </c>
      <c r="H157" s="216">
        <v>2</v>
      </c>
      <c r="I157" s="62" t="s">
        <v>638</v>
      </c>
      <c r="J157" s="63">
        <v>42804.75</v>
      </c>
      <c r="K157" s="63">
        <v>3.16</v>
      </c>
      <c r="L157" s="63">
        <v>3.16</v>
      </c>
      <c r="M157" s="64" t="s">
        <v>638</v>
      </c>
      <c r="N157" s="65" t="s">
        <v>638</v>
      </c>
      <c r="O157" s="65" t="s">
        <v>638</v>
      </c>
      <c r="P157" s="65" t="s">
        <v>638</v>
      </c>
      <c r="Q157" s="206"/>
      <c r="R157" s="219">
        <v>4</v>
      </c>
    </row>
    <row r="158" spans="1:18" ht="15" customHeight="1" x14ac:dyDescent="0.25">
      <c r="A158" s="45">
        <v>353</v>
      </c>
      <c r="B158" s="45">
        <v>353</v>
      </c>
      <c r="C158" s="57">
        <v>1300035356724</v>
      </c>
      <c r="D158" s="46">
        <v>0</v>
      </c>
      <c r="E158" s="46">
        <v>0</v>
      </c>
      <c r="F158" s="57" t="s">
        <v>1348</v>
      </c>
      <c r="G158" s="58" t="s">
        <v>1403</v>
      </c>
      <c r="H158" s="216">
        <v>2</v>
      </c>
      <c r="I158" s="62" t="s">
        <v>638</v>
      </c>
      <c r="J158" s="63">
        <v>48285.71</v>
      </c>
      <c r="K158" s="63">
        <v>6.16</v>
      </c>
      <c r="L158" s="63">
        <v>6.16</v>
      </c>
      <c r="M158" s="64" t="s">
        <v>638</v>
      </c>
      <c r="N158" s="65" t="s">
        <v>638</v>
      </c>
      <c r="O158" s="65" t="s">
        <v>638</v>
      </c>
      <c r="P158" s="65" t="s">
        <v>638</v>
      </c>
      <c r="Q158" s="206"/>
      <c r="R158" s="219">
        <v>4</v>
      </c>
    </row>
    <row r="159" spans="1:18" ht="15" customHeight="1" x14ac:dyDescent="0.25">
      <c r="A159" s="45">
        <v>354</v>
      </c>
      <c r="B159" s="45">
        <v>354</v>
      </c>
      <c r="C159" s="57">
        <v>1300035356770</v>
      </c>
      <c r="D159" s="46">
        <v>0</v>
      </c>
      <c r="E159" s="46">
        <v>0</v>
      </c>
      <c r="F159" s="57" t="s">
        <v>1348</v>
      </c>
      <c r="G159" s="58" t="s">
        <v>1404</v>
      </c>
      <c r="H159" s="216">
        <v>2</v>
      </c>
      <c r="I159" s="62">
        <v>0.20300000000000001</v>
      </c>
      <c r="J159" s="63">
        <v>42804.75</v>
      </c>
      <c r="K159" s="63">
        <v>4.3</v>
      </c>
      <c r="L159" s="63">
        <v>4.3</v>
      </c>
      <c r="M159" s="64" t="s">
        <v>638</v>
      </c>
      <c r="N159" s="65" t="s">
        <v>638</v>
      </c>
      <c r="O159" s="65" t="s">
        <v>638</v>
      </c>
      <c r="P159" s="65" t="s">
        <v>638</v>
      </c>
      <c r="Q159" s="206"/>
      <c r="R159" s="219">
        <v>4</v>
      </c>
    </row>
    <row r="160" spans="1:18" ht="15" customHeight="1" x14ac:dyDescent="0.25">
      <c r="A160" s="45">
        <v>356</v>
      </c>
      <c r="B160" s="45">
        <v>356</v>
      </c>
      <c r="C160" s="57">
        <v>1300035357009</v>
      </c>
      <c r="D160" s="46">
        <v>0</v>
      </c>
      <c r="E160" s="46">
        <v>0</v>
      </c>
      <c r="F160" s="57" t="s">
        <v>1348</v>
      </c>
      <c r="G160" s="58" t="s">
        <v>1405</v>
      </c>
      <c r="H160" s="216">
        <v>2</v>
      </c>
      <c r="I160" s="62">
        <v>0.22</v>
      </c>
      <c r="J160" s="63">
        <v>42804.75</v>
      </c>
      <c r="K160" s="63">
        <v>2.99</v>
      </c>
      <c r="L160" s="63">
        <v>2.99</v>
      </c>
      <c r="M160" s="64" t="s">
        <v>638</v>
      </c>
      <c r="N160" s="65" t="s">
        <v>638</v>
      </c>
      <c r="O160" s="65" t="s">
        <v>638</v>
      </c>
      <c r="P160" s="65" t="s">
        <v>638</v>
      </c>
      <c r="Q160" s="206"/>
      <c r="R160" s="219">
        <v>4</v>
      </c>
    </row>
    <row r="161" spans="1:18" ht="15" customHeight="1" x14ac:dyDescent="0.25">
      <c r="A161" s="45">
        <v>358</v>
      </c>
      <c r="B161" s="45">
        <v>358</v>
      </c>
      <c r="C161" s="57">
        <v>1300035359600</v>
      </c>
      <c r="D161" s="46">
        <v>0</v>
      </c>
      <c r="E161" s="46">
        <v>0</v>
      </c>
      <c r="F161" s="57" t="s">
        <v>1348</v>
      </c>
      <c r="G161" s="58" t="s">
        <v>1406</v>
      </c>
      <c r="H161" s="216">
        <v>1</v>
      </c>
      <c r="I161" s="62" t="s">
        <v>638</v>
      </c>
      <c r="J161" s="63">
        <v>13978.99</v>
      </c>
      <c r="K161" s="63">
        <v>3.58</v>
      </c>
      <c r="L161" s="63">
        <v>3.58</v>
      </c>
      <c r="M161" s="64" t="s">
        <v>638</v>
      </c>
      <c r="N161" s="65" t="s">
        <v>638</v>
      </c>
      <c r="O161" s="65" t="s">
        <v>638</v>
      </c>
      <c r="P161" s="65" t="s">
        <v>638</v>
      </c>
      <c r="Q161" s="206"/>
      <c r="R161" s="219">
        <v>4</v>
      </c>
    </row>
    <row r="162" spans="1:18" ht="15" customHeight="1" x14ac:dyDescent="0.25">
      <c r="A162" s="45">
        <v>360</v>
      </c>
      <c r="B162" s="45">
        <v>360</v>
      </c>
      <c r="C162" s="57">
        <v>1300035359799</v>
      </c>
      <c r="D162" s="46">
        <v>0</v>
      </c>
      <c r="E162" s="46">
        <v>0</v>
      </c>
      <c r="F162" s="57" t="s">
        <v>1348</v>
      </c>
      <c r="G162" s="58" t="s">
        <v>1407</v>
      </c>
      <c r="H162" s="216">
        <v>1</v>
      </c>
      <c r="I162" s="62" t="s">
        <v>638</v>
      </c>
      <c r="J162" s="63">
        <v>13978.99</v>
      </c>
      <c r="K162" s="63">
        <v>4.79</v>
      </c>
      <c r="L162" s="63">
        <v>4.79</v>
      </c>
      <c r="M162" s="64" t="s">
        <v>638</v>
      </c>
      <c r="N162" s="65" t="s">
        <v>638</v>
      </c>
      <c r="O162" s="65" t="s">
        <v>638</v>
      </c>
      <c r="P162" s="65" t="s">
        <v>638</v>
      </c>
      <c r="Q162" s="206"/>
      <c r="R162" s="219">
        <v>4</v>
      </c>
    </row>
    <row r="163" spans="1:18" ht="15" customHeight="1" x14ac:dyDescent="0.25">
      <c r="A163" s="45">
        <v>361</v>
      </c>
      <c r="B163" s="45">
        <v>361</v>
      </c>
      <c r="C163" s="57">
        <v>1300035359901</v>
      </c>
      <c r="D163" s="46">
        <v>0</v>
      </c>
      <c r="E163" s="46">
        <v>0</v>
      </c>
      <c r="F163" s="57" t="s">
        <v>1348</v>
      </c>
      <c r="G163" s="58" t="s">
        <v>1408</v>
      </c>
      <c r="H163" s="216">
        <v>1</v>
      </c>
      <c r="I163" s="62" t="s">
        <v>638</v>
      </c>
      <c r="J163" s="63">
        <v>13978.99</v>
      </c>
      <c r="K163" s="63">
        <v>7.02</v>
      </c>
      <c r="L163" s="63">
        <v>7.02</v>
      </c>
      <c r="M163" s="64" t="s">
        <v>638</v>
      </c>
      <c r="N163" s="65" t="s">
        <v>638</v>
      </c>
      <c r="O163" s="65" t="s">
        <v>638</v>
      </c>
      <c r="P163" s="65" t="s">
        <v>638</v>
      </c>
      <c r="Q163" s="206"/>
      <c r="R163" s="219">
        <v>4</v>
      </c>
    </row>
    <row r="164" spans="1:18" ht="15" customHeight="1" x14ac:dyDescent="0.25">
      <c r="A164" s="45">
        <v>362</v>
      </c>
      <c r="B164" s="45">
        <v>362</v>
      </c>
      <c r="C164" s="57">
        <v>1300035360181</v>
      </c>
      <c r="D164" s="46">
        <v>0</v>
      </c>
      <c r="E164" s="46">
        <v>0</v>
      </c>
      <c r="F164" s="57" t="s">
        <v>1348</v>
      </c>
      <c r="G164" s="58" t="s">
        <v>1409</v>
      </c>
      <c r="H164" s="216">
        <v>1</v>
      </c>
      <c r="I164" s="62">
        <v>0.59</v>
      </c>
      <c r="J164" s="63">
        <v>13978.99</v>
      </c>
      <c r="K164" s="63">
        <v>7.74</v>
      </c>
      <c r="L164" s="63">
        <v>7.74</v>
      </c>
      <c r="M164" s="64" t="s">
        <v>638</v>
      </c>
      <c r="N164" s="65" t="s">
        <v>638</v>
      </c>
      <c r="O164" s="65" t="s">
        <v>638</v>
      </c>
      <c r="P164" s="65" t="s">
        <v>638</v>
      </c>
      <c r="Q164" s="206"/>
      <c r="R164" s="219">
        <v>4</v>
      </c>
    </row>
    <row r="165" spans="1:18" ht="15" customHeight="1" x14ac:dyDescent="0.25">
      <c r="A165" s="45">
        <v>363</v>
      </c>
      <c r="B165" s="45">
        <v>363</v>
      </c>
      <c r="C165" s="57">
        <v>1300035360580</v>
      </c>
      <c r="D165" s="46">
        <v>0</v>
      </c>
      <c r="E165" s="46">
        <v>0</v>
      </c>
      <c r="F165" s="57" t="s">
        <v>1348</v>
      </c>
      <c r="G165" s="58" t="s">
        <v>1410</v>
      </c>
      <c r="H165" s="216">
        <v>2</v>
      </c>
      <c r="I165" s="62">
        <v>0.60199999999999998</v>
      </c>
      <c r="J165" s="63">
        <v>42804.75</v>
      </c>
      <c r="K165" s="63">
        <v>4.91</v>
      </c>
      <c r="L165" s="63">
        <v>4.91</v>
      </c>
      <c r="M165" s="64" t="s">
        <v>638</v>
      </c>
      <c r="N165" s="65" t="s">
        <v>638</v>
      </c>
      <c r="O165" s="65" t="s">
        <v>638</v>
      </c>
      <c r="P165" s="65" t="s">
        <v>638</v>
      </c>
      <c r="Q165" s="206"/>
      <c r="R165" s="219">
        <v>4</v>
      </c>
    </row>
    <row r="166" spans="1:18" ht="15" customHeight="1" x14ac:dyDescent="0.25">
      <c r="A166" s="45">
        <v>364</v>
      </c>
      <c r="B166" s="45">
        <v>364</v>
      </c>
      <c r="C166" s="57">
        <v>1300035360679</v>
      </c>
      <c r="D166" s="46">
        <v>0</v>
      </c>
      <c r="E166" s="46">
        <v>0</v>
      </c>
      <c r="F166" s="57" t="s">
        <v>1348</v>
      </c>
      <c r="G166" s="58" t="s">
        <v>1411</v>
      </c>
      <c r="H166" s="216">
        <v>1</v>
      </c>
      <c r="I166" s="62">
        <v>0.58099999999999996</v>
      </c>
      <c r="J166" s="63">
        <v>15349.23</v>
      </c>
      <c r="K166" s="63">
        <v>2.09</v>
      </c>
      <c r="L166" s="63">
        <v>2.09</v>
      </c>
      <c r="M166" s="64" t="s">
        <v>638</v>
      </c>
      <c r="N166" s="65" t="s">
        <v>638</v>
      </c>
      <c r="O166" s="65" t="s">
        <v>638</v>
      </c>
      <c r="P166" s="65" t="s">
        <v>638</v>
      </c>
      <c r="Q166" s="206"/>
      <c r="R166" s="219">
        <v>4</v>
      </c>
    </row>
    <row r="167" spans="1:18" ht="15" customHeight="1" x14ac:dyDescent="0.25">
      <c r="A167" s="45">
        <v>365</v>
      </c>
      <c r="B167" s="45">
        <v>365</v>
      </c>
      <c r="C167" s="57">
        <v>1300035360688</v>
      </c>
      <c r="D167" s="46">
        <v>0</v>
      </c>
      <c r="E167" s="46">
        <v>0</v>
      </c>
      <c r="F167" s="57" t="s">
        <v>1348</v>
      </c>
      <c r="G167" s="58" t="s">
        <v>1412</v>
      </c>
      <c r="H167" s="216">
        <v>2</v>
      </c>
      <c r="I167" s="62">
        <v>0.63</v>
      </c>
      <c r="J167" s="63">
        <v>42804.75</v>
      </c>
      <c r="K167" s="63">
        <v>4.8</v>
      </c>
      <c r="L167" s="63">
        <v>4.8</v>
      </c>
      <c r="M167" s="64" t="s">
        <v>638</v>
      </c>
      <c r="N167" s="65" t="s">
        <v>638</v>
      </c>
      <c r="O167" s="65" t="s">
        <v>638</v>
      </c>
      <c r="P167" s="65" t="s">
        <v>638</v>
      </c>
      <c r="Q167" s="206"/>
      <c r="R167" s="219">
        <v>4</v>
      </c>
    </row>
    <row r="168" spans="1:18" ht="15" customHeight="1" x14ac:dyDescent="0.25">
      <c r="A168" s="45">
        <v>366</v>
      </c>
      <c r="B168" s="45">
        <v>366</v>
      </c>
      <c r="C168" s="57">
        <v>1300035361130</v>
      </c>
      <c r="D168" s="46">
        <v>0</v>
      </c>
      <c r="E168" s="46">
        <v>0</v>
      </c>
      <c r="F168" s="57" t="s">
        <v>1348</v>
      </c>
      <c r="G168" s="58" t="s">
        <v>1413</v>
      </c>
      <c r="H168" s="216">
        <v>1</v>
      </c>
      <c r="I168" s="62">
        <v>1.2450000000000001</v>
      </c>
      <c r="J168" s="63">
        <v>13978.99</v>
      </c>
      <c r="K168" s="63">
        <v>4.25</v>
      </c>
      <c r="L168" s="63">
        <v>4.25</v>
      </c>
      <c r="M168" s="64" t="s">
        <v>638</v>
      </c>
      <c r="N168" s="65" t="s">
        <v>638</v>
      </c>
      <c r="O168" s="65" t="s">
        <v>638</v>
      </c>
      <c r="P168" s="65" t="s">
        <v>638</v>
      </c>
      <c r="Q168" s="206"/>
      <c r="R168" s="219">
        <v>4</v>
      </c>
    </row>
    <row r="169" spans="1:18" ht="15" customHeight="1" x14ac:dyDescent="0.25">
      <c r="A169" s="45">
        <v>367</v>
      </c>
      <c r="B169" s="45">
        <v>367</v>
      </c>
      <c r="C169" s="57">
        <v>1300035361812</v>
      </c>
      <c r="D169" s="46">
        <v>0</v>
      </c>
      <c r="E169" s="46">
        <v>0</v>
      </c>
      <c r="F169" s="57" t="s">
        <v>1348</v>
      </c>
      <c r="G169" s="58" t="s">
        <v>1414</v>
      </c>
      <c r="H169" s="216">
        <v>1</v>
      </c>
      <c r="I169" s="62" t="s">
        <v>638</v>
      </c>
      <c r="J169" s="63">
        <v>13978.99</v>
      </c>
      <c r="K169" s="63">
        <v>2.89</v>
      </c>
      <c r="L169" s="63">
        <v>2.89</v>
      </c>
      <c r="M169" s="64" t="s">
        <v>638</v>
      </c>
      <c r="N169" s="65" t="s">
        <v>638</v>
      </c>
      <c r="O169" s="65" t="s">
        <v>638</v>
      </c>
      <c r="P169" s="65" t="s">
        <v>638</v>
      </c>
      <c r="Q169" s="206"/>
      <c r="R169" s="219">
        <v>4</v>
      </c>
    </row>
    <row r="170" spans="1:18" ht="15" customHeight="1" x14ac:dyDescent="0.25">
      <c r="A170" s="45">
        <v>368</v>
      </c>
      <c r="B170" s="45">
        <v>368</v>
      </c>
      <c r="C170" s="57">
        <v>1300035361983</v>
      </c>
      <c r="D170" s="46">
        <v>0</v>
      </c>
      <c r="E170" s="46">
        <v>0</v>
      </c>
      <c r="F170" s="57" t="s">
        <v>1348</v>
      </c>
      <c r="G170" s="58" t="s">
        <v>1415</v>
      </c>
      <c r="H170" s="216">
        <v>1</v>
      </c>
      <c r="I170" s="62">
        <v>1.2929999999999999</v>
      </c>
      <c r="J170" s="63">
        <v>13978.99</v>
      </c>
      <c r="K170" s="63">
        <v>2.0699999999999998</v>
      </c>
      <c r="L170" s="63">
        <v>2.0699999999999998</v>
      </c>
      <c r="M170" s="64" t="s">
        <v>638</v>
      </c>
      <c r="N170" s="65" t="s">
        <v>638</v>
      </c>
      <c r="O170" s="65" t="s">
        <v>638</v>
      </c>
      <c r="P170" s="65" t="s">
        <v>638</v>
      </c>
      <c r="Q170" s="206"/>
      <c r="R170" s="219">
        <v>4</v>
      </c>
    </row>
    <row r="171" spans="1:18" ht="15" customHeight="1" x14ac:dyDescent="0.25">
      <c r="A171" s="45">
        <v>369</v>
      </c>
      <c r="B171" s="45">
        <v>369</v>
      </c>
      <c r="C171" s="57">
        <v>1300035362295</v>
      </c>
      <c r="D171" s="46">
        <v>0</v>
      </c>
      <c r="E171" s="46">
        <v>0</v>
      </c>
      <c r="F171" s="57" t="s">
        <v>1348</v>
      </c>
      <c r="G171" s="58" t="s">
        <v>1416</v>
      </c>
      <c r="H171" s="216">
        <v>1</v>
      </c>
      <c r="I171" s="62">
        <v>0.58299999999999996</v>
      </c>
      <c r="J171" s="63">
        <v>13978.99</v>
      </c>
      <c r="K171" s="63">
        <v>3.03</v>
      </c>
      <c r="L171" s="63">
        <v>3.03</v>
      </c>
      <c r="M171" s="64" t="s">
        <v>638</v>
      </c>
      <c r="N171" s="65" t="s">
        <v>638</v>
      </c>
      <c r="O171" s="65" t="s">
        <v>638</v>
      </c>
      <c r="P171" s="65" t="s">
        <v>638</v>
      </c>
      <c r="Q171" s="206"/>
      <c r="R171" s="219">
        <v>4</v>
      </c>
    </row>
    <row r="172" spans="1:18" ht="15" customHeight="1" x14ac:dyDescent="0.25">
      <c r="A172" s="45">
        <v>370</v>
      </c>
      <c r="B172" s="45">
        <v>370</v>
      </c>
      <c r="C172" s="57">
        <v>1300035362700</v>
      </c>
      <c r="D172" s="46">
        <v>0</v>
      </c>
      <c r="E172" s="46">
        <v>0</v>
      </c>
      <c r="F172" s="57" t="s">
        <v>1348</v>
      </c>
      <c r="G172" s="58" t="s">
        <v>1417</v>
      </c>
      <c r="H172" s="216">
        <v>1</v>
      </c>
      <c r="I172" s="62" t="s">
        <v>638</v>
      </c>
      <c r="J172" s="63">
        <v>13978.99</v>
      </c>
      <c r="K172" s="63">
        <v>1.83</v>
      </c>
      <c r="L172" s="63">
        <v>1.83</v>
      </c>
      <c r="M172" s="64" t="s">
        <v>638</v>
      </c>
      <c r="N172" s="65" t="s">
        <v>638</v>
      </c>
      <c r="O172" s="65" t="s">
        <v>638</v>
      </c>
      <c r="P172" s="65" t="s">
        <v>638</v>
      </c>
      <c r="Q172" s="206"/>
      <c r="R172" s="219">
        <v>4</v>
      </c>
    </row>
    <row r="173" spans="1:18" ht="15" customHeight="1" x14ac:dyDescent="0.25">
      <c r="A173" s="45">
        <v>371</v>
      </c>
      <c r="B173" s="45">
        <v>371</v>
      </c>
      <c r="C173" s="57">
        <v>1300035362904</v>
      </c>
      <c r="D173" s="46">
        <v>0</v>
      </c>
      <c r="E173" s="46">
        <v>0</v>
      </c>
      <c r="F173" s="57" t="s">
        <v>1348</v>
      </c>
      <c r="G173" s="58" t="s">
        <v>1418</v>
      </c>
      <c r="H173" s="216">
        <v>1</v>
      </c>
      <c r="I173" s="62">
        <v>4.0449999999999999</v>
      </c>
      <c r="J173" s="63">
        <v>22493.99</v>
      </c>
      <c r="K173" s="63" t="s">
        <v>638</v>
      </c>
      <c r="L173" s="63" t="s">
        <v>638</v>
      </c>
      <c r="M173" s="64" t="s">
        <v>638</v>
      </c>
      <c r="N173" s="65" t="s">
        <v>638</v>
      </c>
      <c r="O173" s="65" t="s">
        <v>638</v>
      </c>
      <c r="P173" s="65" t="s">
        <v>638</v>
      </c>
      <c r="Q173" s="206"/>
      <c r="R173" s="219">
        <v>4</v>
      </c>
    </row>
    <row r="174" spans="1:18" ht="15" customHeight="1" x14ac:dyDescent="0.25">
      <c r="A174" s="45">
        <v>372</v>
      </c>
      <c r="B174" s="45">
        <v>372</v>
      </c>
      <c r="C174" s="57">
        <v>1300035362978</v>
      </c>
      <c r="D174" s="46">
        <v>0</v>
      </c>
      <c r="E174" s="46">
        <v>0</v>
      </c>
      <c r="F174" s="57" t="s">
        <v>1348</v>
      </c>
      <c r="G174" s="58" t="s">
        <v>1419</v>
      </c>
      <c r="H174" s="216">
        <v>2</v>
      </c>
      <c r="I174" s="62">
        <v>4.2290000000000001</v>
      </c>
      <c r="J174" s="63">
        <v>42804.75</v>
      </c>
      <c r="K174" s="63">
        <v>3.54</v>
      </c>
      <c r="L174" s="63">
        <v>3.54</v>
      </c>
      <c r="M174" s="64" t="s">
        <v>638</v>
      </c>
      <c r="N174" s="65" t="s">
        <v>638</v>
      </c>
      <c r="O174" s="65" t="s">
        <v>638</v>
      </c>
      <c r="P174" s="65" t="s">
        <v>638</v>
      </c>
      <c r="Q174" s="206"/>
      <c r="R174" s="219">
        <v>4</v>
      </c>
    </row>
    <row r="175" spans="1:18" ht="15" customHeight="1" x14ac:dyDescent="0.25">
      <c r="A175" s="45">
        <v>373</v>
      </c>
      <c r="B175" s="45">
        <v>373</v>
      </c>
      <c r="C175" s="57">
        <v>1300035363067</v>
      </c>
      <c r="D175" s="46">
        <v>0</v>
      </c>
      <c r="E175" s="46">
        <v>0</v>
      </c>
      <c r="F175" s="57" t="s">
        <v>1348</v>
      </c>
      <c r="G175" s="58" t="s">
        <v>1420</v>
      </c>
      <c r="H175" s="216">
        <v>1</v>
      </c>
      <c r="I175" s="62" t="s">
        <v>638</v>
      </c>
      <c r="J175" s="63">
        <v>13978.99</v>
      </c>
      <c r="K175" s="63">
        <v>2.69</v>
      </c>
      <c r="L175" s="63">
        <v>2.69</v>
      </c>
      <c r="M175" s="64" t="s">
        <v>638</v>
      </c>
      <c r="N175" s="65" t="s">
        <v>638</v>
      </c>
      <c r="O175" s="65" t="s">
        <v>638</v>
      </c>
      <c r="P175" s="65" t="s">
        <v>638</v>
      </c>
      <c r="Q175" s="206"/>
      <c r="R175" s="219">
        <v>4</v>
      </c>
    </row>
    <row r="176" spans="1:18" ht="15" customHeight="1" x14ac:dyDescent="0.25">
      <c r="A176" s="45">
        <v>374</v>
      </c>
      <c r="B176" s="45">
        <v>374</v>
      </c>
      <c r="C176" s="57">
        <v>1300035363191</v>
      </c>
      <c r="D176" s="46">
        <v>0</v>
      </c>
      <c r="E176" s="46">
        <v>0</v>
      </c>
      <c r="F176" s="57" t="s">
        <v>1348</v>
      </c>
      <c r="G176" s="58" t="s">
        <v>1421</v>
      </c>
      <c r="H176" s="216">
        <v>1</v>
      </c>
      <c r="I176" s="62" t="s">
        <v>638</v>
      </c>
      <c r="J176" s="63">
        <v>13978.99</v>
      </c>
      <c r="K176" s="63">
        <v>3.7</v>
      </c>
      <c r="L176" s="63">
        <v>3.7</v>
      </c>
      <c r="M176" s="64" t="s">
        <v>638</v>
      </c>
      <c r="N176" s="65" t="s">
        <v>638</v>
      </c>
      <c r="O176" s="65" t="s">
        <v>638</v>
      </c>
      <c r="P176" s="65" t="s">
        <v>638</v>
      </c>
      <c r="Q176" s="206"/>
      <c r="R176" s="219">
        <v>4</v>
      </c>
    </row>
    <row r="177" spans="1:18" ht="15" customHeight="1" x14ac:dyDescent="0.25">
      <c r="A177" s="45">
        <v>375</v>
      </c>
      <c r="B177" s="45">
        <v>375</v>
      </c>
      <c r="C177" s="57">
        <v>1300035363225</v>
      </c>
      <c r="D177" s="46">
        <v>0</v>
      </c>
      <c r="E177" s="46">
        <v>0</v>
      </c>
      <c r="F177" s="57" t="s">
        <v>1348</v>
      </c>
      <c r="G177" s="58" t="s">
        <v>1422</v>
      </c>
      <c r="H177" s="216">
        <v>2</v>
      </c>
      <c r="I177" s="62">
        <v>0.59</v>
      </c>
      <c r="J177" s="63">
        <v>42804.75</v>
      </c>
      <c r="K177" s="63">
        <v>2.46</v>
      </c>
      <c r="L177" s="63">
        <v>2.46</v>
      </c>
      <c r="M177" s="64" t="s">
        <v>638</v>
      </c>
      <c r="N177" s="65" t="s">
        <v>638</v>
      </c>
      <c r="O177" s="65" t="s">
        <v>638</v>
      </c>
      <c r="P177" s="65" t="s">
        <v>638</v>
      </c>
      <c r="Q177" s="206"/>
      <c r="R177" s="219">
        <v>4</v>
      </c>
    </row>
    <row r="178" spans="1:18" ht="15" customHeight="1" x14ac:dyDescent="0.25">
      <c r="A178" s="45">
        <v>376</v>
      </c>
      <c r="B178" s="45">
        <v>376</v>
      </c>
      <c r="C178" s="57">
        <v>1300035363252</v>
      </c>
      <c r="D178" s="46">
        <v>0</v>
      </c>
      <c r="E178" s="46">
        <v>0</v>
      </c>
      <c r="F178" s="57" t="s">
        <v>1348</v>
      </c>
      <c r="G178" s="58" t="s">
        <v>1423</v>
      </c>
      <c r="H178" s="216">
        <v>1</v>
      </c>
      <c r="I178" s="62" t="s">
        <v>638</v>
      </c>
      <c r="J178" s="63">
        <v>13978.99</v>
      </c>
      <c r="K178" s="63">
        <v>5.5</v>
      </c>
      <c r="L178" s="63">
        <v>5.5</v>
      </c>
      <c r="M178" s="64" t="s">
        <v>638</v>
      </c>
      <c r="N178" s="65" t="s">
        <v>638</v>
      </c>
      <c r="O178" s="65" t="s">
        <v>638</v>
      </c>
      <c r="P178" s="65" t="s">
        <v>638</v>
      </c>
      <c r="Q178" s="206"/>
      <c r="R178" s="219">
        <v>4</v>
      </c>
    </row>
    <row r="179" spans="1:18" ht="15" customHeight="1" x14ac:dyDescent="0.25">
      <c r="A179" s="45">
        <v>377</v>
      </c>
      <c r="B179" s="45">
        <v>377</v>
      </c>
      <c r="C179" s="57">
        <v>1300035363883</v>
      </c>
      <c r="D179" s="46">
        <v>719</v>
      </c>
      <c r="E179" s="46">
        <v>719</v>
      </c>
      <c r="F179" s="57">
        <v>1300060263839</v>
      </c>
      <c r="G179" s="58" t="s">
        <v>1424</v>
      </c>
      <c r="H179" s="216">
        <v>2</v>
      </c>
      <c r="I179" s="62">
        <v>0.624</v>
      </c>
      <c r="J179" s="63">
        <v>42654.52</v>
      </c>
      <c r="K179" s="63">
        <v>1.75</v>
      </c>
      <c r="L179" s="63">
        <v>1.75</v>
      </c>
      <c r="M179" s="64" t="s">
        <v>638</v>
      </c>
      <c r="N179" s="65">
        <v>150.22999999999999</v>
      </c>
      <c r="O179" s="65">
        <v>0.05</v>
      </c>
      <c r="P179" s="65">
        <v>0.05</v>
      </c>
      <c r="Q179" s="206"/>
      <c r="R179" s="219">
        <v>4</v>
      </c>
    </row>
    <row r="180" spans="1:18" ht="15" customHeight="1" x14ac:dyDescent="0.25">
      <c r="A180" s="45">
        <v>378</v>
      </c>
      <c r="B180" s="45">
        <v>378</v>
      </c>
      <c r="C180" s="57">
        <v>1300035364060</v>
      </c>
      <c r="D180" s="46">
        <v>0</v>
      </c>
      <c r="E180" s="46">
        <v>0</v>
      </c>
      <c r="F180" s="57" t="s">
        <v>1348</v>
      </c>
      <c r="G180" s="58" t="s">
        <v>1425</v>
      </c>
      <c r="H180" s="216">
        <v>1</v>
      </c>
      <c r="I180" s="62">
        <v>4.0439999999999996</v>
      </c>
      <c r="J180" s="63">
        <v>16719.47</v>
      </c>
      <c r="K180" s="63">
        <v>5.26</v>
      </c>
      <c r="L180" s="63">
        <v>5.26</v>
      </c>
      <c r="M180" s="64" t="s">
        <v>638</v>
      </c>
      <c r="N180" s="65" t="s">
        <v>638</v>
      </c>
      <c r="O180" s="65" t="s">
        <v>638</v>
      </c>
      <c r="P180" s="65" t="s">
        <v>638</v>
      </c>
      <c r="Q180" s="206"/>
      <c r="R180" s="219">
        <v>4</v>
      </c>
    </row>
    <row r="181" spans="1:18" ht="15" customHeight="1" x14ac:dyDescent="0.25">
      <c r="A181" s="45">
        <v>379</v>
      </c>
      <c r="B181" s="45">
        <v>379</v>
      </c>
      <c r="C181" s="57">
        <v>1300035364177</v>
      </c>
      <c r="D181" s="46">
        <v>0</v>
      </c>
      <c r="E181" s="46">
        <v>0</v>
      </c>
      <c r="F181" s="57" t="s">
        <v>1348</v>
      </c>
      <c r="G181" s="58" t="s">
        <v>1426</v>
      </c>
      <c r="H181" s="216">
        <v>1</v>
      </c>
      <c r="I181" s="62">
        <v>1.4410000000000001</v>
      </c>
      <c r="J181" s="63">
        <v>13978.99</v>
      </c>
      <c r="K181" s="63">
        <v>4.9800000000000004</v>
      </c>
      <c r="L181" s="63">
        <v>4.9800000000000004</v>
      </c>
      <c r="M181" s="64" t="s">
        <v>638</v>
      </c>
      <c r="N181" s="65" t="s">
        <v>638</v>
      </c>
      <c r="O181" s="65" t="s">
        <v>638</v>
      </c>
      <c r="P181" s="65" t="s">
        <v>638</v>
      </c>
      <c r="Q181" s="206"/>
      <c r="R181" s="219">
        <v>4</v>
      </c>
    </row>
    <row r="182" spans="1:18" ht="15" customHeight="1" x14ac:dyDescent="0.25">
      <c r="A182" s="45">
        <v>380</v>
      </c>
      <c r="B182" s="45">
        <v>380</v>
      </c>
      <c r="C182" s="57">
        <v>1300035364256</v>
      </c>
      <c r="D182" s="46">
        <v>0</v>
      </c>
      <c r="E182" s="46">
        <v>0</v>
      </c>
      <c r="F182" s="57" t="s">
        <v>1348</v>
      </c>
      <c r="G182" s="58" t="s">
        <v>1427</v>
      </c>
      <c r="H182" s="216">
        <v>1</v>
      </c>
      <c r="I182" s="62">
        <v>1.522</v>
      </c>
      <c r="J182" s="63">
        <v>13978.99</v>
      </c>
      <c r="K182" s="63">
        <v>3.76</v>
      </c>
      <c r="L182" s="63">
        <v>3.76</v>
      </c>
      <c r="M182" s="64" t="s">
        <v>638</v>
      </c>
      <c r="N182" s="65" t="s">
        <v>638</v>
      </c>
      <c r="O182" s="65" t="s">
        <v>638</v>
      </c>
      <c r="P182" s="65" t="s">
        <v>638</v>
      </c>
      <c r="Q182" s="206"/>
      <c r="R182" s="219">
        <v>4</v>
      </c>
    </row>
    <row r="183" spans="1:18" ht="15" customHeight="1" x14ac:dyDescent="0.25">
      <c r="A183" s="45">
        <v>381</v>
      </c>
      <c r="B183" s="45">
        <v>381</v>
      </c>
      <c r="C183" s="57">
        <v>1300035364432</v>
      </c>
      <c r="D183" s="46">
        <v>0</v>
      </c>
      <c r="E183" s="46">
        <v>0</v>
      </c>
      <c r="F183" s="57" t="s">
        <v>1348</v>
      </c>
      <c r="G183" s="58" t="s">
        <v>1428</v>
      </c>
      <c r="H183" s="216">
        <v>1</v>
      </c>
      <c r="I183" s="62">
        <v>0.84899999999999998</v>
      </c>
      <c r="J183" s="63">
        <v>13978.99</v>
      </c>
      <c r="K183" s="63">
        <v>2.66</v>
      </c>
      <c r="L183" s="63">
        <v>2.66</v>
      </c>
      <c r="M183" s="64" t="s">
        <v>638</v>
      </c>
      <c r="N183" s="65" t="s">
        <v>638</v>
      </c>
      <c r="O183" s="65" t="s">
        <v>638</v>
      </c>
      <c r="P183" s="65" t="s">
        <v>638</v>
      </c>
      <c r="Q183" s="206"/>
      <c r="R183" s="219">
        <v>4</v>
      </c>
    </row>
    <row r="184" spans="1:18" ht="15" customHeight="1" x14ac:dyDescent="0.25">
      <c r="A184" s="45">
        <v>382</v>
      </c>
      <c r="B184" s="45">
        <v>382</v>
      </c>
      <c r="C184" s="57">
        <v>1300035364646</v>
      </c>
      <c r="D184" s="46">
        <v>0</v>
      </c>
      <c r="E184" s="46">
        <v>0</v>
      </c>
      <c r="F184" s="57" t="s">
        <v>1348</v>
      </c>
      <c r="G184" s="58" t="s">
        <v>1429</v>
      </c>
      <c r="H184" s="216">
        <v>2</v>
      </c>
      <c r="I184" s="62">
        <v>0.872</v>
      </c>
      <c r="J184" s="63">
        <v>42804.75</v>
      </c>
      <c r="K184" s="63">
        <v>5.51</v>
      </c>
      <c r="L184" s="63">
        <v>5.51</v>
      </c>
      <c r="M184" s="64" t="s">
        <v>638</v>
      </c>
      <c r="N184" s="65" t="s">
        <v>638</v>
      </c>
      <c r="O184" s="65" t="s">
        <v>638</v>
      </c>
      <c r="P184" s="65" t="s">
        <v>638</v>
      </c>
      <c r="Q184" s="206"/>
      <c r="R184" s="219">
        <v>4</v>
      </c>
    </row>
    <row r="185" spans="1:18" ht="15" customHeight="1" x14ac:dyDescent="0.25">
      <c r="A185" s="45">
        <v>383</v>
      </c>
      <c r="B185" s="45">
        <v>383</v>
      </c>
      <c r="C185" s="57">
        <v>1300035364822</v>
      </c>
      <c r="D185" s="46">
        <v>0</v>
      </c>
      <c r="E185" s="46">
        <v>0</v>
      </c>
      <c r="F185" s="57" t="s">
        <v>1348</v>
      </c>
      <c r="G185" s="58" t="s">
        <v>1430</v>
      </c>
      <c r="H185" s="216">
        <v>1</v>
      </c>
      <c r="I185" s="62">
        <v>1.4790000000000001</v>
      </c>
      <c r="J185" s="63">
        <v>13978.99</v>
      </c>
      <c r="K185" s="63">
        <v>4.33</v>
      </c>
      <c r="L185" s="63">
        <v>4.33</v>
      </c>
      <c r="M185" s="64" t="s">
        <v>638</v>
      </c>
      <c r="N185" s="65" t="s">
        <v>638</v>
      </c>
      <c r="O185" s="65" t="s">
        <v>638</v>
      </c>
      <c r="P185" s="65" t="s">
        <v>638</v>
      </c>
      <c r="Q185" s="206"/>
      <c r="R185" s="219">
        <v>4</v>
      </c>
    </row>
    <row r="186" spans="1:18" ht="15" customHeight="1" x14ac:dyDescent="0.25">
      <c r="A186" s="45">
        <v>384</v>
      </c>
      <c r="B186" s="45">
        <v>384</v>
      </c>
      <c r="C186" s="57">
        <v>1300035365161</v>
      </c>
      <c r="D186" s="46">
        <v>0</v>
      </c>
      <c r="E186" s="46">
        <v>0</v>
      </c>
      <c r="F186" s="57" t="s">
        <v>1348</v>
      </c>
      <c r="G186" s="58" t="s">
        <v>1431</v>
      </c>
      <c r="H186" s="216">
        <v>1</v>
      </c>
      <c r="I186" s="62">
        <v>0.872</v>
      </c>
      <c r="J186" s="63">
        <v>13978.99</v>
      </c>
      <c r="K186" s="63">
        <v>6.63</v>
      </c>
      <c r="L186" s="63">
        <v>6.63</v>
      </c>
      <c r="M186" s="64" t="s">
        <v>638</v>
      </c>
      <c r="N186" s="65" t="s">
        <v>638</v>
      </c>
      <c r="O186" s="65" t="s">
        <v>638</v>
      </c>
      <c r="P186" s="65" t="s">
        <v>638</v>
      </c>
      <c r="Q186" s="206"/>
      <c r="R186" s="219">
        <v>4</v>
      </c>
    </row>
    <row r="187" spans="1:18" ht="15" customHeight="1" x14ac:dyDescent="0.25">
      <c r="A187" s="45">
        <v>385</v>
      </c>
      <c r="B187" s="45">
        <v>385</v>
      </c>
      <c r="C187" s="57">
        <v>1300035365240</v>
      </c>
      <c r="D187" s="46">
        <v>0</v>
      </c>
      <c r="E187" s="46">
        <v>0</v>
      </c>
      <c r="F187" s="57" t="s">
        <v>1348</v>
      </c>
      <c r="G187" s="58" t="s">
        <v>1432</v>
      </c>
      <c r="H187" s="216">
        <v>2</v>
      </c>
      <c r="I187" s="62">
        <v>1.147</v>
      </c>
      <c r="J187" s="63">
        <v>42804.75</v>
      </c>
      <c r="K187" s="63">
        <v>3.83</v>
      </c>
      <c r="L187" s="63">
        <v>3.83</v>
      </c>
      <c r="M187" s="64" t="s">
        <v>638</v>
      </c>
      <c r="N187" s="65" t="s">
        <v>638</v>
      </c>
      <c r="O187" s="65" t="s">
        <v>638</v>
      </c>
      <c r="P187" s="65" t="s">
        <v>638</v>
      </c>
      <c r="Q187" s="206"/>
      <c r="R187" s="219">
        <v>4</v>
      </c>
    </row>
    <row r="188" spans="1:18" ht="15" customHeight="1" x14ac:dyDescent="0.25">
      <c r="A188" s="45">
        <v>386</v>
      </c>
      <c r="B188" s="45">
        <v>386</v>
      </c>
      <c r="C188" s="57">
        <v>1300035365287</v>
      </c>
      <c r="D188" s="46">
        <v>0</v>
      </c>
      <c r="E188" s="46">
        <v>0</v>
      </c>
      <c r="F188" s="57" t="s">
        <v>1348</v>
      </c>
      <c r="G188" s="58" t="s">
        <v>1433</v>
      </c>
      <c r="H188" s="216">
        <v>2</v>
      </c>
      <c r="I188" s="62">
        <v>1.1599999999999999</v>
      </c>
      <c r="J188" s="63">
        <v>42804.75</v>
      </c>
      <c r="K188" s="63">
        <v>6.12</v>
      </c>
      <c r="L188" s="63">
        <v>6.12</v>
      </c>
      <c r="M188" s="64" t="s">
        <v>638</v>
      </c>
      <c r="N188" s="65" t="s">
        <v>638</v>
      </c>
      <c r="O188" s="65" t="s">
        <v>638</v>
      </c>
      <c r="P188" s="65" t="s">
        <v>638</v>
      </c>
      <c r="Q188" s="206"/>
      <c r="R188" s="219">
        <v>4</v>
      </c>
    </row>
    <row r="189" spans="1:18" ht="15" customHeight="1" x14ac:dyDescent="0.25">
      <c r="A189" s="45">
        <v>387</v>
      </c>
      <c r="B189" s="45">
        <v>387</v>
      </c>
      <c r="C189" s="57">
        <v>1300035366494</v>
      </c>
      <c r="D189" s="46">
        <v>0</v>
      </c>
      <c r="E189" s="46">
        <v>0</v>
      </c>
      <c r="F189" s="57" t="s">
        <v>1348</v>
      </c>
      <c r="G189" s="58" t="s">
        <v>1434</v>
      </c>
      <c r="H189" s="216">
        <v>1</v>
      </c>
      <c r="I189" s="62" t="s">
        <v>638</v>
      </c>
      <c r="J189" s="63">
        <v>13978.99</v>
      </c>
      <c r="K189" s="63">
        <v>6.98</v>
      </c>
      <c r="L189" s="63">
        <v>6.98</v>
      </c>
      <c r="M189" s="64" t="s">
        <v>638</v>
      </c>
      <c r="N189" s="65" t="s">
        <v>638</v>
      </c>
      <c r="O189" s="65" t="s">
        <v>638</v>
      </c>
      <c r="P189" s="65" t="s">
        <v>638</v>
      </c>
      <c r="Q189" s="206"/>
      <c r="R189" s="219">
        <v>4</v>
      </c>
    </row>
    <row r="190" spans="1:18" ht="15" customHeight="1" x14ac:dyDescent="0.25">
      <c r="A190" s="45">
        <v>388</v>
      </c>
      <c r="B190" s="45">
        <v>388</v>
      </c>
      <c r="C190" s="57">
        <v>1300035366801</v>
      </c>
      <c r="D190" s="46">
        <v>0</v>
      </c>
      <c r="E190" s="46">
        <v>0</v>
      </c>
      <c r="F190" s="57" t="s">
        <v>1348</v>
      </c>
      <c r="G190" s="58" t="s">
        <v>1435</v>
      </c>
      <c r="H190" s="216">
        <v>1</v>
      </c>
      <c r="I190" s="62">
        <v>0.45100000000000001</v>
      </c>
      <c r="J190" s="63">
        <v>13978.99</v>
      </c>
      <c r="K190" s="63">
        <v>3.38</v>
      </c>
      <c r="L190" s="63">
        <v>3.38</v>
      </c>
      <c r="M190" s="64" t="s">
        <v>638</v>
      </c>
      <c r="N190" s="65" t="s">
        <v>638</v>
      </c>
      <c r="O190" s="65" t="s">
        <v>638</v>
      </c>
      <c r="P190" s="65" t="s">
        <v>638</v>
      </c>
      <c r="Q190" s="206"/>
      <c r="R190" s="219">
        <v>4</v>
      </c>
    </row>
    <row r="191" spans="1:18" ht="15" customHeight="1" x14ac:dyDescent="0.25">
      <c r="A191" s="45">
        <v>389</v>
      </c>
      <c r="B191" s="45">
        <v>389</v>
      </c>
      <c r="C191" s="57">
        <v>1300035368232</v>
      </c>
      <c r="D191" s="46">
        <v>721</v>
      </c>
      <c r="E191" s="46">
        <v>721</v>
      </c>
      <c r="F191" s="57">
        <v>1300060267898</v>
      </c>
      <c r="G191" s="58" t="s">
        <v>1436</v>
      </c>
      <c r="H191" s="216">
        <v>1</v>
      </c>
      <c r="I191" s="62">
        <v>0.52500000000000002</v>
      </c>
      <c r="J191" s="63">
        <v>13866.58</v>
      </c>
      <c r="K191" s="63">
        <v>3.95</v>
      </c>
      <c r="L191" s="63">
        <v>3.95</v>
      </c>
      <c r="M191" s="64" t="s">
        <v>638</v>
      </c>
      <c r="N191" s="65">
        <v>112.41</v>
      </c>
      <c r="O191" s="65">
        <v>0.05</v>
      </c>
      <c r="P191" s="65">
        <v>0.05</v>
      </c>
      <c r="Q191" s="237" t="s">
        <v>1515</v>
      </c>
      <c r="R191" s="219">
        <v>4</v>
      </c>
    </row>
    <row r="192" spans="1:18" ht="15" customHeight="1" x14ac:dyDescent="0.25">
      <c r="A192" s="45">
        <v>391</v>
      </c>
      <c r="B192" s="45">
        <v>391</v>
      </c>
      <c r="C192" s="57">
        <v>1300035368400</v>
      </c>
      <c r="D192" s="46">
        <v>0</v>
      </c>
      <c r="E192" s="46">
        <v>0</v>
      </c>
      <c r="F192" s="57" t="s">
        <v>1348</v>
      </c>
      <c r="G192" s="58" t="s">
        <v>1437</v>
      </c>
      <c r="H192" s="216">
        <v>1</v>
      </c>
      <c r="I192" s="62">
        <v>0.51300000000000001</v>
      </c>
      <c r="J192" s="63">
        <v>13978.99</v>
      </c>
      <c r="K192" s="63">
        <v>4.12</v>
      </c>
      <c r="L192" s="63">
        <v>4.12</v>
      </c>
      <c r="M192" s="64" t="s">
        <v>638</v>
      </c>
      <c r="N192" s="65" t="s">
        <v>638</v>
      </c>
      <c r="O192" s="65" t="s">
        <v>638</v>
      </c>
      <c r="P192" s="65" t="s">
        <v>638</v>
      </c>
      <c r="Q192" s="206"/>
      <c r="R192" s="219">
        <v>4</v>
      </c>
    </row>
    <row r="193" spans="1:18" ht="15" customHeight="1" x14ac:dyDescent="0.25">
      <c r="A193" s="45">
        <v>392</v>
      </c>
      <c r="B193" s="45">
        <v>392</v>
      </c>
      <c r="C193" s="57">
        <v>1300035368428</v>
      </c>
      <c r="D193" s="46">
        <v>0</v>
      </c>
      <c r="E193" s="46">
        <v>0</v>
      </c>
      <c r="F193" s="57" t="s">
        <v>1348</v>
      </c>
      <c r="G193" s="58" t="s">
        <v>1438</v>
      </c>
      <c r="H193" s="216">
        <v>1</v>
      </c>
      <c r="I193" s="62">
        <v>0.51600000000000001</v>
      </c>
      <c r="J193" s="63">
        <v>13978.99</v>
      </c>
      <c r="K193" s="63">
        <v>7.06</v>
      </c>
      <c r="L193" s="63">
        <v>7.06</v>
      </c>
      <c r="M193" s="64" t="s">
        <v>638</v>
      </c>
      <c r="N193" s="65" t="s">
        <v>638</v>
      </c>
      <c r="O193" s="65" t="s">
        <v>638</v>
      </c>
      <c r="P193" s="65" t="s">
        <v>638</v>
      </c>
      <c r="Q193" s="237" t="s">
        <v>1515</v>
      </c>
      <c r="R193" s="219">
        <v>4</v>
      </c>
    </row>
    <row r="194" spans="1:18" ht="15" customHeight="1" x14ac:dyDescent="0.25">
      <c r="A194" s="45">
        <v>393</v>
      </c>
      <c r="B194" s="45">
        <v>393</v>
      </c>
      <c r="C194" s="57">
        <v>1300035370116</v>
      </c>
      <c r="D194" s="46">
        <v>0</v>
      </c>
      <c r="E194" s="46">
        <v>0</v>
      </c>
      <c r="F194" s="57" t="s">
        <v>1348</v>
      </c>
      <c r="G194" s="58" t="s">
        <v>1439</v>
      </c>
      <c r="H194" s="216">
        <v>1</v>
      </c>
      <c r="I194" s="62">
        <v>0.30599999999999999</v>
      </c>
      <c r="J194" s="63">
        <v>13978.99</v>
      </c>
      <c r="K194" s="63">
        <v>7.81</v>
      </c>
      <c r="L194" s="63">
        <v>7.81</v>
      </c>
      <c r="M194" s="64" t="s">
        <v>638</v>
      </c>
      <c r="N194" s="65" t="s">
        <v>638</v>
      </c>
      <c r="O194" s="65" t="s">
        <v>638</v>
      </c>
      <c r="P194" s="65" t="s">
        <v>638</v>
      </c>
      <c r="Q194" s="237" t="s">
        <v>1515</v>
      </c>
      <c r="R194" s="219">
        <v>4</v>
      </c>
    </row>
    <row r="195" spans="1:18" ht="15" customHeight="1" x14ac:dyDescent="0.25">
      <c r="A195" s="45">
        <v>394</v>
      </c>
      <c r="B195" s="45">
        <v>394</v>
      </c>
      <c r="C195" s="57">
        <v>1300035618356</v>
      </c>
      <c r="D195" s="46">
        <v>0</v>
      </c>
      <c r="E195" s="46">
        <v>0</v>
      </c>
      <c r="F195" s="57" t="s">
        <v>1348</v>
      </c>
      <c r="G195" s="58" t="s">
        <v>1440</v>
      </c>
      <c r="H195" s="216">
        <v>1</v>
      </c>
      <c r="I195" s="62" t="s">
        <v>638</v>
      </c>
      <c r="J195" s="63">
        <v>13978.99</v>
      </c>
      <c r="K195" s="63">
        <v>4.0999999999999996</v>
      </c>
      <c r="L195" s="63">
        <v>4.0999999999999996</v>
      </c>
      <c r="M195" s="64" t="s">
        <v>638</v>
      </c>
      <c r="N195" s="65" t="s">
        <v>638</v>
      </c>
      <c r="O195" s="65" t="s">
        <v>638</v>
      </c>
      <c r="P195" s="65" t="s">
        <v>638</v>
      </c>
      <c r="Q195" s="206"/>
      <c r="R195" s="219">
        <v>4</v>
      </c>
    </row>
    <row r="196" spans="1:18" ht="15" customHeight="1" x14ac:dyDescent="0.25">
      <c r="A196" s="45">
        <v>395</v>
      </c>
      <c r="B196" s="45">
        <v>395</v>
      </c>
      <c r="C196" s="57">
        <v>1300038178922</v>
      </c>
      <c r="D196" s="46">
        <v>0</v>
      </c>
      <c r="E196" s="46">
        <v>0</v>
      </c>
      <c r="F196" s="57" t="s">
        <v>1348</v>
      </c>
      <c r="G196" s="58" t="s">
        <v>1441</v>
      </c>
      <c r="H196" s="216">
        <v>1</v>
      </c>
      <c r="I196" s="62" t="s">
        <v>638</v>
      </c>
      <c r="J196" s="63">
        <v>13978.99</v>
      </c>
      <c r="K196" s="63">
        <v>5.0599999999999996</v>
      </c>
      <c r="L196" s="63">
        <v>5.0599999999999996</v>
      </c>
      <c r="M196" s="64" t="s">
        <v>638</v>
      </c>
      <c r="N196" s="65" t="s">
        <v>638</v>
      </c>
      <c r="O196" s="65" t="s">
        <v>638</v>
      </c>
      <c r="P196" s="65" t="s">
        <v>638</v>
      </c>
      <c r="Q196" s="206"/>
      <c r="R196" s="219">
        <v>4</v>
      </c>
    </row>
    <row r="197" spans="1:18" ht="15" customHeight="1" x14ac:dyDescent="0.25">
      <c r="A197" s="45">
        <v>397</v>
      </c>
      <c r="B197" s="45">
        <v>397</v>
      </c>
      <c r="C197" s="57">
        <v>1300050455959</v>
      </c>
      <c r="D197" s="46">
        <v>0</v>
      </c>
      <c r="E197" s="46">
        <v>0</v>
      </c>
      <c r="F197" s="57" t="s">
        <v>1348</v>
      </c>
      <c r="G197" s="58" t="s">
        <v>1442</v>
      </c>
      <c r="H197" s="216">
        <v>1</v>
      </c>
      <c r="I197" s="62">
        <v>0.58899999999999997</v>
      </c>
      <c r="J197" s="63">
        <v>13978.99</v>
      </c>
      <c r="K197" s="63">
        <v>2.73</v>
      </c>
      <c r="L197" s="63">
        <v>2.73</v>
      </c>
      <c r="M197" s="64" t="s">
        <v>638</v>
      </c>
      <c r="N197" s="65" t="s">
        <v>638</v>
      </c>
      <c r="O197" s="65" t="s">
        <v>638</v>
      </c>
      <c r="P197" s="65" t="s">
        <v>638</v>
      </c>
      <c r="Q197" s="206"/>
      <c r="R197" s="219">
        <v>4</v>
      </c>
    </row>
    <row r="198" spans="1:18" ht="15" customHeight="1" x14ac:dyDescent="0.25">
      <c r="A198" s="45">
        <v>398</v>
      </c>
      <c r="B198" s="45">
        <v>398</v>
      </c>
      <c r="C198" s="57">
        <v>1300050482127</v>
      </c>
      <c r="D198" s="46">
        <v>0</v>
      </c>
      <c r="E198" s="46">
        <v>0</v>
      </c>
      <c r="F198" s="57" t="s">
        <v>1348</v>
      </c>
      <c r="G198" s="58" t="s">
        <v>1443</v>
      </c>
      <c r="H198" s="216">
        <v>1</v>
      </c>
      <c r="I198" s="62">
        <v>0.58699999999999997</v>
      </c>
      <c r="J198" s="63">
        <v>13978.99</v>
      </c>
      <c r="K198" s="63">
        <v>2.4500000000000002</v>
      </c>
      <c r="L198" s="63">
        <v>2.4500000000000002</v>
      </c>
      <c r="M198" s="64" t="s">
        <v>638</v>
      </c>
      <c r="N198" s="65" t="s">
        <v>638</v>
      </c>
      <c r="O198" s="65" t="s">
        <v>638</v>
      </c>
      <c r="P198" s="65" t="s">
        <v>638</v>
      </c>
      <c r="Q198" s="206"/>
      <c r="R198" s="219">
        <v>4</v>
      </c>
    </row>
    <row r="199" spans="1:18" ht="15" customHeight="1" x14ac:dyDescent="0.25">
      <c r="A199" s="45">
        <v>399</v>
      </c>
      <c r="B199" s="45">
        <v>399</v>
      </c>
      <c r="C199" s="57">
        <v>1300050628390</v>
      </c>
      <c r="D199" s="46">
        <v>717</v>
      </c>
      <c r="E199" s="46">
        <v>717</v>
      </c>
      <c r="F199" s="57">
        <v>1300050867852</v>
      </c>
      <c r="G199" s="58" t="s">
        <v>1444</v>
      </c>
      <c r="H199" s="216">
        <v>0</v>
      </c>
      <c r="I199" s="62" t="s">
        <v>638</v>
      </c>
      <c r="J199" s="63">
        <v>105.06</v>
      </c>
      <c r="K199" s="63">
        <v>1.27</v>
      </c>
      <c r="L199" s="63">
        <v>1.27</v>
      </c>
      <c r="M199" s="64" t="s">
        <v>638</v>
      </c>
      <c r="N199" s="65">
        <v>1575.96</v>
      </c>
      <c r="O199" s="65">
        <v>0.05</v>
      </c>
      <c r="P199" s="65">
        <v>0.05</v>
      </c>
      <c r="Q199" s="206"/>
      <c r="R199" s="219">
        <v>4</v>
      </c>
    </row>
    <row r="200" spans="1:18" ht="15" customHeight="1" x14ac:dyDescent="0.25">
      <c r="A200" s="45">
        <v>450</v>
      </c>
      <c r="B200" s="45">
        <v>450</v>
      </c>
      <c r="C200" s="57">
        <v>1300050632704</v>
      </c>
      <c r="D200" s="46">
        <v>0</v>
      </c>
      <c r="E200" s="46">
        <v>0</v>
      </c>
      <c r="F200" s="57" t="s">
        <v>1348</v>
      </c>
      <c r="G200" s="58" t="s">
        <v>1445</v>
      </c>
      <c r="H200" s="216">
        <v>2</v>
      </c>
      <c r="I200" s="62" t="s">
        <v>638</v>
      </c>
      <c r="J200" s="63">
        <v>42804.75</v>
      </c>
      <c r="K200" s="63">
        <v>4.37</v>
      </c>
      <c r="L200" s="63">
        <v>4.37</v>
      </c>
      <c r="M200" s="64" t="s">
        <v>638</v>
      </c>
      <c r="N200" s="65" t="s">
        <v>638</v>
      </c>
      <c r="O200" s="65" t="s">
        <v>638</v>
      </c>
      <c r="P200" s="65" t="s">
        <v>638</v>
      </c>
      <c r="Q200" s="206"/>
      <c r="R200" s="219">
        <v>4</v>
      </c>
    </row>
    <row r="201" spans="1:18" ht="15" customHeight="1" x14ac:dyDescent="0.25">
      <c r="A201" s="45">
        <v>452</v>
      </c>
      <c r="B201" s="45">
        <v>452</v>
      </c>
      <c r="C201" s="57">
        <v>1300050955454</v>
      </c>
      <c r="D201" s="46">
        <v>0</v>
      </c>
      <c r="E201" s="46">
        <v>0</v>
      </c>
      <c r="F201" s="57" t="s">
        <v>1348</v>
      </c>
      <c r="G201" s="58" t="s">
        <v>1446</v>
      </c>
      <c r="H201" s="216">
        <v>1</v>
      </c>
      <c r="I201" s="62" t="s">
        <v>638</v>
      </c>
      <c r="J201" s="63">
        <v>18266.490000000002</v>
      </c>
      <c r="K201" s="63" t="s">
        <v>638</v>
      </c>
      <c r="L201" s="63" t="s">
        <v>638</v>
      </c>
      <c r="M201" s="64" t="s">
        <v>638</v>
      </c>
      <c r="N201" s="65" t="s">
        <v>638</v>
      </c>
      <c r="O201" s="65" t="s">
        <v>638</v>
      </c>
      <c r="P201" s="65" t="s">
        <v>638</v>
      </c>
      <c r="Q201" s="206"/>
      <c r="R201" s="219">
        <v>4</v>
      </c>
    </row>
    <row r="202" spans="1:18" ht="15" customHeight="1" x14ac:dyDescent="0.25">
      <c r="A202" s="45">
        <v>453</v>
      </c>
      <c r="B202" s="45">
        <v>453</v>
      </c>
      <c r="C202" s="57">
        <v>1300050977573</v>
      </c>
      <c r="D202" s="46">
        <v>720</v>
      </c>
      <c r="E202" s="46">
        <v>720</v>
      </c>
      <c r="F202" s="57">
        <v>1300060574459</v>
      </c>
      <c r="G202" s="58" t="s">
        <v>1447</v>
      </c>
      <c r="H202" s="216">
        <v>1</v>
      </c>
      <c r="I202" s="62">
        <v>3.7290000000000001</v>
      </c>
      <c r="J202" s="63">
        <v>16576.45</v>
      </c>
      <c r="K202" s="63">
        <v>3.85</v>
      </c>
      <c r="L202" s="63">
        <v>3.85</v>
      </c>
      <c r="M202" s="64" t="s">
        <v>638</v>
      </c>
      <c r="N202" s="65">
        <v>143.03</v>
      </c>
      <c r="O202" s="65">
        <v>0.05</v>
      </c>
      <c r="P202" s="65">
        <v>0.05</v>
      </c>
      <c r="Q202" s="206"/>
      <c r="R202" s="219">
        <v>5</v>
      </c>
    </row>
    <row r="203" spans="1:18" ht="15" customHeight="1" x14ac:dyDescent="0.25">
      <c r="A203" s="45">
        <v>454</v>
      </c>
      <c r="B203" s="45">
        <v>454</v>
      </c>
      <c r="C203" s="57">
        <v>1300050977670</v>
      </c>
      <c r="D203" s="46">
        <v>0</v>
      </c>
      <c r="E203" s="46">
        <v>0</v>
      </c>
      <c r="F203" s="57" t="s">
        <v>1348</v>
      </c>
      <c r="G203" s="58" t="s">
        <v>1448</v>
      </c>
      <c r="H203" s="216">
        <v>1</v>
      </c>
      <c r="I203" s="62">
        <v>0.60799999999999998</v>
      </c>
      <c r="J203" s="63">
        <v>16719.47</v>
      </c>
      <c r="K203" s="63">
        <v>3.84</v>
      </c>
      <c r="L203" s="63">
        <v>3.84</v>
      </c>
      <c r="M203" s="64" t="s">
        <v>638</v>
      </c>
      <c r="N203" s="65" t="s">
        <v>638</v>
      </c>
      <c r="O203" s="65" t="s">
        <v>638</v>
      </c>
      <c r="P203" s="65" t="s">
        <v>638</v>
      </c>
      <c r="Q203" s="206"/>
      <c r="R203" s="219">
        <v>5</v>
      </c>
    </row>
    <row r="204" spans="1:18" ht="15" customHeight="1" x14ac:dyDescent="0.25">
      <c r="A204" s="45">
        <v>455</v>
      </c>
      <c r="B204" s="45">
        <v>455</v>
      </c>
      <c r="C204" s="57">
        <v>1300051438963</v>
      </c>
      <c r="D204" s="46">
        <v>0</v>
      </c>
      <c r="E204" s="46">
        <v>0</v>
      </c>
      <c r="F204" s="57" t="s">
        <v>1348</v>
      </c>
      <c r="G204" s="58" t="s">
        <v>1449</v>
      </c>
      <c r="H204" s="216">
        <v>2</v>
      </c>
      <c r="I204" s="62">
        <v>2.198</v>
      </c>
      <c r="J204" s="63">
        <v>45545.23</v>
      </c>
      <c r="K204" s="63">
        <v>2.39</v>
      </c>
      <c r="L204" s="63">
        <v>2.39</v>
      </c>
      <c r="M204" s="64" t="s">
        <v>638</v>
      </c>
      <c r="N204" s="65" t="s">
        <v>638</v>
      </c>
      <c r="O204" s="65" t="s">
        <v>638</v>
      </c>
      <c r="P204" s="65" t="s">
        <v>638</v>
      </c>
      <c r="Q204" s="206"/>
      <c r="R204" s="219">
        <v>5</v>
      </c>
    </row>
    <row r="205" spans="1:18" ht="15" customHeight="1" x14ac:dyDescent="0.25">
      <c r="A205" s="45">
        <v>456</v>
      </c>
      <c r="B205" s="45">
        <v>456</v>
      </c>
      <c r="C205" s="57">
        <v>1300051517481</v>
      </c>
      <c r="D205" s="46">
        <v>0</v>
      </c>
      <c r="E205" s="46">
        <v>0</v>
      </c>
      <c r="F205" s="57" t="s">
        <v>1348</v>
      </c>
      <c r="G205" s="58" t="s">
        <v>1450</v>
      </c>
      <c r="H205" s="216">
        <v>1</v>
      </c>
      <c r="I205" s="62" t="s">
        <v>638</v>
      </c>
      <c r="J205" s="63">
        <v>13978.99</v>
      </c>
      <c r="K205" s="63">
        <v>4.01</v>
      </c>
      <c r="L205" s="63">
        <v>4.01</v>
      </c>
      <c r="M205" s="64" t="s">
        <v>638</v>
      </c>
      <c r="N205" s="65" t="s">
        <v>638</v>
      </c>
      <c r="O205" s="65" t="s">
        <v>638</v>
      </c>
      <c r="P205" s="65" t="s">
        <v>638</v>
      </c>
      <c r="Q205" s="206"/>
      <c r="R205" s="219">
        <v>5</v>
      </c>
    </row>
    <row r="206" spans="1:18" ht="15" customHeight="1" x14ac:dyDescent="0.25">
      <c r="A206" s="45">
        <v>457</v>
      </c>
      <c r="B206" s="45">
        <v>457</v>
      </c>
      <c r="C206" s="57">
        <v>1300051708346</v>
      </c>
      <c r="D206" s="46">
        <v>0</v>
      </c>
      <c r="E206" s="46">
        <v>0</v>
      </c>
      <c r="F206" s="57" t="s">
        <v>1348</v>
      </c>
      <c r="G206" s="58" t="s">
        <v>1451</v>
      </c>
      <c r="H206" s="216">
        <v>1</v>
      </c>
      <c r="I206" s="62" t="s">
        <v>638</v>
      </c>
      <c r="J206" s="63">
        <v>13978.99</v>
      </c>
      <c r="K206" s="63">
        <v>4.16</v>
      </c>
      <c r="L206" s="63">
        <v>4.16</v>
      </c>
      <c r="M206" s="64" t="s">
        <v>638</v>
      </c>
      <c r="N206" s="65" t="s">
        <v>638</v>
      </c>
      <c r="O206" s="65" t="s">
        <v>638</v>
      </c>
      <c r="P206" s="65" t="s">
        <v>638</v>
      </c>
      <c r="Q206" s="206"/>
      <c r="R206" s="219">
        <v>5</v>
      </c>
    </row>
    <row r="207" spans="1:18" ht="15" customHeight="1" x14ac:dyDescent="0.25">
      <c r="A207" s="45">
        <v>458</v>
      </c>
      <c r="B207" s="45">
        <v>458</v>
      </c>
      <c r="C207" s="57">
        <v>1300052182955</v>
      </c>
      <c r="D207" s="46">
        <v>0</v>
      </c>
      <c r="E207" s="46">
        <v>0</v>
      </c>
      <c r="F207" s="57" t="s">
        <v>1348</v>
      </c>
      <c r="G207" s="58" t="s">
        <v>1452</v>
      </c>
      <c r="H207" s="216">
        <v>1</v>
      </c>
      <c r="I207" s="62" t="s">
        <v>638</v>
      </c>
      <c r="J207" s="63">
        <v>13978.99</v>
      </c>
      <c r="K207" s="63">
        <v>4.72</v>
      </c>
      <c r="L207" s="63">
        <v>4.72</v>
      </c>
      <c r="M207" s="64" t="s">
        <v>638</v>
      </c>
      <c r="N207" s="65" t="s">
        <v>638</v>
      </c>
      <c r="O207" s="65" t="s">
        <v>638</v>
      </c>
      <c r="P207" s="65" t="s">
        <v>638</v>
      </c>
      <c r="Q207" s="206"/>
      <c r="R207" s="219">
        <v>5</v>
      </c>
    </row>
    <row r="208" spans="1:18" ht="15" customHeight="1" x14ac:dyDescent="0.25">
      <c r="A208" s="45">
        <v>459</v>
      </c>
      <c r="B208" s="45">
        <v>459</v>
      </c>
      <c r="C208" s="57">
        <v>1300053398578</v>
      </c>
      <c r="D208" s="46">
        <v>0</v>
      </c>
      <c r="E208" s="46">
        <v>0</v>
      </c>
      <c r="F208" s="57" t="s">
        <v>1348</v>
      </c>
      <c r="G208" s="58" t="s">
        <v>1453</v>
      </c>
      <c r="H208" s="216">
        <v>2</v>
      </c>
      <c r="I208" s="62" t="s">
        <v>638</v>
      </c>
      <c r="J208" s="63">
        <v>45545.23</v>
      </c>
      <c r="K208" s="63">
        <v>2.34</v>
      </c>
      <c r="L208" s="63">
        <v>2.34</v>
      </c>
      <c r="M208" s="64" t="s">
        <v>638</v>
      </c>
      <c r="N208" s="65" t="s">
        <v>638</v>
      </c>
      <c r="O208" s="65" t="s">
        <v>638</v>
      </c>
      <c r="P208" s="65" t="s">
        <v>638</v>
      </c>
      <c r="Q208" s="206"/>
      <c r="R208" s="219">
        <v>5</v>
      </c>
    </row>
    <row r="209" spans="1:18" ht="15" customHeight="1" x14ac:dyDescent="0.25">
      <c r="A209" s="45">
        <v>460</v>
      </c>
      <c r="B209" s="45">
        <v>460</v>
      </c>
      <c r="C209" s="57">
        <v>1300054917684</v>
      </c>
      <c r="D209" s="46">
        <v>0</v>
      </c>
      <c r="E209" s="46">
        <v>0</v>
      </c>
      <c r="F209" s="57" t="s">
        <v>1348</v>
      </c>
      <c r="G209" s="58" t="s">
        <v>1454</v>
      </c>
      <c r="H209" s="216">
        <v>1</v>
      </c>
      <c r="I209" s="62">
        <v>0.53100000000000003</v>
      </c>
      <c r="J209" s="63">
        <v>13978.99</v>
      </c>
      <c r="K209" s="63">
        <v>2.5099999999999998</v>
      </c>
      <c r="L209" s="63">
        <v>2.5099999999999998</v>
      </c>
      <c r="M209" s="64" t="s">
        <v>638</v>
      </c>
      <c r="N209" s="65" t="s">
        <v>638</v>
      </c>
      <c r="O209" s="65" t="s">
        <v>638</v>
      </c>
      <c r="P209" s="65" t="s">
        <v>638</v>
      </c>
      <c r="Q209" s="206"/>
      <c r="R209" s="219">
        <v>5</v>
      </c>
    </row>
    <row r="210" spans="1:18" ht="15" customHeight="1" x14ac:dyDescent="0.25">
      <c r="A210" s="45">
        <v>461</v>
      </c>
      <c r="B210" s="45">
        <v>461</v>
      </c>
      <c r="C210" s="57">
        <v>1300060172544</v>
      </c>
      <c r="D210" s="46">
        <v>0</v>
      </c>
      <c r="E210" s="46">
        <v>0</v>
      </c>
      <c r="F210" s="57" t="s">
        <v>1348</v>
      </c>
      <c r="G210" s="58" t="s">
        <v>1455</v>
      </c>
      <c r="H210" s="216">
        <v>1</v>
      </c>
      <c r="I210" s="62">
        <v>0.55500000000000005</v>
      </c>
      <c r="J210" s="63">
        <v>16719.47</v>
      </c>
      <c r="K210" s="63">
        <v>8.5</v>
      </c>
      <c r="L210" s="63">
        <v>8.5</v>
      </c>
      <c r="M210" s="64" t="s">
        <v>638</v>
      </c>
      <c r="N210" s="65" t="s">
        <v>638</v>
      </c>
      <c r="O210" s="65" t="s">
        <v>638</v>
      </c>
      <c r="P210" s="65" t="s">
        <v>638</v>
      </c>
      <c r="Q210" s="206"/>
      <c r="R210" s="219">
        <v>5</v>
      </c>
    </row>
    <row r="211" spans="1:18" ht="15" customHeight="1" x14ac:dyDescent="0.25">
      <c r="A211" s="45">
        <v>462</v>
      </c>
      <c r="B211" s="45">
        <v>462</v>
      </c>
      <c r="C211" s="57">
        <v>1300035352260</v>
      </c>
      <c r="D211" s="46">
        <v>710</v>
      </c>
      <c r="E211" s="46">
        <v>710</v>
      </c>
      <c r="F211" s="57">
        <v>1300051349870</v>
      </c>
      <c r="G211" s="58" t="s">
        <v>1456</v>
      </c>
      <c r="H211" s="216">
        <v>2</v>
      </c>
      <c r="I211" s="62">
        <v>0.55400000000000005</v>
      </c>
      <c r="J211" s="63">
        <v>44528.14</v>
      </c>
      <c r="K211" s="63">
        <v>1.33</v>
      </c>
      <c r="L211" s="63">
        <v>1.33</v>
      </c>
      <c r="M211" s="64">
        <v>-0.57799999999999996</v>
      </c>
      <c r="N211" s="65">
        <v>1017.09</v>
      </c>
      <c r="O211" s="65">
        <v>0.05</v>
      </c>
      <c r="P211" s="65">
        <v>0.05</v>
      </c>
      <c r="Q211" s="237" t="s">
        <v>1515</v>
      </c>
      <c r="R211" s="219">
        <v>5</v>
      </c>
    </row>
    <row r="212" spans="1:18" ht="15" customHeight="1" x14ac:dyDescent="0.25">
      <c r="A212" s="45">
        <v>463</v>
      </c>
      <c r="B212" s="45">
        <v>463</v>
      </c>
      <c r="C212" s="57">
        <v>1300035354123</v>
      </c>
      <c r="D212" s="46">
        <v>711</v>
      </c>
      <c r="E212" s="46">
        <v>711</v>
      </c>
      <c r="F212" s="57">
        <v>1300052227204</v>
      </c>
      <c r="G212" s="58" t="s">
        <v>1457</v>
      </c>
      <c r="H212" s="216">
        <v>2</v>
      </c>
      <c r="I212" s="62">
        <v>1.903</v>
      </c>
      <c r="J212" s="63">
        <v>44160.22</v>
      </c>
      <c r="K212" s="63">
        <v>3.54</v>
      </c>
      <c r="L212" s="63">
        <v>3.54</v>
      </c>
      <c r="M212" s="64" t="s">
        <v>638</v>
      </c>
      <c r="N212" s="65" t="s">
        <v>638</v>
      </c>
      <c r="O212" s="65" t="s">
        <v>638</v>
      </c>
      <c r="P212" s="65" t="s">
        <v>638</v>
      </c>
      <c r="Q212" s="206"/>
      <c r="R212" s="219">
        <v>5</v>
      </c>
    </row>
    <row r="213" spans="1:18" ht="15" customHeight="1" x14ac:dyDescent="0.25">
      <c r="A213" s="45">
        <v>464</v>
      </c>
      <c r="B213" s="45">
        <v>464</v>
      </c>
      <c r="C213" s="57">
        <v>1300035355242</v>
      </c>
      <c r="D213" s="46">
        <v>712</v>
      </c>
      <c r="E213" s="46">
        <v>712</v>
      </c>
      <c r="F213" s="57">
        <v>1300053163518</v>
      </c>
      <c r="G213" s="58" t="s">
        <v>1458</v>
      </c>
      <c r="H213" s="216">
        <v>1</v>
      </c>
      <c r="I213" s="62" t="s">
        <v>638</v>
      </c>
      <c r="J213" s="63">
        <v>13915.95</v>
      </c>
      <c r="K213" s="63">
        <v>3.43</v>
      </c>
      <c r="L213" s="63">
        <v>3.43</v>
      </c>
      <c r="M213" s="64" t="s">
        <v>638</v>
      </c>
      <c r="N213" s="65">
        <v>63.04</v>
      </c>
      <c r="O213" s="65">
        <v>0.05</v>
      </c>
      <c r="P213" s="65">
        <v>0.05</v>
      </c>
      <c r="Q213" s="206"/>
      <c r="R213" s="219">
        <v>5</v>
      </c>
    </row>
    <row r="214" spans="1:18" ht="15" customHeight="1" x14ac:dyDescent="0.25">
      <c r="A214" s="45">
        <v>465</v>
      </c>
      <c r="B214" s="45">
        <v>465</v>
      </c>
      <c r="C214" s="57">
        <v>1300035359770</v>
      </c>
      <c r="D214" s="46">
        <v>713</v>
      </c>
      <c r="E214" s="46">
        <v>713</v>
      </c>
      <c r="F214" s="57">
        <v>1300050970114</v>
      </c>
      <c r="G214" s="58" t="s">
        <v>1459</v>
      </c>
      <c r="H214" s="216">
        <v>2</v>
      </c>
      <c r="I214" s="62">
        <v>1.2450000000000001</v>
      </c>
      <c r="J214" s="63">
        <v>42628.639999999999</v>
      </c>
      <c r="K214" s="63">
        <v>5.1100000000000003</v>
      </c>
      <c r="L214" s="63">
        <v>5.1100000000000003</v>
      </c>
      <c r="M214" s="64">
        <v>-1.2090000000000001</v>
      </c>
      <c r="N214" s="65">
        <v>176.11</v>
      </c>
      <c r="O214" s="65">
        <v>0.05</v>
      </c>
      <c r="P214" s="65">
        <v>0.05</v>
      </c>
      <c r="Q214" s="206"/>
      <c r="R214" s="219">
        <v>5</v>
      </c>
    </row>
    <row r="215" spans="1:18" ht="15" customHeight="1" x14ac:dyDescent="0.25">
      <c r="A215" s="45">
        <v>466</v>
      </c>
      <c r="B215" s="45">
        <v>466</v>
      </c>
      <c r="C215" s="57">
        <v>1300035401331</v>
      </c>
      <c r="D215" s="46">
        <v>714</v>
      </c>
      <c r="E215" s="46">
        <v>714</v>
      </c>
      <c r="F215" s="57">
        <v>1300052226920</v>
      </c>
      <c r="G215" s="58" t="s">
        <v>1460</v>
      </c>
      <c r="H215" s="216">
        <v>1</v>
      </c>
      <c r="I215" s="62">
        <v>0.219</v>
      </c>
      <c r="J215" s="63">
        <v>14131.98</v>
      </c>
      <c r="K215" s="63">
        <v>3.67</v>
      </c>
      <c r="L215" s="63">
        <v>3.67</v>
      </c>
      <c r="M215" s="64" t="s">
        <v>638</v>
      </c>
      <c r="N215" s="65" t="s">
        <v>638</v>
      </c>
      <c r="O215" s="65" t="s">
        <v>638</v>
      </c>
      <c r="P215" s="65" t="s">
        <v>638</v>
      </c>
      <c r="Q215" s="206"/>
      <c r="R215" s="219">
        <v>5</v>
      </c>
    </row>
    <row r="216" spans="1:18" ht="15" customHeight="1" x14ac:dyDescent="0.25">
      <c r="A216" s="45">
        <v>467</v>
      </c>
      <c r="B216" s="45">
        <v>467</v>
      </c>
      <c r="C216" s="57">
        <v>1300035353148</v>
      </c>
      <c r="D216" s="46">
        <v>715</v>
      </c>
      <c r="E216" s="46">
        <v>715</v>
      </c>
      <c r="F216" s="57">
        <v>1300052368838</v>
      </c>
      <c r="G216" s="58" t="s">
        <v>1461</v>
      </c>
      <c r="H216" s="216">
        <v>2</v>
      </c>
      <c r="I216" s="62" t="s">
        <v>638</v>
      </c>
      <c r="J216" s="63">
        <v>44031.73</v>
      </c>
      <c r="K216" s="63">
        <v>1.26</v>
      </c>
      <c r="L216" s="63">
        <v>1.26</v>
      </c>
      <c r="M216" s="64" t="s">
        <v>638</v>
      </c>
      <c r="N216" s="65" t="s">
        <v>638</v>
      </c>
      <c r="O216" s="65" t="s">
        <v>638</v>
      </c>
      <c r="P216" s="65" t="s">
        <v>638</v>
      </c>
      <c r="Q216" s="206"/>
      <c r="R216" s="219">
        <v>5</v>
      </c>
    </row>
    <row r="217" spans="1:18" ht="15" customHeight="1" x14ac:dyDescent="0.25">
      <c r="A217" s="45">
        <v>468</v>
      </c>
      <c r="B217" s="45">
        <v>468</v>
      </c>
      <c r="C217" s="57">
        <v>1300035355794</v>
      </c>
      <c r="D217" s="46">
        <v>703</v>
      </c>
      <c r="E217" s="46">
        <v>703</v>
      </c>
      <c r="F217" s="57">
        <v>1300050867791</v>
      </c>
      <c r="G217" s="58" t="s">
        <v>1462</v>
      </c>
      <c r="H217" s="216">
        <v>2</v>
      </c>
      <c r="I217" s="62" t="s">
        <v>638</v>
      </c>
      <c r="J217" s="63">
        <v>43511.57</v>
      </c>
      <c r="K217" s="63">
        <v>3.44</v>
      </c>
      <c r="L217" s="63">
        <v>3.44</v>
      </c>
      <c r="M217" s="64" t="s">
        <v>638</v>
      </c>
      <c r="N217" s="65" t="s">
        <v>638</v>
      </c>
      <c r="O217" s="65" t="s">
        <v>638</v>
      </c>
      <c r="P217" s="65" t="s">
        <v>638</v>
      </c>
      <c r="Q217" s="206"/>
      <c r="R217" s="219">
        <v>5</v>
      </c>
    </row>
    <row r="218" spans="1:18" ht="15" customHeight="1" x14ac:dyDescent="0.25">
      <c r="A218" s="45">
        <v>469</v>
      </c>
      <c r="B218" s="45">
        <v>469</v>
      </c>
      <c r="C218" s="57">
        <v>1300035355882</v>
      </c>
      <c r="D218" s="46">
        <v>704</v>
      </c>
      <c r="E218" s="46">
        <v>704</v>
      </c>
      <c r="F218" s="57">
        <v>1300050867807</v>
      </c>
      <c r="G218" s="58" t="s">
        <v>1463</v>
      </c>
      <c r="H218" s="216">
        <v>2</v>
      </c>
      <c r="I218" s="62" t="s">
        <v>638</v>
      </c>
      <c r="J218" s="63">
        <v>43035.03</v>
      </c>
      <c r="K218" s="63">
        <v>3.23</v>
      </c>
      <c r="L218" s="63">
        <v>3.23</v>
      </c>
      <c r="M218" s="64" t="s">
        <v>638</v>
      </c>
      <c r="N218" s="65" t="s">
        <v>638</v>
      </c>
      <c r="O218" s="65" t="s">
        <v>638</v>
      </c>
      <c r="P218" s="65" t="s">
        <v>638</v>
      </c>
      <c r="Q218" s="206"/>
      <c r="R218" s="219">
        <v>5</v>
      </c>
    </row>
    <row r="219" spans="1:18" ht="15" customHeight="1" x14ac:dyDescent="0.25">
      <c r="A219" s="45">
        <v>470</v>
      </c>
      <c r="B219" s="45">
        <v>470</v>
      </c>
      <c r="C219" s="57">
        <v>1300035355190</v>
      </c>
      <c r="D219" s="46">
        <v>0</v>
      </c>
      <c r="E219" s="46">
        <v>0</v>
      </c>
      <c r="F219" s="57" t="s">
        <v>1348</v>
      </c>
      <c r="G219" s="58" t="s">
        <v>1464</v>
      </c>
      <c r="H219" s="216">
        <v>1</v>
      </c>
      <c r="I219" s="62">
        <v>0.625</v>
      </c>
      <c r="J219" s="63">
        <v>13978.99</v>
      </c>
      <c r="K219" s="63">
        <v>6.03</v>
      </c>
      <c r="L219" s="63">
        <v>6.03</v>
      </c>
      <c r="M219" s="64" t="s">
        <v>638</v>
      </c>
      <c r="N219" s="65" t="s">
        <v>638</v>
      </c>
      <c r="O219" s="65" t="s">
        <v>638</v>
      </c>
      <c r="P219" s="65" t="s">
        <v>638</v>
      </c>
      <c r="Q219" s="206"/>
      <c r="R219" s="219">
        <v>5</v>
      </c>
    </row>
    <row r="220" spans="1:18" ht="15" customHeight="1" x14ac:dyDescent="0.25">
      <c r="A220" s="45">
        <v>471</v>
      </c>
      <c r="B220" s="45">
        <v>471</v>
      </c>
      <c r="C220" s="57">
        <v>1300035359813</v>
      </c>
      <c r="D220" s="46">
        <v>0</v>
      </c>
      <c r="E220" s="46">
        <v>0</v>
      </c>
      <c r="F220" s="57" t="s">
        <v>1348</v>
      </c>
      <c r="G220" s="58" t="s">
        <v>1465</v>
      </c>
      <c r="H220" s="216">
        <v>2</v>
      </c>
      <c r="I220" s="62">
        <v>1.24</v>
      </c>
      <c r="J220" s="63">
        <v>42804.75</v>
      </c>
      <c r="K220" s="63">
        <v>4.3</v>
      </c>
      <c r="L220" s="63">
        <v>4.3</v>
      </c>
      <c r="M220" s="64" t="s">
        <v>638</v>
      </c>
      <c r="N220" s="65" t="s">
        <v>638</v>
      </c>
      <c r="O220" s="65" t="s">
        <v>638</v>
      </c>
      <c r="P220" s="65" t="s">
        <v>638</v>
      </c>
      <c r="Q220" s="206"/>
      <c r="R220" s="219">
        <v>5</v>
      </c>
    </row>
    <row r="221" spans="1:18" ht="15" customHeight="1" x14ac:dyDescent="0.25">
      <c r="A221" s="45">
        <v>472</v>
      </c>
      <c r="B221" s="45">
        <v>472</v>
      </c>
      <c r="C221" s="57">
        <v>1300035362746</v>
      </c>
      <c r="D221" s="46">
        <v>0</v>
      </c>
      <c r="E221" s="46">
        <v>0</v>
      </c>
      <c r="F221" s="57" t="s">
        <v>1348</v>
      </c>
      <c r="G221" s="58" t="s">
        <v>1466</v>
      </c>
      <c r="H221" s="216">
        <v>1</v>
      </c>
      <c r="I221" s="62" t="s">
        <v>638</v>
      </c>
      <c r="J221" s="63">
        <v>13978.99</v>
      </c>
      <c r="K221" s="63">
        <v>3.27</v>
      </c>
      <c r="L221" s="63">
        <v>3.27</v>
      </c>
      <c r="M221" s="64" t="s">
        <v>638</v>
      </c>
      <c r="N221" s="65" t="s">
        <v>638</v>
      </c>
      <c r="O221" s="65" t="s">
        <v>638</v>
      </c>
      <c r="P221" s="65" t="s">
        <v>638</v>
      </c>
      <c r="Q221" s="206"/>
      <c r="R221" s="219">
        <v>5</v>
      </c>
    </row>
    <row r="222" spans="1:18" ht="15" customHeight="1" x14ac:dyDescent="0.25">
      <c r="A222" s="45">
        <v>473</v>
      </c>
      <c r="B222" s="45">
        <v>473</v>
      </c>
      <c r="C222" s="57">
        <v>1300035366174</v>
      </c>
      <c r="D222" s="46">
        <v>0</v>
      </c>
      <c r="E222" s="46">
        <v>0</v>
      </c>
      <c r="F222" s="57" t="s">
        <v>1348</v>
      </c>
      <c r="G222" s="58" t="s">
        <v>1467</v>
      </c>
      <c r="H222" s="216">
        <v>1</v>
      </c>
      <c r="I222" s="62">
        <v>0.44600000000000001</v>
      </c>
      <c r="J222" s="63">
        <v>13978.99</v>
      </c>
      <c r="K222" s="63">
        <v>6.27</v>
      </c>
      <c r="L222" s="63">
        <v>6.27</v>
      </c>
      <c r="M222" s="64" t="s">
        <v>638</v>
      </c>
      <c r="N222" s="65" t="s">
        <v>638</v>
      </c>
      <c r="O222" s="65" t="s">
        <v>638</v>
      </c>
      <c r="P222" s="65" t="s">
        <v>638</v>
      </c>
      <c r="Q222" s="206"/>
      <c r="R222" s="219">
        <v>5</v>
      </c>
    </row>
    <row r="223" spans="1:18" ht="15" customHeight="1" x14ac:dyDescent="0.25">
      <c r="A223" s="45">
        <v>474</v>
      </c>
      <c r="B223" s="45">
        <v>474</v>
      </c>
      <c r="C223" s="57">
        <v>1300035438261</v>
      </c>
      <c r="D223" s="46">
        <v>0</v>
      </c>
      <c r="E223" s="46">
        <v>0</v>
      </c>
      <c r="F223" s="57" t="s">
        <v>1348</v>
      </c>
      <c r="G223" s="58" t="s">
        <v>1468</v>
      </c>
      <c r="H223" s="216">
        <v>1</v>
      </c>
      <c r="I223" s="62">
        <v>1.5549999999999999</v>
      </c>
      <c r="J223" s="63">
        <v>13978.99</v>
      </c>
      <c r="K223" s="63">
        <v>5.83</v>
      </c>
      <c r="L223" s="63">
        <v>5.83</v>
      </c>
      <c r="M223" s="64" t="s">
        <v>638</v>
      </c>
      <c r="N223" s="65" t="s">
        <v>638</v>
      </c>
      <c r="O223" s="65" t="s">
        <v>638</v>
      </c>
      <c r="P223" s="65" t="s">
        <v>638</v>
      </c>
      <c r="Q223" s="237" t="s">
        <v>1515</v>
      </c>
      <c r="R223" s="219">
        <v>5</v>
      </c>
    </row>
    <row r="224" spans="1:18" ht="15" customHeight="1" x14ac:dyDescent="0.25">
      <c r="A224" s="45">
        <v>475</v>
      </c>
      <c r="B224" s="45">
        <v>475</v>
      </c>
      <c r="C224" s="57">
        <v>1300060172562</v>
      </c>
      <c r="D224" s="46">
        <v>0</v>
      </c>
      <c r="E224" s="46">
        <v>0</v>
      </c>
      <c r="F224" s="57" t="s">
        <v>1348</v>
      </c>
      <c r="G224" s="58" t="s">
        <v>1469</v>
      </c>
      <c r="H224" s="216">
        <v>1</v>
      </c>
      <c r="I224" s="62">
        <v>0.53100000000000003</v>
      </c>
      <c r="J224" s="63">
        <v>13823.6</v>
      </c>
      <c r="K224" s="63">
        <v>2.4</v>
      </c>
      <c r="L224" s="63">
        <v>2.4</v>
      </c>
      <c r="M224" s="64" t="s">
        <v>638</v>
      </c>
      <c r="N224" s="65" t="s">
        <v>638</v>
      </c>
      <c r="O224" s="65" t="s">
        <v>638</v>
      </c>
      <c r="P224" s="65" t="s">
        <v>638</v>
      </c>
      <c r="Q224" s="206"/>
      <c r="R224" s="219">
        <v>5</v>
      </c>
    </row>
    <row r="225" spans="1:18" ht="15" customHeight="1" x14ac:dyDescent="0.25">
      <c r="A225" s="45">
        <v>476</v>
      </c>
      <c r="B225" s="45">
        <v>476</v>
      </c>
      <c r="C225" s="57">
        <v>1300050712379</v>
      </c>
      <c r="D225" s="46">
        <v>0</v>
      </c>
      <c r="E225" s="46">
        <v>0</v>
      </c>
      <c r="F225" s="57" t="s">
        <v>1348</v>
      </c>
      <c r="G225" s="58" t="s">
        <v>1470</v>
      </c>
      <c r="H225" s="216">
        <v>1</v>
      </c>
      <c r="I225" s="62" t="s">
        <v>638</v>
      </c>
      <c r="J225" s="63">
        <v>13978.99</v>
      </c>
      <c r="K225" s="63">
        <v>1.48</v>
      </c>
      <c r="L225" s="63">
        <v>1.48</v>
      </c>
      <c r="M225" s="64" t="s">
        <v>638</v>
      </c>
      <c r="N225" s="65" t="s">
        <v>638</v>
      </c>
      <c r="O225" s="65" t="s">
        <v>638</v>
      </c>
      <c r="P225" s="65" t="s">
        <v>638</v>
      </c>
      <c r="Q225" s="206"/>
      <c r="R225" s="219">
        <v>5</v>
      </c>
    </row>
    <row r="226" spans="1:18" ht="15" customHeight="1" x14ac:dyDescent="0.25">
      <c r="A226" s="45">
        <v>477</v>
      </c>
      <c r="B226" s="45">
        <v>477</v>
      </c>
      <c r="C226" s="57">
        <v>1300051517515</v>
      </c>
      <c r="D226" s="46">
        <v>0</v>
      </c>
      <c r="E226" s="46">
        <v>0</v>
      </c>
      <c r="F226" s="57" t="s">
        <v>1348</v>
      </c>
      <c r="G226" s="58" t="s">
        <v>1471</v>
      </c>
      <c r="H226" s="216">
        <v>1</v>
      </c>
      <c r="I226" s="62" t="s">
        <v>638</v>
      </c>
      <c r="J226" s="63">
        <v>13978.99</v>
      </c>
      <c r="K226" s="63">
        <v>6.04</v>
      </c>
      <c r="L226" s="63">
        <v>6.04</v>
      </c>
      <c r="M226" s="64" t="s">
        <v>638</v>
      </c>
      <c r="N226" s="65" t="s">
        <v>638</v>
      </c>
      <c r="O226" s="65" t="s">
        <v>638</v>
      </c>
      <c r="P226" s="65" t="s">
        <v>638</v>
      </c>
      <c r="Q226" s="206"/>
      <c r="R226" s="219">
        <v>5</v>
      </c>
    </row>
    <row r="227" spans="1:18" ht="15" customHeight="1" x14ac:dyDescent="0.25">
      <c r="A227" s="45">
        <v>478</v>
      </c>
      <c r="B227" s="45">
        <v>478</v>
      </c>
      <c r="C227" s="57">
        <v>1300051517747</v>
      </c>
      <c r="D227" s="46">
        <v>0</v>
      </c>
      <c r="E227" s="46">
        <v>0</v>
      </c>
      <c r="F227" s="57" t="s">
        <v>1348</v>
      </c>
      <c r="G227" s="58" t="s">
        <v>1472</v>
      </c>
      <c r="H227" s="216">
        <v>1</v>
      </c>
      <c r="I227" s="62">
        <v>0.51300000000000001</v>
      </c>
      <c r="J227" s="63">
        <v>13823.6</v>
      </c>
      <c r="K227" s="63">
        <v>6.54</v>
      </c>
      <c r="L227" s="63">
        <v>6.54</v>
      </c>
      <c r="M227" s="64" t="s">
        <v>638</v>
      </c>
      <c r="N227" s="65" t="s">
        <v>638</v>
      </c>
      <c r="O227" s="65" t="s">
        <v>638</v>
      </c>
      <c r="P227" s="65" t="s">
        <v>638</v>
      </c>
      <c r="Q227" s="206"/>
      <c r="R227" s="219">
        <v>5</v>
      </c>
    </row>
    <row r="228" spans="1:18" ht="15" customHeight="1" x14ac:dyDescent="0.25">
      <c r="A228" s="45">
        <v>479</v>
      </c>
      <c r="B228" s="45">
        <v>479</v>
      </c>
      <c r="C228" s="57">
        <v>1300035365640</v>
      </c>
      <c r="D228" s="46">
        <v>0</v>
      </c>
      <c r="E228" s="46">
        <v>0</v>
      </c>
      <c r="F228" s="57" t="s">
        <v>1348</v>
      </c>
      <c r="G228" s="58" t="s">
        <v>1473</v>
      </c>
      <c r="H228" s="216">
        <v>1</v>
      </c>
      <c r="I228" s="62">
        <v>0.85899999999999999</v>
      </c>
      <c r="J228" s="63">
        <v>13978.99</v>
      </c>
      <c r="K228" s="63">
        <v>4.8499999999999996</v>
      </c>
      <c r="L228" s="63">
        <v>4.8499999999999996</v>
      </c>
      <c r="M228" s="64" t="s">
        <v>638</v>
      </c>
      <c r="N228" s="65" t="s">
        <v>638</v>
      </c>
      <c r="O228" s="65" t="s">
        <v>638</v>
      </c>
      <c r="P228" s="65" t="s">
        <v>638</v>
      </c>
      <c r="Q228" s="206"/>
      <c r="R228" s="219">
        <v>5</v>
      </c>
    </row>
    <row r="229" spans="1:18" ht="15" customHeight="1" x14ac:dyDescent="0.25">
      <c r="A229" s="45">
        <v>480</v>
      </c>
      <c r="B229" s="45">
        <v>480</v>
      </c>
      <c r="C229" s="57">
        <v>1300051747708</v>
      </c>
      <c r="D229" s="46">
        <v>0</v>
      </c>
      <c r="E229" s="46">
        <v>0</v>
      </c>
      <c r="F229" s="57" t="s">
        <v>1348</v>
      </c>
      <c r="G229" s="58" t="s">
        <v>1474</v>
      </c>
      <c r="H229" s="216">
        <v>1</v>
      </c>
      <c r="I229" s="62">
        <v>1.972</v>
      </c>
      <c r="J229" s="63">
        <v>13978.99</v>
      </c>
      <c r="K229" s="63">
        <v>2</v>
      </c>
      <c r="L229" s="63">
        <v>2</v>
      </c>
      <c r="M229" s="64" t="s">
        <v>638</v>
      </c>
      <c r="N229" s="65" t="s">
        <v>638</v>
      </c>
      <c r="O229" s="65" t="s">
        <v>638</v>
      </c>
      <c r="P229" s="65" t="s">
        <v>638</v>
      </c>
      <c r="Q229" s="206"/>
      <c r="R229" s="219">
        <v>5</v>
      </c>
    </row>
    <row r="230" spans="1:18" ht="15" customHeight="1" x14ac:dyDescent="0.25">
      <c r="A230" s="45">
        <v>481</v>
      </c>
      <c r="B230" s="45">
        <v>481</v>
      </c>
      <c r="C230" s="57">
        <v>1300035356255</v>
      </c>
      <c r="D230" s="46">
        <v>0</v>
      </c>
      <c r="E230" s="46">
        <v>0</v>
      </c>
      <c r="F230" s="57" t="s">
        <v>1348</v>
      </c>
      <c r="G230" s="58" t="s">
        <v>1475</v>
      </c>
      <c r="H230" s="216">
        <v>1</v>
      </c>
      <c r="I230" s="62" t="s">
        <v>638</v>
      </c>
      <c r="J230" s="63">
        <v>13823.6</v>
      </c>
      <c r="K230" s="63">
        <v>2.87</v>
      </c>
      <c r="L230" s="63">
        <v>2.87</v>
      </c>
      <c r="M230" s="64" t="s">
        <v>638</v>
      </c>
      <c r="N230" s="65" t="s">
        <v>638</v>
      </c>
      <c r="O230" s="65" t="s">
        <v>638</v>
      </c>
      <c r="P230" s="65" t="s">
        <v>638</v>
      </c>
      <c r="Q230" s="206"/>
      <c r="R230" s="219">
        <v>5</v>
      </c>
    </row>
    <row r="231" spans="1:18" ht="15" customHeight="1" x14ac:dyDescent="0.25">
      <c r="A231" s="45">
        <v>482</v>
      </c>
      <c r="B231" s="45">
        <v>482</v>
      </c>
      <c r="C231" s="57">
        <v>1300035352906</v>
      </c>
      <c r="D231" s="46">
        <v>0</v>
      </c>
      <c r="E231" s="46">
        <v>0</v>
      </c>
      <c r="F231" s="57" t="s">
        <v>1348</v>
      </c>
      <c r="G231" s="58" t="s">
        <v>1476</v>
      </c>
      <c r="H231" s="216">
        <v>1</v>
      </c>
      <c r="I231" s="62">
        <v>0.17699999999999999</v>
      </c>
      <c r="J231" s="63">
        <v>13978.99</v>
      </c>
      <c r="K231" s="63">
        <v>3.42</v>
      </c>
      <c r="L231" s="63">
        <v>3.42</v>
      </c>
      <c r="M231" s="64" t="s">
        <v>638</v>
      </c>
      <c r="N231" s="65" t="s">
        <v>638</v>
      </c>
      <c r="O231" s="65" t="s">
        <v>638</v>
      </c>
      <c r="P231" s="65" t="s">
        <v>638</v>
      </c>
      <c r="Q231" s="206"/>
      <c r="R231" s="219">
        <v>5</v>
      </c>
    </row>
    <row r="232" spans="1:18" ht="15" customHeight="1" x14ac:dyDescent="0.25">
      <c r="A232" s="45">
        <v>483</v>
      </c>
      <c r="B232" s="45">
        <v>483</v>
      </c>
      <c r="C232" s="57">
        <v>1300052598765</v>
      </c>
      <c r="D232" s="46">
        <v>716</v>
      </c>
      <c r="E232" s="46">
        <v>716</v>
      </c>
      <c r="F232" s="57">
        <v>1300060245403</v>
      </c>
      <c r="G232" s="58" t="s">
        <v>1477</v>
      </c>
      <c r="H232" s="216">
        <v>0</v>
      </c>
      <c r="I232" s="62" t="s">
        <v>638</v>
      </c>
      <c r="J232" s="63">
        <v>5.01</v>
      </c>
      <c r="K232" s="63">
        <v>1.3</v>
      </c>
      <c r="L232" s="63">
        <v>1.3</v>
      </c>
      <c r="M232" s="64" t="s">
        <v>638</v>
      </c>
      <c r="N232" s="65" t="s">
        <v>638</v>
      </c>
      <c r="O232" s="65" t="s">
        <v>638</v>
      </c>
      <c r="P232" s="65" t="s">
        <v>638</v>
      </c>
      <c r="Q232" s="206"/>
      <c r="R232" s="219">
        <v>5</v>
      </c>
    </row>
    <row r="233" spans="1:18" ht="15" customHeight="1" x14ac:dyDescent="0.25">
      <c r="A233" s="45">
        <v>484</v>
      </c>
      <c r="B233" s="45">
        <v>484</v>
      </c>
      <c r="C233" s="57">
        <v>1300035355999</v>
      </c>
      <c r="D233" s="46">
        <v>702</v>
      </c>
      <c r="E233" s="46">
        <v>702</v>
      </c>
      <c r="F233" s="57">
        <v>1300050867755</v>
      </c>
      <c r="G233" s="58" t="s">
        <v>1478</v>
      </c>
      <c r="H233" s="216">
        <v>1</v>
      </c>
      <c r="I233" s="62" t="s">
        <v>638</v>
      </c>
      <c r="J233" s="63">
        <v>13938.74</v>
      </c>
      <c r="K233" s="63">
        <v>3.62</v>
      </c>
      <c r="L233" s="63">
        <v>3.62</v>
      </c>
      <c r="M233" s="64" t="s">
        <v>638</v>
      </c>
      <c r="N233" s="65" t="s">
        <v>638</v>
      </c>
      <c r="O233" s="65" t="s">
        <v>638</v>
      </c>
      <c r="P233" s="65" t="s">
        <v>638</v>
      </c>
      <c r="Q233" s="206"/>
      <c r="R233" s="219">
        <v>5</v>
      </c>
    </row>
    <row r="234" spans="1:18" ht="15" customHeight="1" x14ac:dyDescent="0.25">
      <c r="A234" s="45">
        <v>486</v>
      </c>
      <c r="B234" s="45">
        <v>486</v>
      </c>
      <c r="C234" s="57">
        <v>1300060340420</v>
      </c>
      <c r="D234" s="46">
        <v>0</v>
      </c>
      <c r="E234" s="46">
        <v>0</v>
      </c>
      <c r="F234" s="57" t="s">
        <v>1348</v>
      </c>
      <c r="G234" s="58" t="s">
        <v>1479</v>
      </c>
      <c r="H234" s="216">
        <v>1</v>
      </c>
      <c r="I234" s="62">
        <v>0.85899999999999999</v>
      </c>
      <c r="J234" s="63">
        <v>17922.189999999999</v>
      </c>
      <c r="K234" s="63">
        <v>4.6900000000000004</v>
      </c>
      <c r="L234" s="63">
        <v>4.6900000000000004</v>
      </c>
      <c r="M234" s="64" t="s">
        <v>638</v>
      </c>
      <c r="N234" s="65" t="s">
        <v>638</v>
      </c>
      <c r="O234" s="65" t="s">
        <v>638</v>
      </c>
      <c r="P234" s="65" t="s">
        <v>638</v>
      </c>
      <c r="Q234" s="206"/>
      <c r="R234" s="219">
        <v>5</v>
      </c>
    </row>
    <row r="235" spans="1:18" ht="15" customHeight="1" x14ac:dyDescent="0.25">
      <c r="A235" s="45">
        <v>487</v>
      </c>
      <c r="B235" s="45">
        <v>487</v>
      </c>
      <c r="C235" s="57">
        <v>1300035349480</v>
      </c>
      <c r="D235" s="46">
        <v>0</v>
      </c>
      <c r="E235" s="46">
        <v>0</v>
      </c>
      <c r="F235" s="57" t="s">
        <v>1348</v>
      </c>
      <c r="G235" s="58" t="s">
        <v>1480</v>
      </c>
      <c r="H235" s="216">
        <v>2</v>
      </c>
      <c r="I235" s="62" t="s">
        <v>638</v>
      </c>
      <c r="J235" s="63">
        <v>48285.15</v>
      </c>
      <c r="K235" s="63">
        <v>3.56</v>
      </c>
      <c r="L235" s="63">
        <v>3.56</v>
      </c>
      <c r="M235" s="64" t="s">
        <v>638</v>
      </c>
      <c r="N235" s="65" t="s">
        <v>638</v>
      </c>
      <c r="O235" s="65" t="s">
        <v>638</v>
      </c>
      <c r="P235" s="65" t="s">
        <v>638</v>
      </c>
      <c r="Q235" s="206"/>
      <c r="R235" s="219">
        <v>5</v>
      </c>
    </row>
    <row r="236" spans="1:18" ht="15" customHeight="1" x14ac:dyDescent="0.25">
      <c r="A236" s="45">
        <v>488</v>
      </c>
      <c r="B236" s="45">
        <v>488</v>
      </c>
      <c r="C236" s="57">
        <v>1300060436633</v>
      </c>
      <c r="D236" s="46">
        <v>0</v>
      </c>
      <c r="E236" s="46">
        <v>0</v>
      </c>
      <c r="F236" s="57" t="s">
        <v>1348</v>
      </c>
      <c r="G236" s="58" t="s">
        <v>1481</v>
      </c>
      <c r="H236" s="216">
        <v>2</v>
      </c>
      <c r="I236" s="62" t="s">
        <v>638</v>
      </c>
      <c r="J236" s="63">
        <v>46466.59</v>
      </c>
      <c r="K236" s="63">
        <v>1.94</v>
      </c>
      <c r="L236" s="63">
        <v>1.94</v>
      </c>
      <c r="M236" s="64" t="s">
        <v>638</v>
      </c>
      <c r="N236" s="65" t="s">
        <v>638</v>
      </c>
      <c r="O236" s="65" t="s">
        <v>638</v>
      </c>
      <c r="P236" s="65" t="s">
        <v>638</v>
      </c>
      <c r="Q236" s="237" t="s">
        <v>1515</v>
      </c>
      <c r="R236" s="219">
        <v>5</v>
      </c>
    </row>
    <row r="237" spans="1:18" ht="15" customHeight="1" x14ac:dyDescent="0.25">
      <c r="A237" s="45">
        <v>489</v>
      </c>
      <c r="B237" s="45">
        <v>489</v>
      </c>
      <c r="C237" s="57">
        <v>1300060222169</v>
      </c>
      <c r="D237" s="46">
        <v>0</v>
      </c>
      <c r="E237" s="46">
        <v>0</v>
      </c>
      <c r="F237" s="57" t="s">
        <v>1348</v>
      </c>
      <c r="G237" s="58" t="s">
        <v>1482</v>
      </c>
      <c r="H237" s="216">
        <v>2</v>
      </c>
      <c r="I237" s="62">
        <v>0.56399999999999995</v>
      </c>
      <c r="J237" s="63">
        <v>43369.18</v>
      </c>
      <c r="K237" s="63">
        <v>1.83</v>
      </c>
      <c r="L237" s="63">
        <v>1.83</v>
      </c>
      <c r="M237" s="64" t="s">
        <v>638</v>
      </c>
      <c r="N237" s="65" t="s">
        <v>638</v>
      </c>
      <c r="O237" s="65" t="s">
        <v>638</v>
      </c>
      <c r="P237" s="65" t="s">
        <v>638</v>
      </c>
      <c r="Q237" s="206"/>
      <c r="R237" s="219">
        <v>5</v>
      </c>
    </row>
    <row r="238" spans="1:18" ht="15" customHeight="1" x14ac:dyDescent="0.25">
      <c r="A238" s="45" t="s">
        <v>1504</v>
      </c>
      <c r="B238" s="45" t="s">
        <v>1504</v>
      </c>
      <c r="C238" s="57">
        <v>1300035364707</v>
      </c>
      <c r="D238" s="46" t="s">
        <v>1505</v>
      </c>
      <c r="E238" s="46" t="s">
        <v>1505</v>
      </c>
      <c r="F238" s="57">
        <v>1300060416993</v>
      </c>
      <c r="G238" s="58" t="s">
        <v>1324</v>
      </c>
      <c r="H238" s="216">
        <v>2</v>
      </c>
      <c r="I238" s="62" t="s">
        <v>638</v>
      </c>
      <c r="J238" s="63">
        <v>47395.87</v>
      </c>
      <c r="K238" s="63">
        <v>2</v>
      </c>
      <c r="L238" s="63">
        <v>2</v>
      </c>
      <c r="M238" s="64" t="s">
        <v>638</v>
      </c>
      <c r="N238" s="65">
        <v>1737.95</v>
      </c>
      <c r="O238" s="65">
        <v>0.05</v>
      </c>
      <c r="P238" s="65">
        <v>0.05</v>
      </c>
      <c r="Q238" s="206"/>
      <c r="R238" s="219">
        <v>5</v>
      </c>
    </row>
    <row r="239" spans="1:18" ht="15" customHeight="1" x14ac:dyDescent="0.25">
      <c r="A239" s="45">
        <v>920</v>
      </c>
      <c r="B239" s="45">
        <v>920</v>
      </c>
      <c r="C239" s="57">
        <v>1300061087615</v>
      </c>
      <c r="D239" s="46">
        <v>650</v>
      </c>
      <c r="E239" s="46">
        <v>650</v>
      </c>
      <c r="F239" s="57">
        <v>1300061087624</v>
      </c>
      <c r="G239" s="58" t="s">
        <v>1325</v>
      </c>
      <c r="H239" s="216">
        <v>0</v>
      </c>
      <c r="I239" s="62" t="s">
        <v>638</v>
      </c>
      <c r="J239" s="63">
        <v>91.4</v>
      </c>
      <c r="K239" s="63">
        <v>2.06</v>
      </c>
      <c r="L239" s="63">
        <v>2.06</v>
      </c>
      <c r="M239" s="64" t="s">
        <v>638</v>
      </c>
      <c r="N239" s="65">
        <v>2812.19</v>
      </c>
      <c r="O239" s="65">
        <v>0.05</v>
      </c>
      <c r="P239" s="65">
        <v>0.05</v>
      </c>
      <c r="Q239" s="206"/>
      <c r="R239" s="219">
        <v>5</v>
      </c>
    </row>
    <row r="240" spans="1:18" ht="15" customHeight="1" x14ac:dyDescent="0.25">
      <c r="A240" s="45" t="s">
        <v>1326</v>
      </c>
      <c r="B240" s="45" t="s">
        <v>1326</v>
      </c>
      <c r="C240" s="57" t="s">
        <v>1326</v>
      </c>
      <c r="D240" s="46" t="s">
        <v>1327</v>
      </c>
      <c r="E240" s="46" t="s">
        <v>1327</v>
      </c>
      <c r="F240" s="57" t="s">
        <v>1327</v>
      </c>
      <c r="G240" s="58" t="s">
        <v>1328</v>
      </c>
      <c r="H240" s="216">
        <v>2</v>
      </c>
      <c r="I240" s="62" t="s">
        <v>638</v>
      </c>
      <c r="J240" s="63">
        <v>38424.5</v>
      </c>
      <c r="K240" s="63">
        <v>1.1499999999999999</v>
      </c>
      <c r="L240" s="63">
        <v>1.1499999999999999</v>
      </c>
      <c r="M240" s="64" t="s">
        <v>638</v>
      </c>
      <c r="N240" s="65">
        <v>130.86000000000001</v>
      </c>
      <c r="O240" s="65">
        <v>0.05</v>
      </c>
      <c r="P240" s="65">
        <v>0.05</v>
      </c>
      <c r="Q240" s="237" t="s">
        <v>1515</v>
      </c>
      <c r="R240" s="219">
        <v>5</v>
      </c>
    </row>
    <row r="241" spans="1:18" ht="15" customHeight="1" x14ac:dyDescent="0.25">
      <c r="A241" s="45" t="s">
        <v>1329</v>
      </c>
      <c r="B241" s="45" t="s">
        <v>1329</v>
      </c>
      <c r="C241" s="57" t="s">
        <v>1329</v>
      </c>
      <c r="D241" s="46" t="s">
        <v>1483</v>
      </c>
      <c r="E241" s="46" t="s">
        <v>1483</v>
      </c>
      <c r="F241" s="57" t="s">
        <v>1483</v>
      </c>
      <c r="G241" s="58" t="s">
        <v>1330</v>
      </c>
      <c r="H241" s="216">
        <v>2</v>
      </c>
      <c r="I241" s="62" t="s">
        <v>638</v>
      </c>
      <c r="J241" s="63">
        <v>40851.870000000003</v>
      </c>
      <c r="K241" s="63">
        <v>3.92</v>
      </c>
      <c r="L241" s="63">
        <v>3.92</v>
      </c>
      <c r="M241" s="64">
        <v>-1.986</v>
      </c>
      <c r="N241" s="65">
        <v>341.51</v>
      </c>
      <c r="O241" s="65">
        <v>0.05</v>
      </c>
      <c r="P241" s="65">
        <v>0.05</v>
      </c>
      <c r="Q241" s="206"/>
      <c r="R241" s="219">
        <v>5</v>
      </c>
    </row>
    <row r="242" spans="1:18" ht="15" customHeight="1" x14ac:dyDescent="0.25">
      <c r="A242" s="45">
        <v>852</v>
      </c>
      <c r="B242" s="45">
        <v>852</v>
      </c>
      <c r="C242" s="57">
        <v>1300061141281</v>
      </c>
      <c r="D242" s="46">
        <v>634</v>
      </c>
      <c r="E242" s="46">
        <v>634</v>
      </c>
      <c r="F242" s="57">
        <v>1300061141290</v>
      </c>
      <c r="G242" s="58" t="s">
        <v>1331</v>
      </c>
      <c r="H242" s="216">
        <v>0</v>
      </c>
      <c r="I242" s="62" t="s">
        <v>638</v>
      </c>
      <c r="J242" s="63">
        <v>67.47</v>
      </c>
      <c r="K242" s="63">
        <v>2.4</v>
      </c>
      <c r="L242" s="63">
        <v>2.4</v>
      </c>
      <c r="M242" s="64" t="s">
        <v>638</v>
      </c>
      <c r="N242" s="65">
        <v>5397.39</v>
      </c>
      <c r="O242" s="65">
        <v>0.05</v>
      </c>
      <c r="P242" s="65">
        <v>0.05</v>
      </c>
      <c r="Q242" s="206"/>
      <c r="R242" s="219">
        <v>5</v>
      </c>
    </row>
    <row r="243" spans="1:18" ht="15" customHeight="1" x14ac:dyDescent="0.25">
      <c r="A243" s="45">
        <v>888</v>
      </c>
      <c r="B243" s="45">
        <v>888</v>
      </c>
      <c r="C243" s="57">
        <v>1300061391132</v>
      </c>
      <c r="D243" s="46">
        <v>951</v>
      </c>
      <c r="E243" s="46">
        <v>951</v>
      </c>
      <c r="F243" s="57">
        <v>1300061391141</v>
      </c>
      <c r="G243" s="58" t="s">
        <v>1332</v>
      </c>
      <c r="H243" s="216">
        <v>0</v>
      </c>
      <c r="I243" s="62" t="s">
        <v>638</v>
      </c>
      <c r="J243" s="63">
        <v>1038.8399999999999</v>
      </c>
      <c r="K243" s="63">
        <v>2.02</v>
      </c>
      <c r="L243" s="63">
        <v>2.02</v>
      </c>
      <c r="M243" s="64" t="s">
        <v>638</v>
      </c>
      <c r="N243" s="65">
        <v>1869.91</v>
      </c>
      <c r="O243" s="65">
        <v>0.05</v>
      </c>
      <c r="P243" s="65">
        <v>0.05</v>
      </c>
      <c r="Q243" s="206"/>
      <c r="R243" s="219">
        <v>5</v>
      </c>
    </row>
    <row r="244" spans="1:18" ht="15" customHeight="1" x14ac:dyDescent="0.25">
      <c r="A244" s="45">
        <v>863</v>
      </c>
      <c r="B244" s="45">
        <v>863</v>
      </c>
      <c r="C244" s="57">
        <v>1300061061583</v>
      </c>
      <c r="D244" s="46">
        <v>613</v>
      </c>
      <c r="E244" s="46">
        <v>613</v>
      </c>
      <c r="F244" s="57">
        <v>1300061061592</v>
      </c>
      <c r="G244" s="58" t="s">
        <v>1333</v>
      </c>
      <c r="H244" s="216">
        <v>0</v>
      </c>
      <c r="I244" s="62" t="s">
        <v>638</v>
      </c>
      <c r="J244" s="63">
        <v>54.53</v>
      </c>
      <c r="K244" s="63">
        <v>2.2999999999999998</v>
      </c>
      <c r="L244" s="63">
        <v>2.2999999999999998</v>
      </c>
      <c r="M244" s="64" t="s">
        <v>638</v>
      </c>
      <c r="N244" s="65">
        <v>9087.24</v>
      </c>
      <c r="O244" s="65">
        <v>0.05</v>
      </c>
      <c r="P244" s="65">
        <v>0.05</v>
      </c>
      <c r="Q244" s="206"/>
      <c r="R244" s="219">
        <v>5</v>
      </c>
    </row>
    <row r="245" spans="1:18" ht="15" customHeight="1" x14ac:dyDescent="0.25">
      <c r="A245" s="45">
        <v>922</v>
      </c>
      <c r="B245" s="45">
        <v>922</v>
      </c>
      <c r="C245" s="57">
        <v>1300050654257</v>
      </c>
      <c r="D245" s="46">
        <v>682</v>
      </c>
      <c r="E245" s="46">
        <v>682</v>
      </c>
      <c r="F245" s="57">
        <v>1300060269895</v>
      </c>
      <c r="G245" s="58" t="s">
        <v>1334</v>
      </c>
      <c r="H245" s="216">
        <v>2</v>
      </c>
      <c r="I245" s="62" t="s">
        <v>638</v>
      </c>
      <c r="J245" s="63">
        <v>47421.57</v>
      </c>
      <c r="K245" s="63">
        <v>3.57</v>
      </c>
      <c r="L245" s="63">
        <v>3.57</v>
      </c>
      <c r="M245" s="64" t="s">
        <v>638</v>
      </c>
      <c r="N245" s="65">
        <v>1642.53</v>
      </c>
      <c r="O245" s="65">
        <v>0.05</v>
      </c>
      <c r="P245" s="65">
        <v>0.05</v>
      </c>
      <c r="Q245" s="237" t="s">
        <v>1515</v>
      </c>
      <c r="R245" s="219">
        <v>5</v>
      </c>
    </row>
    <row r="246" spans="1:18" ht="15" customHeight="1" x14ac:dyDescent="0.25">
      <c r="A246" s="45">
        <v>926</v>
      </c>
      <c r="B246" s="45">
        <v>926</v>
      </c>
      <c r="C246" s="57">
        <v>1300061463692</v>
      </c>
      <c r="D246" s="46">
        <v>0</v>
      </c>
      <c r="E246" s="46">
        <v>0</v>
      </c>
      <c r="F246" s="57" t="s">
        <v>1348</v>
      </c>
      <c r="G246" s="58" t="s">
        <v>1484</v>
      </c>
      <c r="H246" s="216">
        <v>2</v>
      </c>
      <c r="I246" s="62" t="s">
        <v>638</v>
      </c>
      <c r="J246" s="63">
        <v>45110.73</v>
      </c>
      <c r="K246" s="63">
        <v>3.17</v>
      </c>
      <c r="L246" s="63">
        <v>3.17</v>
      </c>
      <c r="M246" s="64" t="s">
        <v>638</v>
      </c>
      <c r="N246" s="65" t="s">
        <v>638</v>
      </c>
      <c r="O246" s="65" t="s">
        <v>638</v>
      </c>
      <c r="P246" s="65" t="s">
        <v>638</v>
      </c>
      <c r="Q246" s="206"/>
      <c r="R246" s="219">
        <v>5</v>
      </c>
    </row>
    <row r="247" spans="1:18" ht="15" customHeight="1" x14ac:dyDescent="0.25">
      <c r="A247" s="45" t="s">
        <v>1485</v>
      </c>
      <c r="B247" s="45" t="s">
        <v>1485</v>
      </c>
      <c r="C247" s="57" t="s">
        <v>1485</v>
      </c>
      <c r="D247" s="46" t="s">
        <v>1486</v>
      </c>
      <c r="E247" s="46" t="s">
        <v>1486</v>
      </c>
      <c r="F247" s="57" t="s">
        <v>1486</v>
      </c>
      <c r="G247" s="58" t="s">
        <v>1487</v>
      </c>
      <c r="H247" s="216">
        <v>1</v>
      </c>
      <c r="I247" s="62" t="s">
        <v>638</v>
      </c>
      <c r="J247" s="63">
        <v>20769.37</v>
      </c>
      <c r="K247" s="63">
        <v>1.98</v>
      </c>
      <c r="L247" s="63">
        <v>1.98</v>
      </c>
      <c r="M247" s="64" t="s">
        <v>638</v>
      </c>
      <c r="N247" s="65">
        <v>63200.28</v>
      </c>
      <c r="O247" s="65">
        <v>0.05</v>
      </c>
      <c r="P247" s="65">
        <v>0.05</v>
      </c>
      <c r="Q247" s="206"/>
      <c r="R247" s="219">
        <v>5</v>
      </c>
    </row>
    <row r="248" spans="1:18" ht="15" customHeight="1" x14ac:dyDescent="0.25">
      <c r="A248" s="45" t="s">
        <v>1488</v>
      </c>
      <c r="B248" s="45" t="s">
        <v>1488</v>
      </c>
      <c r="C248" s="57" t="s">
        <v>1348</v>
      </c>
      <c r="D248" s="46" t="s">
        <v>1489</v>
      </c>
      <c r="E248" s="46" t="s">
        <v>1489</v>
      </c>
      <c r="F248" s="57" t="s">
        <v>1348</v>
      </c>
      <c r="G248" s="58" t="s">
        <v>1490</v>
      </c>
      <c r="H248" s="216">
        <v>2</v>
      </c>
      <c r="I248" s="62">
        <v>0.19600000000000001</v>
      </c>
      <c r="J248" s="63">
        <v>49290.16</v>
      </c>
      <c r="K248" s="63">
        <v>4.3899999999999997</v>
      </c>
      <c r="L248" s="63">
        <v>4.3899999999999997</v>
      </c>
      <c r="M248" s="64" t="s">
        <v>638</v>
      </c>
      <c r="N248" s="65" t="s">
        <v>638</v>
      </c>
      <c r="O248" s="65" t="s">
        <v>638</v>
      </c>
      <c r="P248" s="65" t="s">
        <v>638</v>
      </c>
      <c r="Q248" s="206"/>
      <c r="R248" s="219">
        <v>5</v>
      </c>
    </row>
    <row r="249" spans="1:18" ht="15" customHeight="1" x14ac:dyDescent="0.25">
      <c r="A249" s="45">
        <v>445</v>
      </c>
      <c r="B249" s="95">
        <v>445</v>
      </c>
      <c r="C249" s="57">
        <v>1300061566820</v>
      </c>
      <c r="D249" s="46">
        <v>0</v>
      </c>
      <c r="E249" s="95">
        <v>0</v>
      </c>
      <c r="F249" s="57" t="s">
        <v>1348</v>
      </c>
      <c r="G249" s="58" t="s">
        <v>1491</v>
      </c>
      <c r="H249" s="216">
        <v>1</v>
      </c>
      <c r="I249" s="62" t="s">
        <v>638</v>
      </c>
      <c r="J249" s="63">
        <v>19697.599999999999</v>
      </c>
      <c r="K249" s="63">
        <v>4.42</v>
      </c>
      <c r="L249" s="63">
        <v>4.42</v>
      </c>
      <c r="M249" s="64" t="s">
        <v>638</v>
      </c>
      <c r="N249" s="65" t="s">
        <v>638</v>
      </c>
      <c r="O249" s="65" t="s">
        <v>638</v>
      </c>
      <c r="P249" s="65" t="s">
        <v>638</v>
      </c>
      <c r="Q249" s="206"/>
      <c r="R249" s="219">
        <v>5</v>
      </c>
    </row>
    <row r="250" spans="1:18" ht="15" customHeight="1" x14ac:dyDescent="0.25">
      <c r="A250" s="45" t="s">
        <v>1492</v>
      </c>
      <c r="B250" s="95" t="s">
        <v>1492</v>
      </c>
      <c r="C250" s="57" t="s">
        <v>1348</v>
      </c>
      <c r="D250" s="46" t="s">
        <v>1493</v>
      </c>
      <c r="E250" s="95" t="s">
        <v>1493</v>
      </c>
      <c r="F250" s="57" t="s">
        <v>1348</v>
      </c>
      <c r="G250" s="58" t="s">
        <v>1494</v>
      </c>
      <c r="H250" s="216">
        <v>1</v>
      </c>
      <c r="I250" s="62" t="s">
        <v>638</v>
      </c>
      <c r="J250" s="63">
        <v>13696.12</v>
      </c>
      <c r="K250" s="63">
        <v>2.0699999999999998</v>
      </c>
      <c r="L250" s="63">
        <v>2.0699999999999998</v>
      </c>
      <c r="M250" s="64" t="s">
        <v>638</v>
      </c>
      <c r="N250" s="65">
        <v>5538.43</v>
      </c>
      <c r="O250" s="65">
        <v>0.05</v>
      </c>
      <c r="P250" s="65">
        <v>0.05</v>
      </c>
      <c r="R250" s="219">
        <v>5</v>
      </c>
    </row>
    <row r="251" spans="1:18" ht="15" customHeight="1" x14ac:dyDescent="0.25">
      <c r="A251" s="45" t="s">
        <v>1495</v>
      </c>
      <c r="B251" s="95" t="s">
        <v>1495</v>
      </c>
      <c r="C251" s="57" t="s">
        <v>1348</v>
      </c>
      <c r="D251" s="46" t="s">
        <v>1496</v>
      </c>
      <c r="E251" s="95" t="s">
        <v>1496</v>
      </c>
      <c r="F251" s="57" t="s">
        <v>1348</v>
      </c>
      <c r="G251" s="58" t="s">
        <v>1497</v>
      </c>
      <c r="H251" s="216">
        <v>3</v>
      </c>
      <c r="I251" s="62" t="s">
        <v>638</v>
      </c>
      <c r="J251" s="63">
        <v>102290.8</v>
      </c>
      <c r="K251" s="63">
        <v>2.16</v>
      </c>
      <c r="L251" s="63">
        <v>2.16</v>
      </c>
      <c r="M251" s="64">
        <v>-0.57099999999999995</v>
      </c>
      <c r="N251" s="65">
        <v>29835</v>
      </c>
      <c r="O251" s="65">
        <v>0.05</v>
      </c>
      <c r="P251" s="65">
        <v>0.05</v>
      </c>
      <c r="R251" s="219">
        <v>5</v>
      </c>
    </row>
    <row r="252" spans="1:18" ht="15" customHeight="1" x14ac:dyDescent="0.25">
      <c r="A252" s="45">
        <v>927</v>
      </c>
      <c r="B252" s="95">
        <v>927</v>
      </c>
      <c r="C252" s="57" t="s">
        <v>1348</v>
      </c>
      <c r="D252" s="46">
        <v>953</v>
      </c>
      <c r="E252" s="95">
        <v>953</v>
      </c>
      <c r="F252" s="57" t="s">
        <v>1348</v>
      </c>
      <c r="G252" s="58" t="s">
        <v>1498</v>
      </c>
      <c r="H252" s="216">
        <v>1</v>
      </c>
      <c r="I252" s="62" t="s">
        <v>638</v>
      </c>
      <c r="J252" s="63">
        <v>14048.85</v>
      </c>
      <c r="K252" s="63">
        <v>2.42</v>
      </c>
      <c r="L252" s="63">
        <v>2.42</v>
      </c>
      <c r="M252" s="64">
        <v>-0.57099999999999995</v>
      </c>
      <c r="N252" s="65">
        <v>2943.64</v>
      </c>
      <c r="O252" s="65">
        <v>0.05</v>
      </c>
      <c r="P252" s="65">
        <v>0.05</v>
      </c>
      <c r="R252" s="219">
        <v>5</v>
      </c>
    </row>
    <row r="253" spans="1:18" ht="15" customHeight="1" x14ac:dyDescent="0.25">
      <c r="A253" s="45" t="s">
        <v>1499</v>
      </c>
      <c r="B253" s="95" t="s">
        <v>1499</v>
      </c>
      <c r="C253" s="57" t="s">
        <v>1348</v>
      </c>
      <c r="D253" s="46" t="s">
        <v>1500</v>
      </c>
      <c r="E253" s="95" t="s">
        <v>1500</v>
      </c>
      <c r="F253" s="57" t="s">
        <v>1348</v>
      </c>
      <c r="G253" s="58" t="s">
        <v>1501</v>
      </c>
      <c r="H253" s="216">
        <v>2</v>
      </c>
      <c r="I253" s="62" t="s">
        <v>638</v>
      </c>
      <c r="J253" s="63">
        <v>43780.5</v>
      </c>
      <c r="K253" s="63">
        <v>2.42</v>
      </c>
      <c r="L253" s="63">
        <v>2.42</v>
      </c>
      <c r="M253" s="64">
        <v>-0.57099999999999995</v>
      </c>
      <c r="N253" s="65">
        <v>2090.62</v>
      </c>
      <c r="O253" s="65">
        <v>0.05</v>
      </c>
      <c r="P253" s="65">
        <v>0.05</v>
      </c>
      <c r="R253" s="219">
        <v>5</v>
      </c>
    </row>
    <row r="254" spans="1:18" ht="15" customHeight="1" x14ac:dyDescent="0.25">
      <c r="A254" s="45">
        <v>928</v>
      </c>
      <c r="B254" s="95">
        <v>928</v>
      </c>
      <c r="C254" s="57">
        <v>1300061485757</v>
      </c>
      <c r="D254" s="46">
        <v>639</v>
      </c>
      <c r="E254" s="95">
        <v>639</v>
      </c>
      <c r="F254" s="57">
        <v>1300061485766</v>
      </c>
      <c r="G254" s="58" t="s">
        <v>1502</v>
      </c>
      <c r="H254" s="216">
        <v>1</v>
      </c>
      <c r="I254" s="62" t="s">
        <v>638</v>
      </c>
      <c r="J254" s="63">
        <v>13807.77</v>
      </c>
      <c r="K254" s="63">
        <v>2.02</v>
      </c>
      <c r="L254" s="63">
        <v>2.02</v>
      </c>
      <c r="M254" s="64" t="s">
        <v>638</v>
      </c>
      <c r="N254" s="65" t="s">
        <v>638</v>
      </c>
      <c r="O254" s="65" t="s">
        <v>638</v>
      </c>
      <c r="P254" s="65" t="s">
        <v>638</v>
      </c>
      <c r="R254" s="219">
        <v>5</v>
      </c>
    </row>
    <row r="255" spans="1:18" ht="15" customHeight="1" x14ac:dyDescent="0.25">
      <c r="A255" s="45">
        <v>839</v>
      </c>
      <c r="B255" s="95">
        <v>839</v>
      </c>
      <c r="C255" s="57">
        <v>1300051822667</v>
      </c>
      <c r="D255" s="46">
        <v>0</v>
      </c>
      <c r="E255" s="95">
        <v>0</v>
      </c>
      <c r="F255" s="57" t="s">
        <v>1348</v>
      </c>
      <c r="G255" s="58" t="s">
        <v>1503</v>
      </c>
      <c r="H255" s="216">
        <v>4</v>
      </c>
      <c r="I255" s="62" t="s">
        <v>638</v>
      </c>
      <c r="J255" s="63">
        <v>219952.12</v>
      </c>
      <c r="K255" s="63">
        <v>3.83</v>
      </c>
      <c r="L255" s="63">
        <v>3.83</v>
      </c>
      <c r="M255" s="64" t="s">
        <v>638</v>
      </c>
      <c r="N255" s="65" t="s">
        <v>638</v>
      </c>
      <c r="O255" s="65" t="s">
        <v>638</v>
      </c>
      <c r="P255" s="65" t="s">
        <v>638</v>
      </c>
      <c r="R255" s="219">
        <v>5</v>
      </c>
    </row>
    <row r="256" spans="1:18" ht="15" customHeight="1" x14ac:dyDescent="0.25">
      <c r="A256" s="45"/>
      <c r="B256" s="95"/>
      <c r="C256" s="57"/>
      <c r="D256" s="46"/>
      <c r="E256" s="95"/>
      <c r="F256" s="57"/>
      <c r="G256" s="58"/>
      <c r="H256" s="58"/>
      <c r="I256" s="62"/>
      <c r="J256" s="63"/>
      <c r="K256" s="63"/>
      <c r="L256" s="63"/>
      <c r="M256" s="64"/>
      <c r="N256" s="65"/>
      <c r="O256" s="65"/>
      <c r="P256" s="65"/>
    </row>
    <row r="257" spans="1:16" ht="15" customHeight="1" x14ac:dyDescent="0.25">
      <c r="A257" s="45"/>
      <c r="B257" s="95"/>
      <c r="C257" s="57"/>
      <c r="D257" s="46"/>
      <c r="E257" s="95"/>
      <c r="F257" s="57"/>
      <c r="G257" s="58"/>
      <c r="H257" s="58"/>
      <c r="I257" s="62"/>
      <c r="J257" s="63"/>
      <c r="K257" s="63"/>
      <c r="L257" s="63"/>
      <c r="M257" s="64"/>
      <c r="N257" s="65"/>
      <c r="O257" s="65"/>
      <c r="P257" s="65"/>
    </row>
  </sheetData>
  <autoFilter ref="A10:W257" xr:uid="{00000000-0001-0000-0200-000000000000}"/>
  <mergeCells count="12">
    <mergeCell ref="D7:F7"/>
    <mergeCell ref="D8:F8"/>
    <mergeCell ref="A5:C5"/>
    <mergeCell ref="A6:C6"/>
    <mergeCell ref="A7:C7"/>
    <mergeCell ref="A8:C8"/>
    <mergeCell ref="A4:F4"/>
    <mergeCell ref="D5:F5"/>
    <mergeCell ref="D6:F6"/>
    <mergeCell ref="C1:D1"/>
    <mergeCell ref="A2:P2"/>
    <mergeCell ref="F1:P1"/>
  </mergeCells>
  <phoneticPr fontId="6" type="noConversion"/>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topLeftCell="A212" zoomScale="90" zoomScaleNormal="90" zoomScaleSheetLayoutView="100" workbookViewId="0">
      <selection activeCell="I5" sqref="I5:I254"/>
    </sheetView>
  </sheetViews>
  <sheetFormatPr defaultColWidth="9.109375" defaultRowHeight="13.2" x14ac:dyDescent="0.25"/>
  <cols>
    <col min="1" max="1" width="14.6640625" style="51" customWidth="1"/>
    <col min="2" max="2" width="8.6640625" style="51" customWidth="1"/>
    <col min="3" max="3" width="15.6640625" style="59" bestFit="1" customWidth="1"/>
    <col min="4" max="4" width="50.6640625" style="59" customWidth="1"/>
    <col min="5" max="5" width="14.6640625" style="60" customWidth="1"/>
    <col min="6" max="7" width="14.6640625" style="61" customWidth="1"/>
    <col min="8" max="8" width="14.6640625" style="51" customWidth="1"/>
    <col min="9" max="9" width="15.5546875" style="51" customWidth="1"/>
    <col min="10" max="13" width="9.109375" style="51"/>
    <col min="14" max="14" width="9.44140625" style="51" bestFit="1" customWidth="1"/>
    <col min="15" max="16384" width="9.109375" style="51"/>
  </cols>
  <sheetData>
    <row r="1" spans="1:14" ht="66.75" customHeight="1" x14ac:dyDescent="0.25">
      <c r="A1" s="280" t="s">
        <v>117</v>
      </c>
      <c r="B1" s="280"/>
      <c r="C1" s="280"/>
      <c r="D1" s="280"/>
      <c r="E1" s="280"/>
      <c r="F1" s="280"/>
      <c r="G1" s="280"/>
      <c r="H1" s="280"/>
    </row>
    <row r="2" spans="1:14" s="52" customFormat="1" ht="25.5" customHeight="1" x14ac:dyDescent="0.25">
      <c r="A2" s="277" t="str">
        <f>Overview!B4&amp; " - Effective from "&amp;Overview!D4&amp;" - "&amp;Overview!E4&amp;" Designated EHV import charges"</f>
        <v>SP Manweb - Effective from 1 April 2026 - Final Designated EHV import charges</v>
      </c>
      <c r="B2" s="278"/>
      <c r="C2" s="278"/>
      <c r="D2" s="278"/>
      <c r="E2" s="278"/>
      <c r="F2" s="278"/>
      <c r="G2" s="278"/>
      <c r="H2" s="279"/>
    </row>
    <row r="3" spans="1:14" s="84" customFormat="1" ht="17.399999999999999" x14ac:dyDescent="0.25">
      <c r="A3" s="88"/>
      <c r="B3" s="88"/>
      <c r="C3" s="88"/>
      <c r="D3" s="89"/>
      <c r="E3" s="90"/>
      <c r="F3" s="90"/>
      <c r="G3" s="91"/>
      <c r="H3" s="91"/>
      <c r="I3" s="83"/>
      <c r="J3" s="83"/>
      <c r="K3" s="83"/>
      <c r="L3" s="83"/>
      <c r="M3" s="83"/>
      <c r="N3" s="83"/>
    </row>
    <row r="4" spans="1:14" ht="60.75" customHeight="1" x14ac:dyDescent="0.25">
      <c r="A4" s="53" t="s">
        <v>100</v>
      </c>
      <c r="B4" s="54" t="s">
        <v>63</v>
      </c>
      <c r="C4" s="53" t="s">
        <v>64</v>
      </c>
      <c r="D4" s="55" t="s">
        <v>57</v>
      </c>
      <c r="E4" s="130" t="str">
        <f>'Annex 2 Designated EHV charges'!I10</f>
        <v>Import
Super Red
unit charge
(p/kWh)</v>
      </c>
      <c r="F4" s="130" t="str">
        <f>'Annex 2 Designated EHV charges'!J10</f>
        <v>Import
fixed charge
(p/day)</v>
      </c>
      <c r="G4" s="130" t="str">
        <f>'Annex 2 Designated EHV charges'!K10</f>
        <v>Import
capacity charge
(p/kVA/day)</v>
      </c>
      <c r="H4" s="130" t="str">
        <f>'Annex 2 Designated EHV charges'!L10</f>
        <v>Import
exceeded capacity charge
(p/kVA/day)</v>
      </c>
    </row>
    <row r="5" spans="1:14" ht="12.75" customHeight="1" x14ac:dyDescent="0.25">
      <c r="A5" s="96">
        <f t="array" ref="A5">IFERROR(INDEX('Annex 2 Designated EHV charges'!$A$11:$A$257, MATCH(0, IF(ISBLANK('Annex 2 Designated EHV charges'!$A$11:$A$257),1, COUNTIF(A$4:$A4, 'Annex 2 Designated EHV charges'!$A$11:$A$257)), 0)),"")</f>
        <v>800</v>
      </c>
      <c r="B5" s="96">
        <f>IF($A5="","",VLOOKUP($A5,'Annex 2 Designated EHV charges'!$A:$O,2,0))</f>
        <v>800</v>
      </c>
      <c r="C5" s="97">
        <f>IF($A5="","",VLOOKUP($A5,'Annex 2 Designated EHV charges'!$A:$O,3,0))</f>
        <v>1300060790694</v>
      </c>
      <c r="D5" s="96" t="str">
        <f>IF($A5="","",VLOOKUP($A5,'Annex 2 Designated EHV charges'!$A:$O,7,0))</f>
        <v>Cefyn Mawr</v>
      </c>
      <c r="E5" s="101" t="str">
        <f>IFERROR(IF(VLOOKUP($A5,'Annex 2 Designated EHV charges'!$A:$O,9,FALSE)=0,"",VLOOKUP($A5,'Annex 2 Designated EHV charges'!$A:$O,9,FALSE)),"")</f>
        <v>-</v>
      </c>
      <c r="F5" s="102">
        <f>IFERROR(IF(VLOOKUP($A5,'Annex 2 Designated EHV charges'!$A:$O,10,FALSE)=0,"",VLOOKUP($A5,'Annex 2 Designated EHV charges'!$A:$O,10,FALSE)),"")</f>
        <v>33.85</v>
      </c>
      <c r="G5" s="103">
        <f>IFERROR(IF(VLOOKUP($A5,'Annex 2 Designated EHV charges'!$A:$O,11,FALSE)=0,"",VLOOKUP($A5,'Annex 2 Designated EHV charges'!$A:$O,11,FALSE)),"")</f>
        <v>3.66</v>
      </c>
      <c r="H5" s="103">
        <f>IFERROR(IF(VLOOKUP($A5,'Annex 2 Designated EHV charges'!$A:$O,12,FALSE)=0,"",VLOOKUP($A5,'Annex 2 Designated EHV charges'!$A:$O,12,FALSE)),"")</f>
        <v>3.66</v>
      </c>
      <c r="I5" s="237" t="str">
        <f>IF('Annex 2 Designated EHV charges'!Q11="","",'Annex 2 Designated EHV charges'!Q11)</f>
        <v/>
      </c>
    </row>
    <row r="6" spans="1:14" ht="12.75" customHeight="1" x14ac:dyDescent="0.25">
      <c r="A6" s="96">
        <f t="array" ref="A6">IFERROR(INDEX('Annex 2 Designated EHV charges'!$A$11:$A$257, MATCH(0, IF(ISBLANK('Annex 2 Designated EHV charges'!$A$11:$A$257),1, COUNTIF(A$4:$A5, 'Annex 2 Designated EHV charges'!$A$11:$A$257)), 0)),"")</f>
        <v>802</v>
      </c>
      <c r="B6" s="96">
        <f>IF($A6="","",VLOOKUP($A6,'Annex 2 Designated EHV charges'!$A:$O,2,0))</f>
        <v>802</v>
      </c>
      <c r="C6" s="97">
        <f>IF($A6="","",VLOOKUP($A6,'Annex 2 Designated EHV charges'!$A:$O,3,0))</f>
        <v>1300060773787</v>
      </c>
      <c r="D6" s="96" t="str">
        <f>IF($A6="","",VLOOKUP($A6,'Annex 2 Designated EHV charges'!$A:$O,7,0))</f>
        <v>Shotton Paper</v>
      </c>
      <c r="E6" s="101" t="str">
        <f>IFERROR(IF(VLOOKUP($A6,'Annex 2 Designated EHV charges'!$A:$O,9,FALSE)=0,"",VLOOKUP($A6,'Annex 2 Designated EHV charges'!$A:$O,9,FALSE)),"")</f>
        <v>-</v>
      </c>
      <c r="F6" s="102">
        <f>IFERROR(IF(VLOOKUP($A6,'Annex 2 Designated EHV charges'!$A:$O,10,FALSE)=0,"",VLOOKUP($A6,'Annex 2 Designated EHV charges'!$A:$O,10,FALSE)),"")</f>
        <v>224189.99</v>
      </c>
      <c r="G6" s="103">
        <f>IFERROR(IF(VLOOKUP($A6,'Annex 2 Designated EHV charges'!$A:$O,11,FALSE)=0,"",VLOOKUP($A6,'Annex 2 Designated EHV charges'!$A:$O,11,FALSE)),"")</f>
        <v>1.22</v>
      </c>
      <c r="H6" s="103">
        <f>IFERROR(IF(VLOOKUP($A6,'Annex 2 Designated EHV charges'!$A:$O,12,FALSE)=0,"",VLOOKUP($A6,'Annex 2 Designated EHV charges'!$A:$O,12,FALSE)),"")</f>
        <v>1.22</v>
      </c>
      <c r="I6" s="237" t="str">
        <f>IF('Annex 2 Designated EHV charges'!Q12="","",'Annex 2 Designated EHV charges'!Q12)</f>
        <v/>
      </c>
    </row>
    <row r="7" spans="1:14" ht="12.75" customHeight="1" x14ac:dyDescent="0.25">
      <c r="A7" s="96">
        <f t="array" ref="A7">IFERROR(INDEX('Annex 2 Designated EHV charges'!$A$11:$A$257, MATCH(0, IF(ISBLANK('Annex 2 Designated EHV charges'!$A$11:$A$257),1, COUNTIF(A$4:$A6, 'Annex 2 Designated EHV charges'!$A$11:$A$257)), 0)),"")</f>
        <v>803</v>
      </c>
      <c r="B7" s="96">
        <f>IF($A7="","",VLOOKUP($A7,'Annex 2 Designated EHV charges'!$A:$O,2,0))</f>
        <v>803</v>
      </c>
      <c r="C7" s="97">
        <f>IF($A7="","",VLOOKUP($A7,'Annex 2 Designated EHV charges'!$A:$O,3,0))</f>
        <v>1300035361194</v>
      </c>
      <c r="D7" s="96" t="str">
        <f>IF($A7="","",VLOOKUP($A7,'Annex 2 Designated EHV charges'!$A:$O,7,0))</f>
        <v>Shell Stanlow</v>
      </c>
      <c r="E7" s="101" t="str">
        <f>IFERROR(IF(VLOOKUP($A7,'Annex 2 Designated EHV charges'!$A:$O,9,FALSE)=0,"",VLOOKUP($A7,'Annex 2 Designated EHV charges'!$A:$O,9,FALSE)),"")</f>
        <v>-</v>
      </c>
      <c r="F7" s="102">
        <f>IFERROR(IF(VLOOKUP($A7,'Annex 2 Designated EHV charges'!$A:$O,10,FALSE)=0,"",VLOOKUP($A7,'Annex 2 Designated EHV charges'!$A:$O,10,FALSE)),"")</f>
        <v>230224.28836663076</v>
      </c>
      <c r="G7" s="103">
        <f>IFERROR(IF(VLOOKUP($A7,'Annex 2 Designated EHV charges'!$A:$O,11,FALSE)=0,"",VLOOKUP($A7,'Annex 2 Designated EHV charges'!$A:$O,11,FALSE)),"")</f>
        <v>3.44</v>
      </c>
      <c r="H7" s="103">
        <f>IFERROR(IF(VLOOKUP($A7,'Annex 2 Designated EHV charges'!$A:$O,12,FALSE)=0,"",VLOOKUP($A7,'Annex 2 Designated EHV charges'!$A:$O,12,FALSE)),"")</f>
        <v>3.44</v>
      </c>
      <c r="I7" s="237" t="str">
        <f>IF('Annex 2 Designated EHV charges'!Q13="","",'Annex 2 Designated EHV charges'!Q13)</f>
        <v/>
      </c>
    </row>
    <row r="8" spans="1:14" ht="12.75" customHeight="1" x14ac:dyDescent="0.25">
      <c r="A8" s="96">
        <f t="array" ref="A8">IFERROR(INDEX('Annex 2 Designated EHV charges'!$A$11:$A$257, MATCH(0, IF(ISBLANK('Annex 2 Designated EHV charges'!$A$11:$A$257),1, COUNTIF(A$4:$A7, 'Annex 2 Designated EHV charges'!$A$11:$A$257)), 0)),"")</f>
        <v>804</v>
      </c>
      <c r="B8" s="96">
        <f>IF($A8="","",VLOOKUP($A8,'Annex 2 Designated EHV charges'!$A:$O,2,0))</f>
        <v>804</v>
      </c>
      <c r="C8" s="97">
        <f>IF($A8="","",VLOOKUP($A8,'Annex 2 Designated EHV charges'!$A:$O,3,0))</f>
        <v>1300035352942</v>
      </c>
      <c r="D8" s="96" t="str">
        <f>IF($A8="","",VLOOKUP($A8,'Annex 2 Designated EHV charges'!$A:$O,7,0))</f>
        <v>Jaguar &amp; Land Rover</v>
      </c>
      <c r="E8" s="101" t="str">
        <f>IFERROR(IF(VLOOKUP($A8,'Annex 2 Designated EHV charges'!$A:$O,9,FALSE)=0,"",VLOOKUP($A8,'Annex 2 Designated EHV charges'!$A:$O,9,FALSE)),"")</f>
        <v>-</v>
      </c>
      <c r="F8" s="102">
        <f>IFERROR(IF(VLOOKUP($A8,'Annex 2 Designated EHV charges'!$A:$O,10,FALSE)=0,"",VLOOKUP($A8,'Annex 2 Designated EHV charges'!$A:$O,10,FALSE)),"")</f>
        <v>226430.3</v>
      </c>
      <c r="G8" s="103">
        <f>IFERROR(IF(VLOOKUP($A8,'Annex 2 Designated EHV charges'!$A:$O,11,FALSE)=0,"",VLOOKUP($A8,'Annex 2 Designated EHV charges'!$A:$O,11,FALSE)),"")</f>
        <v>3.72</v>
      </c>
      <c r="H8" s="103">
        <f>IFERROR(IF(VLOOKUP($A8,'Annex 2 Designated EHV charges'!$A:$O,12,FALSE)=0,"",VLOOKUP($A8,'Annex 2 Designated EHV charges'!$A:$O,12,FALSE)),"")</f>
        <v>3.72</v>
      </c>
      <c r="I8" s="237" t="str">
        <f>IF('Annex 2 Designated EHV charges'!Q14="","",'Annex 2 Designated EHV charges'!Q14)</f>
        <v>See Annex 6</v>
      </c>
    </row>
    <row r="9" spans="1:14" ht="12.75" customHeight="1" x14ac:dyDescent="0.25">
      <c r="A9" s="96">
        <f t="array" ref="A9">IFERROR(INDEX('Annex 2 Designated EHV charges'!$A$11:$A$257, MATCH(0, IF(ISBLANK('Annex 2 Designated EHV charges'!$A$11:$A$257),1, COUNTIF(A$4:$A8, 'Annex 2 Designated EHV charges'!$A$11:$A$257)), 0)),"")</f>
        <v>805</v>
      </c>
      <c r="B9" s="96">
        <f>IF($A9="","",VLOOKUP($A9,'Annex 2 Designated EHV charges'!$A:$O,2,0))</f>
        <v>805</v>
      </c>
      <c r="C9" s="97">
        <f>IF($A9="","",VLOOKUP($A9,'Annex 2 Designated EHV charges'!$A:$O,3,0))</f>
        <v>1300035359423</v>
      </c>
      <c r="D9" s="96" t="str">
        <f>IF($A9="","",VLOOKUP($A9,'Annex 2 Designated EHV charges'!$A:$O,7,0))</f>
        <v>Innospec</v>
      </c>
      <c r="E9" s="101" t="str">
        <f>IFERROR(IF(VLOOKUP($A9,'Annex 2 Designated EHV charges'!$A:$O,9,FALSE)=0,"",VLOOKUP($A9,'Annex 2 Designated EHV charges'!$A:$O,9,FALSE)),"")</f>
        <v>-</v>
      </c>
      <c r="F9" s="102">
        <f>IFERROR(IF(VLOOKUP($A9,'Annex 2 Designated EHV charges'!$A:$O,10,FALSE)=0,"",VLOOKUP($A9,'Annex 2 Designated EHV charges'!$A:$O,10,FALSE)),"")</f>
        <v>43740.63</v>
      </c>
      <c r="G9" s="103">
        <f>IFERROR(IF(VLOOKUP($A9,'Annex 2 Designated EHV charges'!$A:$O,11,FALSE)=0,"",VLOOKUP($A9,'Annex 2 Designated EHV charges'!$A:$O,11,FALSE)),"")</f>
        <v>2.4900000000000002</v>
      </c>
      <c r="H9" s="103">
        <f>IFERROR(IF(VLOOKUP($A9,'Annex 2 Designated EHV charges'!$A:$O,12,FALSE)=0,"",VLOOKUP($A9,'Annex 2 Designated EHV charges'!$A:$O,12,FALSE)),"")</f>
        <v>2.4900000000000002</v>
      </c>
      <c r="I9" s="237" t="str">
        <f>IF('Annex 2 Designated EHV charges'!Q15="","",'Annex 2 Designated EHV charges'!Q15)</f>
        <v/>
      </c>
    </row>
    <row r="10" spans="1:14" ht="12.75" customHeight="1" x14ac:dyDescent="0.25">
      <c r="A10" s="96">
        <f t="array" ref="A10">IFERROR(INDEX('Annex 2 Designated EHV charges'!$A$11:$A$257, MATCH(0, IF(ISBLANK('Annex 2 Designated EHV charges'!$A$11:$A$257),1, COUNTIF(A$4:$A9, 'Annex 2 Designated EHV charges'!$A$11:$A$257)), 0)),"")</f>
        <v>807</v>
      </c>
      <c r="B10" s="96">
        <f>IF($A10="","",VLOOKUP($A10,'Annex 2 Designated EHV charges'!$A:$O,2,0))</f>
        <v>807</v>
      </c>
      <c r="C10" s="97">
        <f>IF($A10="","",VLOOKUP($A10,'Annex 2 Designated EHV charges'!$A:$O,3,0))</f>
        <v>1300035359752</v>
      </c>
      <c r="D10" s="96" t="str">
        <f>IF($A10="","",VLOOKUP($A10,'Annex 2 Designated EHV charges'!$A:$O,7,0))</f>
        <v>General Motors</v>
      </c>
      <c r="E10" s="101" t="str">
        <f>IFERROR(IF(VLOOKUP($A10,'Annex 2 Designated EHV charges'!$A:$O,9,FALSE)=0,"",VLOOKUP($A10,'Annex 2 Designated EHV charges'!$A:$O,9,FALSE)),"")</f>
        <v>-</v>
      </c>
      <c r="F10" s="102">
        <f>IFERROR(IF(VLOOKUP($A10,'Annex 2 Designated EHV charges'!$A:$O,10,FALSE)=0,"",VLOOKUP($A10,'Annex 2 Designated EHV charges'!$A:$O,10,FALSE)),"")</f>
        <v>103882.06</v>
      </c>
      <c r="G10" s="103">
        <f>IFERROR(IF(VLOOKUP($A10,'Annex 2 Designated EHV charges'!$A:$O,11,FALSE)=0,"",VLOOKUP($A10,'Annex 2 Designated EHV charges'!$A:$O,11,FALSE)),"")</f>
        <v>3.09</v>
      </c>
      <c r="H10" s="103">
        <f>IFERROR(IF(VLOOKUP($A10,'Annex 2 Designated EHV charges'!$A:$O,12,FALSE)=0,"",VLOOKUP($A10,'Annex 2 Designated EHV charges'!$A:$O,12,FALSE)),"")</f>
        <v>3.09</v>
      </c>
      <c r="I10" s="237" t="str">
        <f>IF('Annex 2 Designated EHV charges'!Q16="","",'Annex 2 Designated EHV charges'!Q16)</f>
        <v/>
      </c>
    </row>
    <row r="11" spans="1:14" ht="12.75" customHeight="1" x14ac:dyDescent="0.25">
      <c r="A11" s="96">
        <f t="array" ref="A11">IFERROR(INDEX('Annex 2 Designated EHV charges'!$A$11:$A$257, MATCH(0, IF(ISBLANK('Annex 2 Designated EHV charges'!$A$11:$A$257),1, COUNTIF(A$4:$A10, 'Annex 2 Designated EHV charges'!$A$11:$A$257)), 0)),"")</f>
        <v>808</v>
      </c>
      <c r="B11" s="96">
        <f>IF($A11="","",VLOOKUP($A11,'Annex 2 Designated EHV charges'!$A:$O,2,0))</f>
        <v>808</v>
      </c>
      <c r="C11" s="97">
        <f>IF($A11="","",VLOOKUP($A11,'Annex 2 Designated EHV charges'!$A:$O,3,0))</f>
        <v>1300035360066</v>
      </c>
      <c r="D11" s="96" t="str">
        <f>IF($A11="","",VLOOKUP($A11,'Annex 2 Designated EHV charges'!$A:$O,7,0))</f>
        <v>TATA Steel</v>
      </c>
      <c r="E11" s="101" t="str">
        <f>IFERROR(IF(VLOOKUP($A11,'Annex 2 Designated EHV charges'!$A:$O,9,FALSE)=0,"",VLOOKUP($A11,'Annex 2 Designated EHV charges'!$A:$O,9,FALSE)),"")</f>
        <v>-</v>
      </c>
      <c r="F11" s="102">
        <f>IFERROR(IF(VLOOKUP($A11,'Annex 2 Designated EHV charges'!$A:$O,10,FALSE)=0,"",VLOOKUP($A11,'Annex 2 Designated EHV charges'!$A:$O,10,FALSE)),"")</f>
        <v>270372.46000000002</v>
      </c>
      <c r="G11" s="103">
        <f>IFERROR(IF(VLOOKUP($A11,'Annex 2 Designated EHV charges'!$A:$O,11,FALSE)=0,"",VLOOKUP($A11,'Annex 2 Designated EHV charges'!$A:$O,11,FALSE)),"")</f>
        <v>2.83</v>
      </c>
      <c r="H11" s="103">
        <f>IFERROR(IF(VLOOKUP($A11,'Annex 2 Designated EHV charges'!$A:$O,12,FALSE)=0,"",VLOOKUP($A11,'Annex 2 Designated EHV charges'!$A:$O,12,FALSE)),"")</f>
        <v>2.83</v>
      </c>
      <c r="I11" s="237" t="str">
        <f>IF('Annex 2 Designated EHV charges'!Q17="","",'Annex 2 Designated EHV charges'!Q17)</f>
        <v/>
      </c>
    </row>
    <row r="12" spans="1:14" ht="12.75" customHeight="1" x14ac:dyDescent="0.25">
      <c r="A12" s="96">
        <f t="array" ref="A12">IFERROR(INDEX('Annex 2 Designated EHV charges'!$A$11:$A$257, MATCH(0, IF(ISBLANK('Annex 2 Designated EHV charges'!$A$11:$A$257),1, COUNTIF(A$4:$A11, 'Annex 2 Designated EHV charges'!$A$11:$A$257)), 0)),"")</f>
        <v>809</v>
      </c>
      <c r="B12" s="96">
        <f>IF($A12="","",VLOOKUP($A12,'Annex 2 Designated EHV charges'!$A:$O,2,0))</f>
        <v>809</v>
      </c>
      <c r="C12" s="97">
        <f>IF($A12="","",VLOOKUP($A12,'Annex 2 Designated EHV charges'!$A:$O,3,0))</f>
        <v>1300035362480</v>
      </c>
      <c r="D12" s="96" t="str">
        <f>IF($A12="","",VLOOKUP($A12,'Annex 2 Designated EHV charges'!$A:$O,7,0))</f>
        <v>Urenco</v>
      </c>
      <c r="E12" s="101" t="str">
        <f>IFERROR(IF(VLOOKUP($A12,'Annex 2 Designated EHV charges'!$A:$O,9,FALSE)=0,"",VLOOKUP($A12,'Annex 2 Designated EHV charges'!$A:$O,9,FALSE)),"")</f>
        <v>-</v>
      </c>
      <c r="F12" s="102">
        <f>IFERROR(IF(VLOOKUP($A12,'Annex 2 Designated EHV charges'!$A:$O,10,FALSE)=0,"",VLOOKUP($A12,'Annex 2 Designated EHV charges'!$A:$O,10,FALSE)),"")</f>
        <v>213568.63</v>
      </c>
      <c r="G12" s="103">
        <f>IFERROR(IF(VLOOKUP($A12,'Annex 2 Designated EHV charges'!$A:$O,11,FALSE)=0,"",VLOOKUP($A12,'Annex 2 Designated EHV charges'!$A:$O,11,FALSE)),"")</f>
        <v>4.1900000000000004</v>
      </c>
      <c r="H12" s="103">
        <f>IFERROR(IF(VLOOKUP($A12,'Annex 2 Designated EHV charges'!$A:$O,12,FALSE)=0,"",VLOOKUP($A12,'Annex 2 Designated EHV charges'!$A:$O,12,FALSE)),"")</f>
        <v>4.1900000000000004</v>
      </c>
      <c r="I12" s="237" t="str">
        <f>IF('Annex 2 Designated EHV charges'!Q18="","",'Annex 2 Designated EHV charges'!Q18)</f>
        <v/>
      </c>
    </row>
    <row r="13" spans="1:14" ht="12.75" customHeight="1" x14ac:dyDescent="0.25">
      <c r="A13" s="96" t="str">
        <f t="array" ref="A13">IFERROR(INDEX('Annex 2 Designated EHV charges'!$A$11:$A$257, MATCH(0, IF(ISBLANK('Annex 2 Designated EHV charges'!$A$11:$A$257),1, COUNTIF(A$4:$A12, 'Annex 2 Designated EHV charges'!$A$11:$A$257)), 0)),"")</f>
        <v>Y08</v>
      </c>
      <c r="B13" s="96" t="str">
        <f>IF($A13="","",VLOOKUP($A13,'Annex 2 Designated EHV charges'!$A:$O,2,0))</f>
        <v>Y08</v>
      </c>
      <c r="C13" s="97">
        <f>IF($A13="","",VLOOKUP($A13,'Annex 2 Designated EHV charges'!$A:$O,3,0))</f>
        <v>1300051694818</v>
      </c>
      <c r="D13" s="96" t="str">
        <f>IF($A13="","",VLOOKUP($A13,'Annex 2 Designated EHV charges'!$A:$O,7,0))</f>
        <v>Ineos Chlor Ltd (Lostock)</v>
      </c>
      <c r="E13" s="101" t="str">
        <f>IFERROR(IF(VLOOKUP($A13,'Annex 2 Designated EHV charges'!$A:$O,9,FALSE)=0,"",VLOOKUP($A13,'Annex 2 Designated EHV charges'!$A:$O,9,FALSE)),"")</f>
        <v>-</v>
      </c>
      <c r="F13" s="102">
        <f>IFERROR(IF(VLOOKUP($A13,'Annex 2 Designated EHV charges'!$A:$O,10,FALSE)=0,"",VLOOKUP($A13,'Annex 2 Designated EHV charges'!$A:$O,10,FALSE)),"")</f>
        <v>233028.66</v>
      </c>
      <c r="G13" s="103">
        <f>IFERROR(IF(VLOOKUP($A13,'Annex 2 Designated EHV charges'!$A:$O,11,FALSE)=0,"",VLOOKUP($A13,'Annex 2 Designated EHV charges'!$A:$O,11,FALSE)),"")</f>
        <v>1.76</v>
      </c>
      <c r="H13" s="103">
        <f>IFERROR(IF(VLOOKUP($A13,'Annex 2 Designated EHV charges'!$A:$O,12,FALSE)=0,"",VLOOKUP($A13,'Annex 2 Designated EHV charges'!$A:$O,12,FALSE)),"")</f>
        <v>1.76</v>
      </c>
      <c r="I13" s="237" t="str">
        <f>IF('Annex 2 Designated EHV charges'!Q19="","",'Annex 2 Designated EHV charges'!Q19)</f>
        <v/>
      </c>
    </row>
    <row r="14" spans="1:14" ht="12.75" customHeight="1" x14ac:dyDescent="0.25">
      <c r="A14" s="96">
        <f t="array" ref="A14">IFERROR(INDEX('Annex 2 Designated EHV charges'!$A$11:$A$257, MATCH(0, IF(ISBLANK('Annex 2 Designated EHV charges'!$A$11:$A$257),1, COUNTIF(A$4:$A13, 'Annex 2 Designated EHV charges'!$A$11:$A$257)), 0)),"")</f>
        <v>811</v>
      </c>
      <c r="B14" s="96">
        <f>IF($A14="","",VLOOKUP($A14,'Annex 2 Designated EHV charges'!$A:$O,2,0))</f>
        <v>811</v>
      </c>
      <c r="C14" s="97">
        <f>IF($A14="","",VLOOKUP($A14,'Annex 2 Designated EHV charges'!$A:$O,3,0))</f>
        <v>1300060704073</v>
      </c>
      <c r="D14" s="96" t="str">
        <f>IF($A14="","",VLOOKUP($A14,'Annex 2 Designated EHV charges'!$A:$O,7,0))</f>
        <v>SafeGuard Bradwell</v>
      </c>
      <c r="E14" s="101" t="str">
        <f>IFERROR(IF(VLOOKUP($A14,'Annex 2 Designated EHV charges'!$A:$O,9,FALSE)=0,"",VLOOKUP($A14,'Annex 2 Designated EHV charges'!$A:$O,9,FALSE)),"")</f>
        <v>-</v>
      </c>
      <c r="F14" s="102">
        <f>IFERROR(IF(VLOOKUP($A14,'Annex 2 Designated EHV charges'!$A:$O,10,FALSE)=0,"",VLOOKUP($A14,'Annex 2 Designated EHV charges'!$A:$O,10,FALSE)),"")</f>
        <v>66.78</v>
      </c>
      <c r="G14" s="103">
        <f>IFERROR(IF(VLOOKUP($A14,'Annex 2 Designated EHV charges'!$A:$O,11,FALSE)=0,"",VLOOKUP($A14,'Annex 2 Designated EHV charges'!$A:$O,11,FALSE)),"")</f>
        <v>3.38</v>
      </c>
      <c r="H14" s="103">
        <f>IFERROR(IF(VLOOKUP($A14,'Annex 2 Designated EHV charges'!$A:$O,12,FALSE)=0,"",VLOOKUP($A14,'Annex 2 Designated EHV charges'!$A:$O,12,FALSE)),"")</f>
        <v>3.38</v>
      </c>
      <c r="I14" s="237" t="str">
        <f>IF('Annex 2 Designated EHV charges'!Q20="","",'Annex 2 Designated EHV charges'!Q20)</f>
        <v/>
      </c>
    </row>
    <row r="15" spans="1:14" ht="12.75" customHeight="1" x14ac:dyDescent="0.25">
      <c r="A15" s="96">
        <f t="array" ref="A15">IFERROR(INDEX('Annex 2 Designated EHV charges'!$A$11:$A$257, MATCH(0, IF(ISBLANK('Annex 2 Designated EHV charges'!$A$11:$A$257),1, COUNTIF(A$4:$A14, 'Annex 2 Designated EHV charges'!$A$11:$A$257)), 0)),"")</f>
        <v>812</v>
      </c>
      <c r="B15" s="96">
        <f>IF($A15="","",VLOOKUP($A15,'Annex 2 Designated EHV charges'!$A:$O,2,0))</f>
        <v>812</v>
      </c>
      <c r="C15" s="97">
        <f>IF($A15="","",VLOOKUP($A15,'Annex 2 Designated EHV charges'!$A:$O,3,0))</f>
        <v>1300035356130</v>
      </c>
      <c r="D15" s="96" t="str">
        <f>IF($A15="","",VLOOKUP($A15,'Annex 2 Designated EHV charges'!$A:$O,7,0))</f>
        <v>Knauf Insulation</v>
      </c>
      <c r="E15" s="101" t="str">
        <f>IFERROR(IF(VLOOKUP($A15,'Annex 2 Designated EHV charges'!$A:$O,9,FALSE)=0,"",VLOOKUP($A15,'Annex 2 Designated EHV charges'!$A:$O,9,FALSE)),"")</f>
        <v>-</v>
      </c>
      <c r="F15" s="102">
        <f>IFERROR(IF(VLOOKUP($A15,'Annex 2 Designated EHV charges'!$A:$O,10,FALSE)=0,"",VLOOKUP($A15,'Annex 2 Designated EHV charges'!$A:$O,10,FALSE)),"")</f>
        <v>84907.56</v>
      </c>
      <c r="G15" s="103">
        <f>IFERROR(IF(VLOOKUP($A15,'Annex 2 Designated EHV charges'!$A:$O,11,FALSE)=0,"",VLOOKUP($A15,'Annex 2 Designated EHV charges'!$A:$O,11,FALSE)),"")</f>
        <v>5.16</v>
      </c>
      <c r="H15" s="103">
        <f>IFERROR(IF(VLOOKUP($A15,'Annex 2 Designated EHV charges'!$A:$O,12,FALSE)=0,"",VLOOKUP($A15,'Annex 2 Designated EHV charges'!$A:$O,12,FALSE)),"")</f>
        <v>5.16</v>
      </c>
      <c r="I15" s="237" t="str">
        <f>IF('Annex 2 Designated EHV charges'!Q21="","",'Annex 2 Designated EHV charges'!Q21)</f>
        <v/>
      </c>
    </row>
    <row r="16" spans="1:14" ht="12.75" customHeight="1" x14ac:dyDescent="0.25">
      <c r="A16" s="96">
        <f t="array" ref="A16">IFERROR(INDEX('Annex 2 Designated EHV charges'!$A$11:$A$257, MATCH(0, IF(ISBLANK('Annex 2 Designated EHV charges'!$A$11:$A$257),1, COUNTIF(A$4:$A15, 'Annex 2 Designated EHV charges'!$A$11:$A$257)), 0)),"")</f>
        <v>813</v>
      </c>
      <c r="B16" s="96">
        <f>IF($A16="","",VLOOKUP($A16,'Annex 2 Designated EHV charges'!$A:$O,2,0))</f>
        <v>813</v>
      </c>
      <c r="C16" s="97">
        <f>IF($A16="","",VLOOKUP($A16,'Annex 2 Designated EHV charges'!$A:$O,3,0))</f>
        <v>1300035359585</v>
      </c>
      <c r="D16" s="96" t="str">
        <f>IF($A16="","",VLOOKUP($A16,'Annex 2 Designated EHV charges'!$A:$O,7,0))</f>
        <v>Air Products</v>
      </c>
      <c r="E16" s="101" t="str">
        <f>IFERROR(IF(VLOOKUP($A16,'Annex 2 Designated EHV charges'!$A:$O,9,FALSE)=0,"",VLOOKUP($A16,'Annex 2 Designated EHV charges'!$A:$O,9,FALSE)),"")</f>
        <v>-</v>
      </c>
      <c r="F16" s="102">
        <f>IFERROR(IF(VLOOKUP($A16,'Annex 2 Designated EHV charges'!$A:$O,10,FALSE)=0,"",VLOOKUP($A16,'Annex 2 Designated EHV charges'!$A:$O,10,FALSE)),"")</f>
        <v>14235.43</v>
      </c>
      <c r="G16" s="103">
        <f>IFERROR(IF(VLOOKUP($A16,'Annex 2 Designated EHV charges'!$A:$O,11,FALSE)=0,"",VLOOKUP($A16,'Annex 2 Designated EHV charges'!$A:$O,11,FALSE)),"")</f>
        <v>2.27</v>
      </c>
      <c r="H16" s="103">
        <f>IFERROR(IF(VLOOKUP($A16,'Annex 2 Designated EHV charges'!$A:$O,12,FALSE)=0,"",VLOOKUP($A16,'Annex 2 Designated EHV charges'!$A:$O,12,FALSE)),"")</f>
        <v>2.27</v>
      </c>
      <c r="I16" s="237" t="str">
        <f>IF('Annex 2 Designated EHV charges'!Q22="","",'Annex 2 Designated EHV charges'!Q22)</f>
        <v/>
      </c>
    </row>
    <row r="17" spans="1:9" ht="12.75" customHeight="1" x14ac:dyDescent="0.25">
      <c r="A17" s="96">
        <f t="array" ref="A17">IFERROR(INDEX('Annex 2 Designated EHV charges'!$A$11:$A$257, MATCH(0, IF(ISBLANK('Annex 2 Designated EHV charges'!$A$11:$A$257),1, COUNTIF(A$4:$A16, 'Annex 2 Designated EHV charges'!$A$11:$A$257)), 0)),"")</f>
        <v>814</v>
      </c>
      <c r="B17" s="96">
        <f>IF($A17="","",VLOOKUP($A17,'Annex 2 Designated EHV charges'!$A:$O,2,0))</f>
        <v>814</v>
      </c>
      <c r="C17" s="97">
        <f>IF($A17="","",VLOOKUP($A17,'Annex 2 Designated EHV charges'!$A:$O,3,0))</f>
        <v>1300035359619</v>
      </c>
      <c r="D17" s="96" t="str">
        <f>IF($A17="","",VLOOKUP($A17,'Annex 2 Designated EHV charges'!$A:$O,7,0))</f>
        <v>Shell Chemicals</v>
      </c>
      <c r="E17" s="101" t="str">
        <f>IFERROR(IF(VLOOKUP($A17,'Annex 2 Designated EHV charges'!$A:$O,9,FALSE)=0,"",VLOOKUP($A17,'Annex 2 Designated EHV charges'!$A:$O,9,FALSE)),"")</f>
        <v>-</v>
      </c>
      <c r="F17" s="102">
        <f>IFERROR(IF(VLOOKUP($A17,'Annex 2 Designated EHV charges'!$A:$O,10,FALSE)=0,"",VLOOKUP($A17,'Annex 2 Designated EHV charges'!$A:$O,10,FALSE)),"")</f>
        <v>16174.97</v>
      </c>
      <c r="G17" s="103">
        <f>IFERROR(IF(VLOOKUP($A17,'Annex 2 Designated EHV charges'!$A:$O,11,FALSE)=0,"",VLOOKUP($A17,'Annex 2 Designated EHV charges'!$A:$O,11,FALSE)),"")</f>
        <v>1.92</v>
      </c>
      <c r="H17" s="103">
        <f>IFERROR(IF(VLOOKUP($A17,'Annex 2 Designated EHV charges'!$A:$O,12,FALSE)=0,"",VLOOKUP($A17,'Annex 2 Designated EHV charges'!$A:$O,12,FALSE)),"")</f>
        <v>1.92</v>
      </c>
      <c r="I17" s="237" t="str">
        <f>IF('Annex 2 Designated EHV charges'!Q23="","",'Annex 2 Designated EHV charges'!Q23)</f>
        <v/>
      </c>
    </row>
    <row r="18" spans="1:9" ht="12.75" customHeight="1" x14ac:dyDescent="0.25">
      <c r="A18" s="96">
        <f t="array" ref="A18">IFERROR(INDEX('Annex 2 Designated EHV charges'!$A$11:$A$257, MATCH(0, IF(ISBLANK('Annex 2 Designated EHV charges'!$A$11:$A$257),1, COUNTIF(A$4:$A17, 'Annex 2 Designated EHV charges'!$A$11:$A$257)), 0)),"")</f>
        <v>815</v>
      </c>
      <c r="B18" s="96">
        <f>IF($A18="","",VLOOKUP($A18,'Annex 2 Designated EHV charges'!$A:$O,2,0))</f>
        <v>815</v>
      </c>
      <c r="C18" s="97">
        <f>IF($A18="","",VLOOKUP($A18,'Annex 2 Designated EHV charges'!$A:$O,3,0))</f>
        <v>1300035359780</v>
      </c>
      <c r="D18" s="96" t="str">
        <f>IF($A18="","",VLOOKUP($A18,'Annex 2 Designated EHV charges'!$A:$O,7,0))</f>
        <v>GrowHow</v>
      </c>
      <c r="E18" s="101" t="str">
        <f>IFERROR(IF(VLOOKUP($A18,'Annex 2 Designated EHV charges'!$A:$O,9,FALSE)=0,"",VLOOKUP($A18,'Annex 2 Designated EHV charges'!$A:$O,9,FALSE)),"")</f>
        <v>-</v>
      </c>
      <c r="F18" s="102">
        <f>IFERROR(IF(VLOOKUP($A18,'Annex 2 Designated EHV charges'!$A:$O,10,FALSE)=0,"",VLOOKUP($A18,'Annex 2 Designated EHV charges'!$A:$O,10,FALSE)),"")</f>
        <v>95263.94</v>
      </c>
      <c r="G18" s="103">
        <f>IFERROR(IF(VLOOKUP($A18,'Annex 2 Designated EHV charges'!$A:$O,11,FALSE)=0,"",VLOOKUP($A18,'Annex 2 Designated EHV charges'!$A:$O,11,FALSE)),"")</f>
        <v>2.42</v>
      </c>
      <c r="H18" s="103">
        <f>IFERROR(IF(VLOOKUP($A18,'Annex 2 Designated EHV charges'!$A:$O,12,FALSE)=0,"",VLOOKUP($A18,'Annex 2 Designated EHV charges'!$A:$O,12,FALSE)),"")</f>
        <v>2.42</v>
      </c>
      <c r="I18" s="237" t="str">
        <f>IF('Annex 2 Designated EHV charges'!Q24="","",'Annex 2 Designated EHV charges'!Q24)</f>
        <v/>
      </c>
    </row>
    <row r="19" spans="1:9" ht="12.75" customHeight="1" x14ac:dyDescent="0.25">
      <c r="A19" s="96">
        <f t="array" ref="A19">IFERROR(INDEX('Annex 2 Designated EHV charges'!$A$11:$A$257, MATCH(0, IF(ISBLANK('Annex 2 Designated EHV charges'!$A$11:$A$257),1, COUNTIF(A$4:$A18, 'Annex 2 Designated EHV charges'!$A$11:$A$257)), 0)),"")</f>
        <v>816</v>
      </c>
      <c r="B19" s="96">
        <f>IF($A19="","",VLOOKUP($A19,'Annex 2 Designated EHV charges'!$A:$O,2,0))</f>
        <v>816</v>
      </c>
      <c r="C19" s="97">
        <f>IF($A19="","",VLOOKUP($A19,'Annex 2 Designated EHV charges'!$A:$O,3,0))</f>
        <v>1300053536398</v>
      </c>
      <c r="D19" s="96" t="str">
        <f>IF($A19="","",VLOOKUP($A19,'Annex 2 Designated EHV charges'!$A:$O,7,0))</f>
        <v>Castle Cement</v>
      </c>
      <c r="E19" s="101" t="str">
        <f>IFERROR(IF(VLOOKUP($A19,'Annex 2 Designated EHV charges'!$A:$O,9,FALSE)=0,"",VLOOKUP($A19,'Annex 2 Designated EHV charges'!$A:$O,9,FALSE)),"")</f>
        <v>-</v>
      </c>
      <c r="F19" s="102">
        <f>IFERROR(IF(VLOOKUP($A19,'Annex 2 Designated EHV charges'!$A:$O,10,FALSE)=0,"",VLOOKUP($A19,'Annex 2 Designated EHV charges'!$A:$O,10,FALSE)),"")</f>
        <v>214977.54</v>
      </c>
      <c r="G19" s="103">
        <f>IFERROR(IF(VLOOKUP($A19,'Annex 2 Designated EHV charges'!$A:$O,11,FALSE)=0,"",VLOOKUP($A19,'Annex 2 Designated EHV charges'!$A:$O,11,FALSE)),"")</f>
        <v>2.92</v>
      </c>
      <c r="H19" s="103">
        <f>IFERROR(IF(VLOOKUP($A19,'Annex 2 Designated EHV charges'!$A:$O,12,FALSE)=0,"",VLOOKUP($A19,'Annex 2 Designated EHV charges'!$A:$O,12,FALSE)),"")</f>
        <v>2.92</v>
      </c>
      <c r="I19" s="237" t="str">
        <f>IF('Annex 2 Designated EHV charges'!Q25="","",'Annex 2 Designated EHV charges'!Q25)</f>
        <v/>
      </c>
    </row>
    <row r="20" spans="1:9" ht="12.75" customHeight="1" x14ac:dyDescent="0.25">
      <c r="A20" s="96">
        <f t="array" ref="A20">IFERROR(INDEX('Annex 2 Designated EHV charges'!$A$11:$A$257, MATCH(0, IF(ISBLANK('Annex 2 Designated EHV charges'!$A$11:$A$257),1, COUNTIF(A$4:$A19, 'Annex 2 Designated EHV charges'!$A$11:$A$257)), 0)),"")</f>
        <v>817</v>
      </c>
      <c r="B20" s="96">
        <f>IF($A20="","",VLOOKUP($A20,'Annex 2 Designated EHV charges'!$A:$O,2,0))</f>
        <v>817</v>
      </c>
      <c r="C20" s="97">
        <f>IF($A20="","",VLOOKUP($A20,'Annex 2 Designated EHV charges'!$A:$O,3,0))</f>
        <v>1300035361992</v>
      </c>
      <c r="D20" s="96" t="str">
        <f>IF($A20="","",VLOOKUP($A20,'Annex 2 Designated EHV charges'!$A:$O,7,0))</f>
        <v>Kronospan</v>
      </c>
      <c r="E20" s="101" t="str">
        <f>IFERROR(IF(VLOOKUP($A20,'Annex 2 Designated EHV charges'!$A:$O,9,FALSE)=0,"",VLOOKUP($A20,'Annex 2 Designated EHV charges'!$A:$O,9,FALSE)),"")</f>
        <v>-</v>
      </c>
      <c r="F20" s="102">
        <f>IFERROR(IF(VLOOKUP($A20,'Annex 2 Designated EHV charges'!$A:$O,10,FALSE)=0,"",VLOOKUP($A20,'Annex 2 Designated EHV charges'!$A:$O,10,FALSE)),"")</f>
        <v>217033.23121918045</v>
      </c>
      <c r="G20" s="103">
        <f>IFERROR(IF(VLOOKUP($A20,'Annex 2 Designated EHV charges'!$A:$O,11,FALSE)=0,"",VLOOKUP($A20,'Annex 2 Designated EHV charges'!$A:$O,11,FALSE)),"")</f>
        <v>3.2</v>
      </c>
      <c r="H20" s="103">
        <f>IFERROR(IF(VLOOKUP($A20,'Annex 2 Designated EHV charges'!$A:$O,12,FALSE)=0,"",VLOOKUP($A20,'Annex 2 Designated EHV charges'!$A:$O,12,FALSE)),"")</f>
        <v>3.27</v>
      </c>
      <c r="I20" s="237" t="str">
        <f>IF('Annex 2 Designated EHV charges'!Q26="","",'Annex 2 Designated EHV charges'!Q26)</f>
        <v>See Annex 6</v>
      </c>
    </row>
    <row r="21" spans="1:9" ht="12.75" customHeight="1" x14ac:dyDescent="0.25">
      <c r="A21" s="96">
        <f t="array" ref="A21">IFERROR(INDEX('Annex 2 Designated EHV charges'!$A$11:$A$257, MATCH(0, IF(ISBLANK('Annex 2 Designated EHV charges'!$A$11:$A$257),1, COUNTIF(A$4:$A20, 'Annex 2 Designated EHV charges'!$A$11:$A$257)), 0)),"")</f>
        <v>818</v>
      </c>
      <c r="B21" s="96">
        <f>IF($A21="","",VLOOKUP($A21,'Annex 2 Designated EHV charges'!$A:$O,2,0))</f>
        <v>818</v>
      </c>
      <c r="C21" s="97">
        <f>IF($A21="","",VLOOKUP($A21,'Annex 2 Designated EHV charges'!$A:$O,3,0))</f>
        <v>1300060748460</v>
      </c>
      <c r="D21" s="96" t="str">
        <f>IF($A21="","",VLOOKUP($A21,'Annex 2 Designated EHV charges'!$A:$O,7,0))</f>
        <v>Pilkington's STOR</v>
      </c>
      <c r="E21" s="101" t="str">
        <f>IFERROR(IF(VLOOKUP($A21,'Annex 2 Designated EHV charges'!$A:$O,9,FALSE)=0,"",VLOOKUP($A21,'Annex 2 Designated EHV charges'!$A:$O,9,FALSE)),"")</f>
        <v>-</v>
      </c>
      <c r="F21" s="102">
        <f>IFERROR(IF(VLOOKUP($A21,'Annex 2 Designated EHV charges'!$A:$O,10,FALSE)=0,"",VLOOKUP($A21,'Annex 2 Designated EHV charges'!$A:$O,10,FALSE)),"")</f>
        <v>143.62</v>
      </c>
      <c r="G21" s="103">
        <f>IFERROR(IF(VLOOKUP($A21,'Annex 2 Designated EHV charges'!$A:$O,11,FALSE)=0,"",VLOOKUP($A21,'Annex 2 Designated EHV charges'!$A:$O,11,FALSE)),"")</f>
        <v>2.52</v>
      </c>
      <c r="H21" s="103">
        <f>IFERROR(IF(VLOOKUP($A21,'Annex 2 Designated EHV charges'!$A:$O,12,FALSE)=0,"",VLOOKUP($A21,'Annex 2 Designated EHV charges'!$A:$O,12,FALSE)),"")</f>
        <v>2.52</v>
      </c>
      <c r="I21" s="237" t="str">
        <f>IF('Annex 2 Designated EHV charges'!Q27="","",'Annex 2 Designated EHV charges'!Q27)</f>
        <v/>
      </c>
    </row>
    <row r="22" spans="1:9" ht="12.75" customHeight="1" x14ac:dyDescent="0.25">
      <c r="A22" s="96">
        <f t="array" ref="A22">IFERROR(INDEX('Annex 2 Designated EHV charges'!$A$11:$A$257, MATCH(0, IF(ISBLANK('Annex 2 Designated EHV charges'!$A$11:$A$257),1, COUNTIF(A$4:$A21, 'Annex 2 Designated EHV charges'!$A$11:$A$257)), 0)),"")</f>
        <v>820</v>
      </c>
      <c r="B22" s="96">
        <f>IF($A22="","",VLOOKUP($A22,'Annex 2 Designated EHV charges'!$A:$O,2,0))</f>
        <v>820</v>
      </c>
      <c r="C22" s="97">
        <f>IF($A22="","",VLOOKUP($A22,'Annex 2 Designated EHV charges'!$A:$O,3,0))</f>
        <v>1300060563740</v>
      </c>
      <c r="D22" s="96" t="str">
        <f>IF($A22="","",VLOOKUP($A22,'Annex 2 Designated EHV charges'!$A:$O,7,0))</f>
        <v>Tyn dryfol PV</v>
      </c>
      <c r="E22" s="101" t="str">
        <f>IFERROR(IF(VLOOKUP($A22,'Annex 2 Designated EHV charges'!$A:$O,9,FALSE)=0,"",VLOOKUP($A22,'Annex 2 Designated EHV charges'!$A:$O,9,FALSE)),"")</f>
        <v>-</v>
      </c>
      <c r="F22" s="102">
        <f>IFERROR(IF(VLOOKUP($A22,'Annex 2 Designated EHV charges'!$A:$O,10,FALSE)=0,"",VLOOKUP($A22,'Annex 2 Designated EHV charges'!$A:$O,10,FALSE)),"")</f>
        <v>11.88</v>
      </c>
      <c r="G22" s="103">
        <f>IFERROR(IF(VLOOKUP($A22,'Annex 2 Designated EHV charges'!$A:$O,11,FALSE)=0,"",VLOOKUP($A22,'Annex 2 Designated EHV charges'!$A:$O,11,FALSE)),"")</f>
        <v>1.48</v>
      </c>
      <c r="H22" s="103">
        <f>IFERROR(IF(VLOOKUP($A22,'Annex 2 Designated EHV charges'!$A:$O,12,FALSE)=0,"",VLOOKUP($A22,'Annex 2 Designated EHV charges'!$A:$O,12,FALSE)),"")</f>
        <v>1.48</v>
      </c>
      <c r="I22" s="237" t="str">
        <f>IF('Annex 2 Designated EHV charges'!Q28="","",'Annex 2 Designated EHV charges'!Q28)</f>
        <v/>
      </c>
    </row>
    <row r="23" spans="1:9" ht="12.75" customHeight="1" x14ac:dyDescent="0.25">
      <c r="A23" s="96">
        <f t="array" ref="A23">IFERROR(INDEX('Annex 2 Designated EHV charges'!$A$11:$A$257, MATCH(0, IF(ISBLANK('Annex 2 Designated EHV charges'!$A$11:$A$257),1, COUNTIF(A$4:$A22, 'Annex 2 Designated EHV charges'!$A$11:$A$257)), 0)),"")</f>
        <v>821</v>
      </c>
      <c r="B23" s="96">
        <f>IF($A23="","",VLOOKUP($A23,'Annex 2 Designated EHV charges'!$A:$O,2,0))</f>
        <v>821</v>
      </c>
      <c r="C23" s="97">
        <f>IF($A23="","",VLOOKUP($A23,'Annex 2 Designated EHV charges'!$A:$O,3,0))</f>
        <v>1300035367967</v>
      </c>
      <c r="D23" s="96" t="str">
        <f>IF($A23="","",VLOOKUP($A23,'Annex 2 Designated EHV charges'!$A:$O,7,0))</f>
        <v>BHP</v>
      </c>
      <c r="E23" s="101" t="str">
        <f>IFERROR(IF(VLOOKUP($A23,'Annex 2 Designated EHV charges'!$A:$O,9,FALSE)=0,"",VLOOKUP($A23,'Annex 2 Designated EHV charges'!$A:$O,9,FALSE)),"")</f>
        <v>-</v>
      </c>
      <c r="F23" s="102">
        <f>IFERROR(IF(VLOOKUP($A23,'Annex 2 Designated EHV charges'!$A:$O,10,FALSE)=0,"",VLOOKUP($A23,'Annex 2 Designated EHV charges'!$A:$O,10,FALSE)),"")</f>
        <v>50256.595290764308</v>
      </c>
      <c r="G23" s="103">
        <f>IFERROR(IF(VLOOKUP($A23,'Annex 2 Designated EHV charges'!$A:$O,11,FALSE)=0,"",VLOOKUP($A23,'Annex 2 Designated EHV charges'!$A:$O,11,FALSE)),"")</f>
        <v>3.17</v>
      </c>
      <c r="H23" s="103">
        <f>IFERROR(IF(VLOOKUP($A23,'Annex 2 Designated EHV charges'!$A:$O,12,FALSE)=0,"",VLOOKUP($A23,'Annex 2 Designated EHV charges'!$A:$O,12,FALSE)),"")</f>
        <v>3.17</v>
      </c>
      <c r="I23" s="237" t="str">
        <f>IF('Annex 2 Designated EHV charges'!Q29="","",'Annex 2 Designated EHV charges'!Q29)</f>
        <v/>
      </c>
    </row>
    <row r="24" spans="1:9" ht="12.75" customHeight="1" x14ac:dyDescent="0.25">
      <c r="A24" s="96">
        <f t="array" ref="A24">IFERROR(INDEX('Annex 2 Designated EHV charges'!$A$11:$A$257, MATCH(0, IF(ISBLANK('Annex 2 Designated EHV charges'!$A$11:$A$257),1, COUNTIF(A$4:$A23, 'Annex 2 Designated EHV charges'!$A$11:$A$257)), 0)),"")</f>
        <v>822</v>
      </c>
      <c r="B24" s="96">
        <f>IF($A24="","",VLOOKUP($A24,'Annex 2 Designated EHV charges'!$A:$O,2,0))</f>
        <v>822</v>
      </c>
      <c r="C24" s="97">
        <f>IF($A24="","",VLOOKUP($A24,'Annex 2 Designated EHV charges'!$A:$O,3,0))</f>
        <v>1300060251601</v>
      </c>
      <c r="D24" s="96" t="str">
        <f>IF($A24="","",VLOOKUP($A24,'Annex 2 Designated EHV charges'!$A:$O,7,0))</f>
        <v>Hole House Farm</v>
      </c>
      <c r="E24" s="101" t="str">
        <f>IFERROR(IF(VLOOKUP($A24,'Annex 2 Designated EHV charges'!$A:$O,9,FALSE)=0,"",VLOOKUP($A24,'Annex 2 Designated EHV charges'!$A:$O,9,FALSE)),"")</f>
        <v>-</v>
      </c>
      <c r="F24" s="102">
        <f>IFERROR(IF(VLOOKUP($A24,'Annex 2 Designated EHV charges'!$A:$O,10,FALSE)=0,"",VLOOKUP($A24,'Annex 2 Designated EHV charges'!$A:$O,10,FALSE)),"")</f>
        <v>96479.53</v>
      </c>
      <c r="G24" s="103">
        <f>IFERROR(IF(VLOOKUP($A24,'Annex 2 Designated EHV charges'!$A:$O,11,FALSE)=0,"",VLOOKUP($A24,'Annex 2 Designated EHV charges'!$A:$O,11,FALSE)),"")</f>
        <v>3.33</v>
      </c>
      <c r="H24" s="103">
        <f>IFERROR(IF(VLOOKUP($A24,'Annex 2 Designated EHV charges'!$A:$O,12,FALSE)=0,"",VLOOKUP($A24,'Annex 2 Designated EHV charges'!$A:$O,12,FALSE)),"")</f>
        <v>3.33</v>
      </c>
      <c r="I24" s="237" t="str">
        <f>IF('Annex 2 Designated EHV charges'!Q30="","",'Annex 2 Designated EHV charges'!Q30)</f>
        <v/>
      </c>
    </row>
    <row r="25" spans="1:9" ht="12.75" customHeight="1" x14ac:dyDescent="0.25">
      <c r="A25" s="96">
        <f t="array" ref="A25">IFERROR(INDEX('Annex 2 Designated EHV charges'!$A$11:$A$257, MATCH(0, IF(ISBLANK('Annex 2 Designated EHV charges'!$A$11:$A$257),1, COUNTIF(A$4:$A24, 'Annex 2 Designated EHV charges'!$A$11:$A$257)), 0)),"")</f>
        <v>823</v>
      </c>
      <c r="B25" s="96">
        <f>IF($A25="","",VLOOKUP($A25,'Annex 2 Designated EHV charges'!$A:$O,2,0))</f>
        <v>823</v>
      </c>
      <c r="C25" s="97">
        <f>IF($A25="","",VLOOKUP($A25,'Annex 2 Designated EHV charges'!$A:$O,3,0))</f>
        <v>1300060652610</v>
      </c>
      <c r="D25" s="96" t="str">
        <f>IF($A25="","",VLOOKUP($A25,'Annex 2 Designated EHV charges'!$A:$O,7,0))</f>
        <v>Williams Farm Solar Park</v>
      </c>
      <c r="E25" s="101" t="str">
        <f>IFERROR(IF(VLOOKUP($A25,'Annex 2 Designated EHV charges'!$A:$O,9,FALSE)=0,"",VLOOKUP($A25,'Annex 2 Designated EHV charges'!$A:$O,9,FALSE)),"")</f>
        <v>-</v>
      </c>
      <c r="F25" s="102">
        <f>IFERROR(IF(VLOOKUP($A25,'Annex 2 Designated EHV charges'!$A:$O,10,FALSE)=0,"",VLOOKUP($A25,'Annex 2 Designated EHV charges'!$A:$O,10,FALSE)),"")</f>
        <v>9.98</v>
      </c>
      <c r="G25" s="103">
        <f>IFERROR(IF(VLOOKUP($A25,'Annex 2 Designated EHV charges'!$A:$O,11,FALSE)=0,"",VLOOKUP($A25,'Annex 2 Designated EHV charges'!$A:$O,11,FALSE)),"")</f>
        <v>1.88</v>
      </c>
      <c r="H25" s="103">
        <f>IFERROR(IF(VLOOKUP($A25,'Annex 2 Designated EHV charges'!$A:$O,12,FALSE)=0,"",VLOOKUP($A25,'Annex 2 Designated EHV charges'!$A:$O,12,FALSE)),"")</f>
        <v>1.88</v>
      </c>
      <c r="I25" s="237" t="str">
        <f>IF('Annex 2 Designated EHV charges'!Q31="","",'Annex 2 Designated EHV charges'!Q31)</f>
        <v/>
      </c>
    </row>
    <row r="26" spans="1:9" ht="12.75" customHeight="1" x14ac:dyDescent="0.25">
      <c r="A26" s="96">
        <f t="array" ref="A26">IFERROR(INDEX('Annex 2 Designated EHV charges'!$A$11:$A$257, MATCH(0, IF(ISBLANK('Annex 2 Designated EHV charges'!$A$11:$A$257),1, COUNTIF(A$4:$A25, 'Annex 2 Designated EHV charges'!$A$11:$A$257)), 0)),"")</f>
        <v>824</v>
      </c>
      <c r="B26" s="96">
        <f>IF($A26="","",VLOOKUP($A26,'Annex 2 Designated EHV charges'!$A:$O,2,0))</f>
        <v>824</v>
      </c>
      <c r="C26" s="97">
        <f>IF($A26="","",VLOOKUP($A26,'Annex 2 Designated EHV charges'!$A:$O,3,0))</f>
        <v>1300054940674</v>
      </c>
      <c r="D26" s="96" t="str">
        <f>IF($A26="","",VLOOKUP($A26,'Annex 2 Designated EHV charges'!$A:$O,7,0))</f>
        <v>Port of Liverpool</v>
      </c>
      <c r="E26" s="101" t="str">
        <f>IFERROR(IF(VLOOKUP($A26,'Annex 2 Designated EHV charges'!$A:$O,9,FALSE)=0,"",VLOOKUP($A26,'Annex 2 Designated EHV charges'!$A:$O,9,FALSE)),"")</f>
        <v>-</v>
      </c>
      <c r="F26" s="102">
        <f>IFERROR(IF(VLOOKUP($A26,'Annex 2 Designated EHV charges'!$A:$O,10,FALSE)=0,"",VLOOKUP($A26,'Annex 2 Designated EHV charges'!$A:$O,10,FALSE)),"")</f>
        <v>40.840000000000003</v>
      </c>
      <c r="G26" s="103">
        <f>IFERROR(IF(VLOOKUP($A26,'Annex 2 Designated EHV charges'!$A:$O,11,FALSE)=0,"",VLOOKUP($A26,'Annex 2 Designated EHV charges'!$A:$O,11,FALSE)),"")</f>
        <v>1.53</v>
      </c>
      <c r="H26" s="103">
        <f>IFERROR(IF(VLOOKUP($A26,'Annex 2 Designated EHV charges'!$A:$O,12,FALSE)=0,"",VLOOKUP($A26,'Annex 2 Designated EHV charges'!$A:$O,12,FALSE)),"")</f>
        <v>1.53</v>
      </c>
      <c r="I26" s="237" t="str">
        <f>IF('Annex 2 Designated EHV charges'!Q32="","",'Annex 2 Designated EHV charges'!Q32)</f>
        <v/>
      </c>
    </row>
    <row r="27" spans="1:9" ht="12.75" customHeight="1" x14ac:dyDescent="0.25">
      <c r="A27" s="96">
        <f t="array" ref="A27">IFERROR(INDEX('Annex 2 Designated EHV charges'!$A$11:$A$257, MATCH(0, IF(ISBLANK('Annex 2 Designated EHV charges'!$A$11:$A$257),1, COUNTIF(A$4:$A26, 'Annex 2 Designated EHV charges'!$A$11:$A$257)), 0)),"")</f>
        <v>825</v>
      </c>
      <c r="B27" s="96">
        <f>IF($A27="","",VLOOKUP($A27,'Annex 2 Designated EHV charges'!$A:$O,2,0))</f>
        <v>825</v>
      </c>
      <c r="C27" s="97">
        <f>IF($A27="","",VLOOKUP($A27,'Annex 2 Designated EHV charges'!$A:$O,3,0))</f>
        <v>1300060784130</v>
      </c>
      <c r="D27" s="96" t="str">
        <f>IF($A27="","",VLOOKUP($A27,'Annex 2 Designated EHV charges'!$A:$O,7,0))</f>
        <v>Booston Wood</v>
      </c>
      <c r="E27" s="101" t="str">
        <f>IFERROR(IF(VLOOKUP($A27,'Annex 2 Designated EHV charges'!$A:$O,9,FALSE)=0,"",VLOOKUP($A27,'Annex 2 Designated EHV charges'!$A:$O,9,FALSE)),"")</f>
        <v>-</v>
      </c>
      <c r="F27" s="102">
        <f>IFERROR(IF(VLOOKUP($A27,'Annex 2 Designated EHV charges'!$A:$O,10,FALSE)=0,"",VLOOKUP($A27,'Annex 2 Designated EHV charges'!$A:$O,10,FALSE)),"")</f>
        <v>1894.71</v>
      </c>
      <c r="G27" s="103">
        <f>IFERROR(IF(VLOOKUP($A27,'Annex 2 Designated EHV charges'!$A:$O,11,FALSE)=0,"",VLOOKUP($A27,'Annex 2 Designated EHV charges'!$A:$O,11,FALSE)),"")</f>
        <v>1.6</v>
      </c>
      <c r="H27" s="103">
        <f>IFERROR(IF(VLOOKUP($A27,'Annex 2 Designated EHV charges'!$A:$O,12,FALSE)=0,"",VLOOKUP($A27,'Annex 2 Designated EHV charges'!$A:$O,12,FALSE)),"")</f>
        <v>1.6</v>
      </c>
      <c r="I27" s="237" t="str">
        <f>IF('Annex 2 Designated EHV charges'!Q33="","",'Annex 2 Designated EHV charges'!Q33)</f>
        <v/>
      </c>
    </row>
    <row r="28" spans="1:9" ht="12.75" customHeight="1" x14ac:dyDescent="0.25">
      <c r="A28" s="96">
        <f t="array" ref="A28">IFERROR(INDEX('Annex 2 Designated EHV charges'!$A$11:$A$257, MATCH(0, IF(ISBLANK('Annex 2 Designated EHV charges'!$A$11:$A$257),1, COUNTIF(A$4:$A27, 'Annex 2 Designated EHV charges'!$A$11:$A$257)), 0)),"")</f>
        <v>826</v>
      </c>
      <c r="B28" s="96">
        <f>IF($A28="","",VLOOKUP($A28,'Annex 2 Designated EHV charges'!$A:$O,2,0))</f>
        <v>826</v>
      </c>
      <c r="C28" s="97">
        <f>IF($A28="","",VLOOKUP($A28,'Annex 2 Designated EHV charges'!$A:$O,3,0))</f>
        <v>1300060579173</v>
      </c>
      <c r="D28" s="96" t="str">
        <f>IF($A28="","",VLOOKUP($A28,'Annex 2 Designated EHV charges'!$A:$O,7,0))</f>
        <v>Combermere Abbey PV</v>
      </c>
      <c r="E28" s="101" t="str">
        <f>IFERROR(IF(VLOOKUP($A28,'Annex 2 Designated EHV charges'!$A:$O,9,FALSE)=0,"",VLOOKUP($A28,'Annex 2 Designated EHV charges'!$A:$O,9,FALSE)),"")</f>
        <v>-</v>
      </c>
      <c r="F28" s="102">
        <f>IFERROR(IF(VLOOKUP($A28,'Annex 2 Designated EHV charges'!$A:$O,10,FALSE)=0,"",VLOOKUP($A28,'Annex 2 Designated EHV charges'!$A:$O,10,FALSE)),"")</f>
        <v>21.11</v>
      </c>
      <c r="G28" s="103">
        <f>IFERROR(IF(VLOOKUP($A28,'Annex 2 Designated EHV charges'!$A:$O,11,FALSE)=0,"",VLOOKUP($A28,'Annex 2 Designated EHV charges'!$A:$O,11,FALSE)),"")</f>
        <v>2.0699999999999998</v>
      </c>
      <c r="H28" s="103">
        <f>IFERROR(IF(VLOOKUP($A28,'Annex 2 Designated EHV charges'!$A:$O,12,FALSE)=0,"",VLOOKUP($A28,'Annex 2 Designated EHV charges'!$A:$O,12,FALSE)),"")</f>
        <v>2.0699999999999998</v>
      </c>
      <c r="I28" s="237" t="str">
        <f>IF('Annex 2 Designated EHV charges'!Q34="","",'Annex 2 Designated EHV charges'!Q34)</f>
        <v/>
      </c>
    </row>
    <row r="29" spans="1:9" ht="12.75" customHeight="1" x14ac:dyDescent="0.25">
      <c r="A29" s="96">
        <f t="array" ref="A29">IFERROR(INDEX('Annex 2 Designated EHV charges'!$A$11:$A$257, MATCH(0, IF(ISBLANK('Annex 2 Designated EHV charges'!$A$11:$A$257),1, COUNTIF(A$4:$A28, 'Annex 2 Designated EHV charges'!$A$11:$A$257)), 0)),"")</f>
        <v>827</v>
      </c>
      <c r="B29" s="96">
        <f>IF($A29="","",VLOOKUP($A29,'Annex 2 Designated EHV charges'!$A:$O,2,0))</f>
        <v>827</v>
      </c>
      <c r="C29" s="97">
        <f>IF($A29="","",VLOOKUP($A29,'Annex 2 Designated EHV charges'!$A:$O,3,0))</f>
        <v>1300052785147</v>
      </c>
      <c r="D29" s="96" t="str">
        <f>IF($A29="","",VLOOKUP($A29,'Annex 2 Designated EHV charges'!$A:$O,7,0))</f>
        <v>Kimberley Clark</v>
      </c>
      <c r="E29" s="101" t="str">
        <f>IFERROR(IF(VLOOKUP($A29,'Annex 2 Designated EHV charges'!$A:$O,9,FALSE)=0,"",VLOOKUP($A29,'Annex 2 Designated EHV charges'!$A:$O,9,FALSE)),"")</f>
        <v>-</v>
      </c>
      <c r="F29" s="102">
        <f>IFERROR(IF(VLOOKUP($A29,'Annex 2 Designated EHV charges'!$A:$O,10,FALSE)=0,"",VLOOKUP($A29,'Annex 2 Designated EHV charges'!$A:$O,10,FALSE)),"")</f>
        <v>44373.96</v>
      </c>
      <c r="G29" s="103">
        <f>IFERROR(IF(VLOOKUP($A29,'Annex 2 Designated EHV charges'!$A:$O,11,FALSE)=0,"",VLOOKUP($A29,'Annex 2 Designated EHV charges'!$A:$O,11,FALSE)),"")</f>
        <v>5.49</v>
      </c>
      <c r="H29" s="103">
        <f>IFERROR(IF(VLOOKUP($A29,'Annex 2 Designated EHV charges'!$A:$O,12,FALSE)=0,"",VLOOKUP($A29,'Annex 2 Designated EHV charges'!$A:$O,12,FALSE)),"")</f>
        <v>5.49</v>
      </c>
      <c r="I29" s="237" t="str">
        <f>IF('Annex 2 Designated EHV charges'!Q35="","",'Annex 2 Designated EHV charges'!Q35)</f>
        <v/>
      </c>
    </row>
    <row r="30" spans="1:9" ht="12.75" customHeight="1" x14ac:dyDescent="0.25">
      <c r="A30" s="96">
        <f t="array" ref="A30">IFERROR(INDEX('Annex 2 Designated EHV charges'!$A$11:$A$257, MATCH(0, IF(ISBLANK('Annex 2 Designated EHV charges'!$A$11:$A$257),1, COUNTIF(A$4:$A29, 'Annex 2 Designated EHV charges'!$A$11:$A$257)), 0)),"")</f>
        <v>828</v>
      </c>
      <c r="B30" s="96">
        <f>IF($A30="","",VLOOKUP($A30,'Annex 2 Designated EHV charges'!$A:$O,2,0))</f>
        <v>828</v>
      </c>
      <c r="C30" s="97">
        <f>IF($A30="","",VLOOKUP($A30,'Annex 2 Designated EHV charges'!$A:$O,3,0))</f>
        <v>1300060075390</v>
      </c>
      <c r="D30" s="96" t="str">
        <f>IF($A30="","",VLOOKUP($A30,'Annex 2 Designated EHV charges'!$A:$O,7,0))</f>
        <v>Amegni</v>
      </c>
      <c r="E30" s="101" t="str">
        <f>IFERROR(IF(VLOOKUP($A30,'Annex 2 Designated EHV charges'!$A:$O,9,FALSE)=0,"",VLOOKUP($A30,'Annex 2 Designated EHV charges'!$A:$O,9,FALSE)),"")</f>
        <v>-</v>
      </c>
      <c r="F30" s="102">
        <f>IFERROR(IF(VLOOKUP($A30,'Annex 2 Designated EHV charges'!$A:$O,10,FALSE)=0,"",VLOOKUP($A30,'Annex 2 Designated EHV charges'!$A:$O,10,FALSE)),"")</f>
        <v>11.75</v>
      </c>
      <c r="G30" s="103">
        <f>IFERROR(IF(VLOOKUP($A30,'Annex 2 Designated EHV charges'!$A:$O,11,FALSE)=0,"",VLOOKUP($A30,'Annex 2 Designated EHV charges'!$A:$O,11,FALSE)),"")</f>
        <v>1.58</v>
      </c>
      <c r="H30" s="103">
        <f>IFERROR(IF(VLOOKUP($A30,'Annex 2 Designated EHV charges'!$A:$O,12,FALSE)=0,"",VLOOKUP($A30,'Annex 2 Designated EHV charges'!$A:$O,12,FALSE)),"")</f>
        <v>1.58</v>
      </c>
      <c r="I30" s="237" t="str">
        <f>IF('Annex 2 Designated EHV charges'!Q36="","",'Annex 2 Designated EHV charges'!Q36)</f>
        <v/>
      </c>
    </row>
    <row r="31" spans="1:9" ht="12.75" customHeight="1" x14ac:dyDescent="0.25">
      <c r="A31" s="96">
        <f t="array" ref="A31">IFERROR(INDEX('Annex 2 Designated EHV charges'!$A$11:$A$257, MATCH(0, IF(ISBLANK('Annex 2 Designated EHV charges'!$A$11:$A$257),1, COUNTIF(A$4:$A30, 'Annex 2 Designated EHV charges'!$A$11:$A$257)), 0)),"")</f>
        <v>829</v>
      </c>
      <c r="B31" s="96">
        <f>IF($A31="","",VLOOKUP($A31,'Annex 2 Designated EHV charges'!$A:$O,2,0))</f>
        <v>829</v>
      </c>
      <c r="C31" s="97">
        <f>IF($A31="","",VLOOKUP($A31,'Annex 2 Designated EHV charges'!$A:$O,3,0))</f>
        <v>1300035400611</v>
      </c>
      <c r="D31" s="96" t="str">
        <f>IF($A31="","",VLOOKUP($A31,'Annex 2 Designated EHV charges'!$A:$O,7,0))</f>
        <v>Salt Union</v>
      </c>
      <c r="E31" s="101" t="str">
        <f>IFERROR(IF(VLOOKUP($A31,'Annex 2 Designated EHV charges'!$A:$O,9,FALSE)=0,"",VLOOKUP($A31,'Annex 2 Designated EHV charges'!$A:$O,9,FALSE)),"")</f>
        <v>-</v>
      </c>
      <c r="F31" s="102">
        <f>IFERROR(IF(VLOOKUP($A31,'Annex 2 Designated EHV charges'!$A:$O,10,FALSE)=0,"",VLOOKUP($A31,'Annex 2 Designated EHV charges'!$A:$O,10,FALSE)),"")</f>
        <v>43461.05</v>
      </c>
      <c r="G31" s="103">
        <f>IFERROR(IF(VLOOKUP($A31,'Annex 2 Designated EHV charges'!$A:$O,11,FALSE)=0,"",VLOOKUP($A31,'Annex 2 Designated EHV charges'!$A:$O,11,FALSE)),"")</f>
        <v>2.0299999999999998</v>
      </c>
      <c r="H31" s="103">
        <f>IFERROR(IF(VLOOKUP($A31,'Annex 2 Designated EHV charges'!$A:$O,12,FALSE)=0,"",VLOOKUP($A31,'Annex 2 Designated EHV charges'!$A:$O,12,FALSE)),"")</f>
        <v>2.0299999999999998</v>
      </c>
      <c r="I31" s="237" t="str">
        <f>IF('Annex 2 Designated EHV charges'!Q37="","",'Annex 2 Designated EHV charges'!Q37)</f>
        <v/>
      </c>
    </row>
    <row r="32" spans="1:9" ht="12.75" customHeight="1" x14ac:dyDescent="0.25">
      <c r="A32" s="96">
        <f t="array" ref="A32">IFERROR(INDEX('Annex 2 Designated EHV charges'!$A$11:$A$257, MATCH(0, IF(ISBLANK('Annex 2 Designated EHV charges'!$A$11:$A$257),1, COUNTIF(A$4:$A31, 'Annex 2 Designated EHV charges'!$A$11:$A$257)), 0)),"")</f>
        <v>830</v>
      </c>
      <c r="B32" s="96">
        <f>IF($A32="","",VLOOKUP($A32,'Annex 2 Designated EHV charges'!$A:$O,2,0))</f>
        <v>830</v>
      </c>
      <c r="C32" s="97">
        <f>IF($A32="","",VLOOKUP($A32,'Annex 2 Designated EHV charges'!$A:$O,3,0))</f>
        <v>1300060584270</v>
      </c>
      <c r="D32" s="96" t="str">
        <f>IF($A32="","",VLOOKUP($A32,'Annex 2 Designated EHV charges'!$A:$O,7,0))</f>
        <v>Parciau Solar Park</v>
      </c>
      <c r="E32" s="101" t="str">
        <f>IFERROR(IF(VLOOKUP($A32,'Annex 2 Designated EHV charges'!$A:$O,9,FALSE)=0,"",VLOOKUP($A32,'Annex 2 Designated EHV charges'!$A:$O,9,FALSE)),"")</f>
        <v>-</v>
      </c>
      <c r="F32" s="102">
        <f>IFERROR(IF(VLOOKUP($A32,'Annex 2 Designated EHV charges'!$A:$O,10,FALSE)=0,"",VLOOKUP($A32,'Annex 2 Designated EHV charges'!$A:$O,10,FALSE)),"")</f>
        <v>9.3800000000000008</v>
      </c>
      <c r="G32" s="103">
        <f>IFERROR(IF(VLOOKUP($A32,'Annex 2 Designated EHV charges'!$A:$O,11,FALSE)=0,"",VLOOKUP($A32,'Annex 2 Designated EHV charges'!$A:$O,11,FALSE)),"")</f>
        <v>1.84</v>
      </c>
      <c r="H32" s="103">
        <f>IFERROR(IF(VLOOKUP($A32,'Annex 2 Designated EHV charges'!$A:$O,12,FALSE)=0,"",VLOOKUP($A32,'Annex 2 Designated EHV charges'!$A:$O,12,FALSE)),"")</f>
        <v>1.84</v>
      </c>
      <c r="I32" s="237" t="str">
        <f>IF('Annex 2 Designated EHV charges'!Q38="","",'Annex 2 Designated EHV charges'!Q38)</f>
        <v/>
      </c>
    </row>
    <row r="33" spans="1:9" ht="12.75" customHeight="1" x14ac:dyDescent="0.25">
      <c r="A33" s="96">
        <f t="array" ref="A33">IFERROR(INDEX('Annex 2 Designated EHV charges'!$A$11:$A$257, MATCH(0, IF(ISBLANK('Annex 2 Designated EHV charges'!$A$11:$A$257),1, COUNTIF(A$4:$A32, 'Annex 2 Designated EHV charges'!$A$11:$A$257)), 0)),"")</f>
        <v>831</v>
      </c>
      <c r="B33" s="96">
        <f>IF($A33="","",VLOOKUP($A33,'Annex 2 Designated EHV charges'!$A:$O,2,0))</f>
        <v>831</v>
      </c>
      <c r="C33" s="97">
        <f>IF($A33="","",VLOOKUP($A33,'Annex 2 Designated EHV charges'!$A:$O,3,0))</f>
        <v>1300035437700</v>
      </c>
      <c r="D33" s="96" t="str">
        <f>IF($A33="","",VLOOKUP($A33,'Annex 2 Designated EHV charges'!$A:$O,7,0))</f>
        <v>Ineos Chlor Ltd (Percival Lane)</v>
      </c>
      <c r="E33" s="101" t="str">
        <f>IFERROR(IF(VLOOKUP($A33,'Annex 2 Designated EHV charges'!$A:$O,9,FALSE)=0,"",VLOOKUP($A33,'Annex 2 Designated EHV charges'!$A:$O,9,FALSE)),"")</f>
        <v>-</v>
      </c>
      <c r="F33" s="102">
        <f>IFERROR(IF(VLOOKUP($A33,'Annex 2 Designated EHV charges'!$A:$O,10,FALSE)=0,"",VLOOKUP($A33,'Annex 2 Designated EHV charges'!$A:$O,10,FALSE)),"")</f>
        <v>14282.77</v>
      </c>
      <c r="G33" s="103">
        <f>IFERROR(IF(VLOOKUP($A33,'Annex 2 Designated EHV charges'!$A:$O,11,FALSE)=0,"",VLOOKUP($A33,'Annex 2 Designated EHV charges'!$A:$O,11,FALSE)),"")</f>
        <v>3.26</v>
      </c>
      <c r="H33" s="103">
        <f>IFERROR(IF(VLOOKUP($A33,'Annex 2 Designated EHV charges'!$A:$O,12,FALSE)=0,"",VLOOKUP($A33,'Annex 2 Designated EHV charges'!$A:$O,12,FALSE)),"")</f>
        <v>3.26</v>
      </c>
      <c r="I33" s="237" t="str">
        <f>IF('Annex 2 Designated EHV charges'!Q39="","",'Annex 2 Designated EHV charges'!Q39)</f>
        <v/>
      </c>
    </row>
    <row r="34" spans="1:9" ht="12.75" customHeight="1" x14ac:dyDescent="0.25">
      <c r="A34" s="96">
        <f t="array" ref="A34">IFERROR(INDEX('Annex 2 Designated EHV charges'!$A$11:$A$257, MATCH(0, IF(ISBLANK('Annex 2 Designated EHV charges'!$A$11:$A$257),1, COUNTIF(A$4:$A33, 'Annex 2 Designated EHV charges'!$A$11:$A$257)), 0)),"")</f>
        <v>833</v>
      </c>
      <c r="B34" s="96">
        <f>IF($A34="","",VLOOKUP($A34,'Annex 2 Designated EHV charges'!$A:$O,2,0))</f>
        <v>833</v>
      </c>
      <c r="C34" s="97">
        <f>IF($A34="","",VLOOKUP($A34,'Annex 2 Designated EHV charges'!$A:$O,3,0))</f>
        <v>1300035361803</v>
      </c>
      <c r="D34" s="96" t="str">
        <f>IF($A34="","",VLOOKUP($A34,'Annex 2 Designated EHV charges'!$A:$O,7,0))</f>
        <v>Toyota</v>
      </c>
      <c r="E34" s="101" t="str">
        <f>IFERROR(IF(VLOOKUP($A34,'Annex 2 Designated EHV charges'!$A:$O,9,FALSE)=0,"",VLOOKUP($A34,'Annex 2 Designated EHV charges'!$A:$O,9,FALSE)),"")</f>
        <v>-</v>
      </c>
      <c r="F34" s="102">
        <f>IFERROR(IF(VLOOKUP($A34,'Annex 2 Designated EHV charges'!$A:$O,10,FALSE)=0,"",VLOOKUP($A34,'Annex 2 Designated EHV charges'!$A:$O,10,FALSE)),"")</f>
        <v>44991.44</v>
      </c>
      <c r="G34" s="103">
        <f>IFERROR(IF(VLOOKUP($A34,'Annex 2 Designated EHV charges'!$A:$O,11,FALSE)=0,"",VLOOKUP($A34,'Annex 2 Designated EHV charges'!$A:$O,11,FALSE)),"")</f>
        <v>4.6399999999999997</v>
      </c>
      <c r="H34" s="103">
        <f>IFERROR(IF(VLOOKUP($A34,'Annex 2 Designated EHV charges'!$A:$O,12,FALSE)=0,"",VLOOKUP($A34,'Annex 2 Designated EHV charges'!$A:$O,12,FALSE)),"")</f>
        <v>4.6399999999999997</v>
      </c>
      <c r="I34" s="237" t="str">
        <f>IF('Annex 2 Designated EHV charges'!Q40="","",'Annex 2 Designated EHV charges'!Q40)</f>
        <v/>
      </c>
    </row>
    <row r="35" spans="1:9" ht="12.75" customHeight="1" x14ac:dyDescent="0.25">
      <c r="A35" s="96">
        <f t="array" ref="A35">IFERROR(INDEX('Annex 2 Designated EHV charges'!$A$11:$A$257, MATCH(0, IF(ISBLANK('Annex 2 Designated EHV charges'!$A$11:$A$257),1, COUNTIF(A$4:$A34, 'Annex 2 Designated EHV charges'!$A$11:$A$257)), 0)),"")</f>
        <v>834</v>
      </c>
      <c r="B35" s="96">
        <f>IF($A35="","",VLOOKUP($A35,'Annex 2 Designated EHV charges'!$A:$O,2,0))</f>
        <v>834</v>
      </c>
      <c r="C35" s="97">
        <f>IF($A35="","",VLOOKUP($A35,'Annex 2 Designated EHV charges'!$A:$O,3,0))</f>
        <v>1300051028551</v>
      </c>
      <c r="D35" s="96" t="str">
        <f>IF($A35="","",VLOOKUP($A35,'Annex 2 Designated EHV charges'!$A:$O,7,0))</f>
        <v>Warmingham Gas Storage</v>
      </c>
      <c r="E35" s="101" t="str">
        <f>IFERROR(IF(VLOOKUP($A35,'Annex 2 Designated EHV charges'!$A:$O,9,FALSE)=0,"",VLOOKUP($A35,'Annex 2 Designated EHV charges'!$A:$O,9,FALSE)),"")</f>
        <v>-</v>
      </c>
      <c r="F35" s="102">
        <f>IFERROR(IF(VLOOKUP($A35,'Annex 2 Designated EHV charges'!$A:$O,10,FALSE)=0,"",VLOOKUP($A35,'Annex 2 Designated EHV charges'!$A:$O,10,FALSE)),"")</f>
        <v>46763.553636802702</v>
      </c>
      <c r="G35" s="103">
        <f>IFERROR(IF(VLOOKUP($A35,'Annex 2 Designated EHV charges'!$A:$O,11,FALSE)=0,"",VLOOKUP($A35,'Annex 2 Designated EHV charges'!$A:$O,11,FALSE)),"")</f>
        <v>3.07</v>
      </c>
      <c r="H35" s="103">
        <f>IFERROR(IF(VLOOKUP($A35,'Annex 2 Designated EHV charges'!$A:$O,12,FALSE)=0,"",VLOOKUP($A35,'Annex 2 Designated EHV charges'!$A:$O,12,FALSE)),"")</f>
        <v>3.07</v>
      </c>
      <c r="I35" s="237" t="str">
        <f>IF('Annex 2 Designated EHV charges'!Q41="","",'Annex 2 Designated EHV charges'!Q41)</f>
        <v/>
      </c>
    </row>
    <row r="36" spans="1:9" ht="12.75" customHeight="1" x14ac:dyDescent="0.25">
      <c r="A36" s="96">
        <f t="array" ref="A36">IFERROR(INDEX('Annex 2 Designated EHV charges'!$A$11:$A$257, MATCH(0, IF(ISBLANK('Annex 2 Designated EHV charges'!$A$11:$A$257),1, COUNTIF(A$4:$A35, 'Annex 2 Designated EHV charges'!$A$11:$A$257)), 0)),"")</f>
        <v>835</v>
      </c>
      <c r="B36" s="96">
        <f>IF($A36="","",VLOOKUP($A36,'Annex 2 Designated EHV charges'!$A:$O,2,0))</f>
        <v>835</v>
      </c>
      <c r="C36" s="97">
        <f>IF($A36="","",VLOOKUP($A36,'Annex 2 Designated EHV charges'!$A:$O,3,0))</f>
        <v>1300050648875</v>
      </c>
      <c r="D36" s="96" t="str">
        <f>IF($A36="","",VLOOKUP($A36,'Annex 2 Designated EHV charges'!$A:$O,7,0))</f>
        <v>Arpley Landfill</v>
      </c>
      <c r="E36" s="101" t="str">
        <f>IFERROR(IF(VLOOKUP($A36,'Annex 2 Designated EHV charges'!$A:$O,9,FALSE)=0,"",VLOOKUP($A36,'Annex 2 Designated EHV charges'!$A:$O,9,FALSE)),"")</f>
        <v>-</v>
      </c>
      <c r="F36" s="102">
        <f>IFERROR(IF(VLOOKUP($A36,'Annex 2 Designated EHV charges'!$A:$O,10,FALSE)=0,"",VLOOKUP($A36,'Annex 2 Designated EHV charges'!$A:$O,10,FALSE)),"")</f>
        <v>13700.61</v>
      </c>
      <c r="G36" s="103">
        <f>IFERROR(IF(VLOOKUP($A36,'Annex 2 Designated EHV charges'!$A:$O,11,FALSE)=0,"",VLOOKUP($A36,'Annex 2 Designated EHV charges'!$A:$O,11,FALSE)),"")</f>
        <v>1.47</v>
      </c>
      <c r="H36" s="103">
        <f>IFERROR(IF(VLOOKUP($A36,'Annex 2 Designated EHV charges'!$A:$O,12,FALSE)=0,"",VLOOKUP($A36,'Annex 2 Designated EHV charges'!$A:$O,12,FALSE)),"")</f>
        <v>1.47</v>
      </c>
      <c r="I36" s="237" t="str">
        <f>IF('Annex 2 Designated EHV charges'!Q42="","",'Annex 2 Designated EHV charges'!Q42)</f>
        <v/>
      </c>
    </row>
    <row r="37" spans="1:9" ht="12.75" customHeight="1" x14ac:dyDescent="0.25">
      <c r="A37" s="96">
        <f t="array" ref="A37">IFERROR(INDEX('Annex 2 Designated EHV charges'!$A$11:$A$257, MATCH(0, IF(ISBLANK('Annex 2 Designated EHV charges'!$A$11:$A$257),1, COUNTIF(A$4:$A36, 'Annex 2 Designated EHV charges'!$A$11:$A$257)), 0)),"")</f>
        <v>836</v>
      </c>
      <c r="B37" s="96">
        <f>IF($A37="","",VLOOKUP($A37,'Annex 2 Designated EHV charges'!$A:$O,2,0))</f>
        <v>836</v>
      </c>
      <c r="C37" s="97">
        <f>IF($A37="","",VLOOKUP($A37,'Annex 2 Designated EHV charges'!$A:$O,3,0))</f>
        <v>1300035360800</v>
      </c>
      <c r="D37" s="96" t="str">
        <f>IF($A37="","",VLOOKUP($A37,'Annex 2 Designated EHV charges'!$A:$O,7,0))</f>
        <v>Amcor</v>
      </c>
      <c r="E37" s="101" t="str">
        <f>IFERROR(IF(VLOOKUP($A37,'Annex 2 Designated EHV charges'!$A:$O,9,FALSE)=0,"",VLOOKUP($A37,'Annex 2 Designated EHV charges'!$A:$O,9,FALSE)),"")</f>
        <v>-</v>
      </c>
      <c r="F37" s="102">
        <f>IFERROR(IF(VLOOKUP($A37,'Annex 2 Designated EHV charges'!$A:$O,10,FALSE)=0,"",VLOOKUP($A37,'Annex 2 Designated EHV charges'!$A:$O,10,FALSE)),"")</f>
        <v>85369.57</v>
      </c>
      <c r="G37" s="103">
        <f>IFERROR(IF(VLOOKUP($A37,'Annex 2 Designated EHV charges'!$A:$O,11,FALSE)=0,"",VLOOKUP($A37,'Annex 2 Designated EHV charges'!$A:$O,11,FALSE)),"")</f>
        <v>4.7</v>
      </c>
      <c r="H37" s="103">
        <f>IFERROR(IF(VLOOKUP($A37,'Annex 2 Designated EHV charges'!$A:$O,12,FALSE)=0,"",VLOOKUP($A37,'Annex 2 Designated EHV charges'!$A:$O,12,FALSE)),"")</f>
        <v>4.7</v>
      </c>
      <c r="I37" s="237" t="str">
        <f>IF('Annex 2 Designated EHV charges'!Q43="","",'Annex 2 Designated EHV charges'!Q43)</f>
        <v/>
      </c>
    </row>
    <row r="38" spans="1:9" ht="12.75" customHeight="1" x14ac:dyDescent="0.25">
      <c r="A38" s="96">
        <f t="array" ref="A38">IFERROR(INDEX('Annex 2 Designated EHV charges'!$A$11:$A$257, MATCH(0, IF(ISBLANK('Annex 2 Designated EHV charges'!$A$11:$A$257),1, COUNTIF(A$4:$A37, 'Annex 2 Designated EHV charges'!$A$11:$A$257)), 0)),"")</f>
        <v>837</v>
      </c>
      <c r="B38" s="96">
        <f>IF($A38="","",VLOOKUP($A38,'Annex 2 Designated EHV charges'!$A:$O,2,0))</f>
        <v>837</v>
      </c>
      <c r="C38" s="97">
        <f>IF($A38="","",VLOOKUP($A38,'Annex 2 Designated EHV charges'!$A:$O,3,0))</f>
        <v>1300060736711</v>
      </c>
      <c r="D38" s="96" t="str">
        <f>IF($A38="","",VLOOKUP($A38,'Annex 2 Designated EHV charges'!$A:$O,7,0))</f>
        <v>Queensferry Diesel</v>
      </c>
      <c r="E38" s="101" t="str">
        <f>IFERROR(IF(VLOOKUP($A38,'Annex 2 Designated EHV charges'!$A:$O,9,FALSE)=0,"",VLOOKUP($A38,'Annex 2 Designated EHV charges'!$A:$O,9,FALSE)),"")</f>
        <v>-</v>
      </c>
      <c r="F38" s="102">
        <f>IFERROR(IF(VLOOKUP($A38,'Annex 2 Designated EHV charges'!$A:$O,10,FALSE)=0,"",VLOOKUP($A38,'Annex 2 Designated EHV charges'!$A:$O,10,FALSE)),"")</f>
        <v>8.34</v>
      </c>
      <c r="G38" s="103">
        <f>IFERROR(IF(VLOOKUP($A38,'Annex 2 Designated EHV charges'!$A:$O,11,FALSE)=0,"",VLOOKUP($A38,'Annex 2 Designated EHV charges'!$A:$O,11,FALSE)),"")</f>
        <v>2.52</v>
      </c>
      <c r="H38" s="103">
        <f>IFERROR(IF(VLOOKUP($A38,'Annex 2 Designated EHV charges'!$A:$O,12,FALSE)=0,"",VLOOKUP($A38,'Annex 2 Designated EHV charges'!$A:$O,12,FALSE)),"")</f>
        <v>2.52</v>
      </c>
      <c r="I38" s="237" t="str">
        <f>IF('Annex 2 Designated EHV charges'!Q44="","",'Annex 2 Designated EHV charges'!Q44)</f>
        <v/>
      </c>
    </row>
    <row r="39" spans="1:9" ht="12.75" customHeight="1" x14ac:dyDescent="0.25">
      <c r="A39" s="96">
        <f t="array" ref="A39">IFERROR(INDEX('Annex 2 Designated EHV charges'!$A$11:$A$257, MATCH(0, IF(ISBLANK('Annex 2 Designated EHV charges'!$A$11:$A$257),1, COUNTIF(A$4:$A38, 'Annex 2 Designated EHV charges'!$A$11:$A$257)), 0)),"")</f>
        <v>838</v>
      </c>
      <c r="B39" s="96">
        <f>IF($A39="","",VLOOKUP($A39,'Annex 2 Designated EHV charges'!$A:$O,2,0))</f>
        <v>838</v>
      </c>
      <c r="C39" s="97">
        <f>IF($A39="","",VLOOKUP($A39,'Annex 2 Designated EHV charges'!$A:$O,3,0))</f>
        <v>1300052122840</v>
      </c>
      <c r="D39" s="96" t="str">
        <f>IF($A39="","",VLOOKUP($A39,'Annex 2 Designated EHV charges'!$A:$O,7,0))</f>
        <v>Cemmaes C</v>
      </c>
      <c r="E39" s="101" t="str">
        <f>IFERROR(IF(VLOOKUP($A39,'Annex 2 Designated EHV charges'!$A:$O,9,FALSE)=0,"",VLOOKUP($A39,'Annex 2 Designated EHV charges'!$A:$O,9,FALSE)),"")</f>
        <v>-</v>
      </c>
      <c r="F39" s="102">
        <f>IFERROR(IF(VLOOKUP($A39,'Annex 2 Designated EHV charges'!$A:$O,10,FALSE)=0,"",VLOOKUP($A39,'Annex 2 Designated EHV charges'!$A:$O,10,FALSE)),"")</f>
        <v>13.19</v>
      </c>
      <c r="G39" s="103">
        <f>IFERROR(IF(VLOOKUP($A39,'Annex 2 Designated EHV charges'!$A:$O,11,FALSE)=0,"",VLOOKUP($A39,'Annex 2 Designated EHV charges'!$A:$O,11,FALSE)),"")</f>
        <v>2.06</v>
      </c>
      <c r="H39" s="103">
        <f>IFERROR(IF(VLOOKUP($A39,'Annex 2 Designated EHV charges'!$A:$O,12,FALSE)=0,"",VLOOKUP($A39,'Annex 2 Designated EHV charges'!$A:$O,12,FALSE)),"")</f>
        <v>2.06</v>
      </c>
      <c r="I39" s="237" t="str">
        <f>IF('Annex 2 Designated EHV charges'!Q45="","",'Annex 2 Designated EHV charges'!Q45)</f>
        <v/>
      </c>
    </row>
    <row r="40" spans="1:9" ht="12.75" customHeight="1" x14ac:dyDescent="0.25">
      <c r="A40" s="96">
        <f t="array" ref="A40">IFERROR(INDEX('Annex 2 Designated EHV charges'!$A$11:$A$257, MATCH(0, IF(ISBLANK('Annex 2 Designated EHV charges'!$A$11:$A$257),1, COUNTIF(A$4:$A39, 'Annex 2 Designated EHV charges'!$A$11:$A$257)), 0)),"")</f>
        <v>840</v>
      </c>
      <c r="B40" s="96">
        <f>IF($A40="","",VLOOKUP($A40,'Annex 2 Designated EHV charges'!$A:$O,2,0))</f>
        <v>840</v>
      </c>
      <c r="C40" s="97">
        <f>IF($A40="","",VLOOKUP($A40,'Annex 2 Designated EHV charges'!$A:$O,3,0))</f>
        <v>1300052545267</v>
      </c>
      <c r="D40" s="96" t="str">
        <f>IF($A40="","",VLOOKUP($A40,'Annex 2 Designated EHV charges'!$A:$O,7,0))</f>
        <v>Moel Maelogan (A)</v>
      </c>
      <c r="E40" s="101" t="str">
        <f>IFERROR(IF(VLOOKUP($A40,'Annex 2 Designated EHV charges'!$A:$O,9,FALSE)=0,"",VLOOKUP($A40,'Annex 2 Designated EHV charges'!$A:$O,9,FALSE)),"")</f>
        <v>-</v>
      </c>
      <c r="F40" s="102">
        <f>IFERROR(IF(VLOOKUP($A40,'Annex 2 Designated EHV charges'!$A:$O,10,FALSE)=0,"",VLOOKUP($A40,'Annex 2 Designated EHV charges'!$A:$O,10,FALSE)),"")</f>
        <v>30.6</v>
      </c>
      <c r="G40" s="103">
        <f>IFERROR(IF(VLOOKUP($A40,'Annex 2 Designated EHV charges'!$A:$O,11,FALSE)=0,"",VLOOKUP($A40,'Annex 2 Designated EHV charges'!$A:$O,11,FALSE)),"")</f>
        <v>2.08</v>
      </c>
      <c r="H40" s="103">
        <f>IFERROR(IF(VLOOKUP($A40,'Annex 2 Designated EHV charges'!$A:$O,12,FALSE)=0,"",VLOOKUP($A40,'Annex 2 Designated EHV charges'!$A:$O,12,FALSE)),"")</f>
        <v>2.08</v>
      </c>
      <c r="I40" s="237" t="str">
        <f>IF('Annex 2 Designated EHV charges'!Q46="","",'Annex 2 Designated EHV charges'!Q46)</f>
        <v/>
      </c>
    </row>
    <row r="41" spans="1:9" ht="12.75" customHeight="1" x14ac:dyDescent="0.25">
      <c r="A41" s="96">
        <f t="array" ref="A41">IFERROR(INDEX('Annex 2 Designated EHV charges'!$A$11:$A$257, MATCH(0, IF(ISBLANK('Annex 2 Designated EHV charges'!$A$11:$A$257),1, COUNTIF(A$4:$A40, 'Annex 2 Designated EHV charges'!$A$11:$A$257)), 0)),"")</f>
        <v>841</v>
      </c>
      <c r="B41" s="96">
        <f>IF($A41="","",VLOOKUP($A41,'Annex 2 Designated EHV charges'!$A:$O,2,0))</f>
        <v>841</v>
      </c>
      <c r="C41" s="97">
        <f>IF($A41="","",VLOOKUP($A41,'Annex 2 Designated EHV charges'!$A:$O,3,0))</f>
        <v>1300052545285</v>
      </c>
      <c r="D41" s="96" t="str">
        <f>IF($A41="","",VLOOKUP($A41,'Annex 2 Designated EHV charges'!$A:$O,7,0))</f>
        <v>Moel Maelogan (B)</v>
      </c>
      <c r="E41" s="101" t="str">
        <f>IFERROR(IF(VLOOKUP($A41,'Annex 2 Designated EHV charges'!$A:$O,9,FALSE)=0,"",VLOOKUP($A41,'Annex 2 Designated EHV charges'!$A:$O,9,FALSE)),"")</f>
        <v>-</v>
      </c>
      <c r="F41" s="102">
        <f>IFERROR(IF(VLOOKUP($A41,'Annex 2 Designated EHV charges'!$A:$O,10,FALSE)=0,"",VLOOKUP($A41,'Annex 2 Designated EHV charges'!$A:$O,10,FALSE)),"")</f>
        <v>15.4</v>
      </c>
      <c r="G41" s="103">
        <f>IFERROR(IF(VLOOKUP($A41,'Annex 2 Designated EHV charges'!$A:$O,11,FALSE)=0,"",VLOOKUP($A41,'Annex 2 Designated EHV charges'!$A:$O,11,FALSE)),"")</f>
        <v>2.1800000000000002</v>
      </c>
      <c r="H41" s="103">
        <f>IFERROR(IF(VLOOKUP($A41,'Annex 2 Designated EHV charges'!$A:$O,12,FALSE)=0,"",VLOOKUP($A41,'Annex 2 Designated EHV charges'!$A:$O,12,FALSE)),"")</f>
        <v>2.1800000000000002</v>
      </c>
      <c r="I41" s="237" t="str">
        <f>IF('Annex 2 Designated EHV charges'!Q47="","",'Annex 2 Designated EHV charges'!Q47)</f>
        <v/>
      </c>
    </row>
    <row r="42" spans="1:9" ht="12.75" customHeight="1" x14ac:dyDescent="0.25">
      <c r="A42" s="96">
        <f t="array" ref="A42">IFERROR(INDEX('Annex 2 Designated EHV charges'!$A$11:$A$257, MATCH(0, IF(ISBLANK('Annex 2 Designated EHV charges'!$A$11:$A$257),1, COUNTIF(A$4:$A41, 'Annex 2 Designated EHV charges'!$A$11:$A$257)), 0)),"")</f>
        <v>842</v>
      </c>
      <c r="B42" s="96">
        <f>IF($A42="","",VLOOKUP($A42,'Annex 2 Designated EHV charges'!$A:$O,2,0))</f>
        <v>842</v>
      </c>
      <c r="C42" s="97">
        <f>IF($A42="","",VLOOKUP($A42,'Annex 2 Designated EHV charges'!$A:$O,3,0))</f>
        <v>1300053022082</v>
      </c>
      <c r="D42" s="96" t="str">
        <f>IF($A42="","",VLOOKUP($A42,'Annex 2 Designated EHV charges'!$A:$O,7,0))</f>
        <v>North Hoyle</v>
      </c>
      <c r="E42" s="101" t="str">
        <f>IFERROR(IF(VLOOKUP($A42,'Annex 2 Designated EHV charges'!$A:$O,9,FALSE)=0,"",VLOOKUP($A42,'Annex 2 Designated EHV charges'!$A:$O,9,FALSE)),"")</f>
        <v>-</v>
      </c>
      <c r="F42" s="102">
        <f>IFERROR(IF(VLOOKUP($A42,'Annex 2 Designated EHV charges'!$A:$O,10,FALSE)=0,"",VLOOKUP($A42,'Annex 2 Designated EHV charges'!$A:$O,10,FALSE)),"")</f>
        <v>752.88</v>
      </c>
      <c r="G42" s="103">
        <f>IFERROR(IF(VLOOKUP($A42,'Annex 2 Designated EHV charges'!$A:$O,11,FALSE)=0,"",VLOOKUP($A42,'Annex 2 Designated EHV charges'!$A:$O,11,FALSE)),"")</f>
        <v>1.55</v>
      </c>
      <c r="H42" s="103">
        <f>IFERROR(IF(VLOOKUP($A42,'Annex 2 Designated EHV charges'!$A:$O,12,FALSE)=0,"",VLOOKUP($A42,'Annex 2 Designated EHV charges'!$A:$O,12,FALSE)),"")</f>
        <v>1.55</v>
      </c>
      <c r="I42" s="237" t="str">
        <f>IF('Annex 2 Designated EHV charges'!Q48="","",'Annex 2 Designated EHV charges'!Q48)</f>
        <v/>
      </c>
    </row>
    <row r="43" spans="1:9" ht="12.75" customHeight="1" x14ac:dyDescent="0.25">
      <c r="A43" s="96">
        <f t="array" ref="A43">IFERROR(INDEX('Annex 2 Designated EHV charges'!$A$11:$A$257, MATCH(0, IF(ISBLANK('Annex 2 Designated EHV charges'!$A$11:$A$257),1, COUNTIF(A$4:$A42, 'Annex 2 Designated EHV charges'!$A$11:$A$257)), 0)),"")</f>
        <v>843</v>
      </c>
      <c r="B43" s="96">
        <f>IF($A43="","",VLOOKUP($A43,'Annex 2 Designated EHV charges'!$A:$O,2,0))</f>
        <v>843</v>
      </c>
      <c r="C43" s="97">
        <f>IF($A43="","",VLOOKUP($A43,'Annex 2 Designated EHV charges'!$A:$O,3,0))</f>
        <v>1300053466350</v>
      </c>
      <c r="D43" s="96" t="str">
        <f>IF($A43="","",VLOOKUP($A43,'Annex 2 Designated EHV charges'!$A:$O,7,0))</f>
        <v>Cefn Croyes (3)</v>
      </c>
      <c r="E43" s="101" t="str">
        <f>IFERROR(IF(VLOOKUP($A43,'Annex 2 Designated EHV charges'!$A:$O,9,FALSE)=0,"",VLOOKUP($A43,'Annex 2 Designated EHV charges'!$A:$O,9,FALSE)),"")</f>
        <v>-</v>
      </c>
      <c r="F43" s="102">
        <f>IFERROR(IF(VLOOKUP($A43,'Annex 2 Designated EHV charges'!$A:$O,10,FALSE)=0,"",VLOOKUP($A43,'Annex 2 Designated EHV charges'!$A:$O,10,FALSE)),"")</f>
        <v>3209.04</v>
      </c>
      <c r="G43" s="103">
        <f>IFERROR(IF(VLOOKUP($A43,'Annex 2 Designated EHV charges'!$A:$O,11,FALSE)=0,"",VLOOKUP($A43,'Annex 2 Designated EHV charges'!$A:$O,11,FALSE)),"")</f>
        <v>1.52</v>
      </c>
      <c r="H43" s="103">
        <f>IFERROR(IF(VLOOKUP($A43,'Annex 2 Designated EHV charges'!$A:$O,12,FALSE)=0,"",VLOOKUP($A43,'Annex 2 Designated EHV charges'!$A:$O,12,FALSE)),"")</f>
        <v>1.52</v>
      </c>
      <c r="I43" s="237" t="str">
        <f>IF('Annex 2 Designated EHV charges'!Q49="","",'Annex 2 Designated EHV charges'!Q49)</f>
        <v/>
      </c>
    </row>
    <row r="44" spans="1:9" ht="12.75" customHeight="1" x14ac:dyDescent="0.25">
      <c r="A44" s="96">
        <f t="array" ref="A44">IFERROR(INDEX('Annex 2 Designated EHV charges'!$A$11:$A$257, MATCH(0, IF(ISBLANK('Annex 2 Designated EHV charges'!$A$11:$A$257),1, COUNTIF(A$4:$A43, 'Annex 2 Designated EHV charges'!$A$11:$A$257)), 0)),"")</f>
        <v>844</v>
      </c>
      <c r="B44" s="96">
        <f>IF($A44="","",VLOOKUP($A44,'Annex 2 Designated EHV charges'!$A:$O,2,0))</f>
        <v>844</v>
      </c>
      <c r="C44" s="97">
        <f>IF($A44="","",VLOOKUP($A44,'Annex 2 Designated EHV charges'!$A:$O,3,0))</f>
        <v>1300053466378</v>
      </c>
      <c r="D44" s="96" t="str">
        <f>IF($A44="","",VLOOKUP($A44,'Annex 2 Designated EHV charges'!$A:$O,7,0))</f>
        <v>Cefn Croyes (4)</v>
      </c>
      <c r="E44" s="101" t="str">
        <f>IFERROR(IF(VLOOKUP($A44,'Annex 2 Designated EHV charges'!$A:$O,9,FALSE)=0,"",VLOOKUP($A44,'Annex 2 Designated EHV charges'!$A:$O,9,FALSE)),"")</f>
        <v>-</v>
      </c>
      <c r="F44" s="102">
        <f>IFERROR(IF(VLOOKUP($A44,'Annex 2 Designated EHV charges'!$A:$O,10,FALSE)=0,"",VLOOKUP($A44,'Annex 2 Designated EHV charges'!$A:$O,10,FALSE)),"")</f>
        <v>3220.21</v>
      </c>
      <c r="G44" s="103">
        <f>IFERROR(IF(VLOOKUP($A44,'Annex 2 Designated EHV charges'!$A:$O,11,FALSE)=0,"",VLOOKUP($A44,'Annex 2 Designated EHV charges'!$A:$O,11,FALSE)),"")</f>
        <v>1.5</v>
      </c>
      <c r="H44" s="103">
        <f>IFERROR(IF(VLOOKUP($A44,'Annex 2 Designated EHV charges'!$A:$O,12,FALSE)=0,"",VLOOKUP($A44,'Annex 2 Designated EHV charges'!$A:$O,12,FALSE)),"")</f>
        <v>1.5</v>
      </c>
      <c r="I44" s="237" t="str">
        <f>IF('Annex 2 Designated EHV charges'!Q50="","",'Annex 2 Designated EHV charges'!Q50)</f>
        <v/>
      </c>
    </row>
    <row r="45" spans="1:9" ht="12.75" customHeight="1" x14ac:dyDescent="0.25">
      <c r="A45" s="96">
        <f t="array" ref="A45">IFERROR(INDEX('Annex 2 Designated EHV charges'!$A$11:$A$257, MATCH(0, IF(ISBLANK('Annex 2 Designated EHV charges'!$A$11:$A$257),1, COUNTIF(A$4:$A44, 'Annex 2 Designated EHV charges'!$A$11:$A$257)), 0)),"")</f>
        <v>845</v>
      </c>
      <c r="B45" s="96">
        <f>IF($A45="","",VLOOKUP($A45,'Annex 2 Designated EHV charges'!$A:$O,2,0))</f>
        <v>845</v>
      </c>
      <c r="C45" s="97">
        <f>IF($A45="","",VLOOKUP($A45,'Annex 2 Designated EHV charges'!$A:$O,3,0))</f>
        <v>1300053834682</v>
      </c>
      <c r="D45" s="96" t="str">
        <f>IF($A45="","",VLOOKUP($A45,'Annex 2 Designated EHV charges'!$A:$O,7,0))</f>
        <v>Tir Mostyn</v>
      </c>
      <c r="E45" s="101" t="str">
        <f>IFERROR(IF(VLOOKUP($A45,'Annex 2 Designated EHV charges'!$A:$O,9,FALSE)=0,"",VLOOKUP($A45,'Annex 2 Designated EHV charges'!$A:$O,9,FALSE)),"")</f>
        <v>-</v>
      </c>
      <c r="F45" s="102">
        <f>IFERROR(IF(VLOOKUP($A45,'Annex 2 Designated EHV charges'!$A:$O,10,FALSE)=0,"",VLOOKUP($A45,'Annex 2 Designated EHV charges'!$A:$O,10,FALSE)),"")</f>
        <v>560.19000000000005</v>
      </c>
      <c r="G45" s="103">
        <f>IFERROR(IF(VLOOKUP($A45,'Annex 2 Designated EHV charges'!$A:$O,11,FALSE)=0,"",VLOOKUP($A45,'Annex 2 Designated EHV charges'!$A:$O,11,FALSE)),"")</f>
        <v>1.82</v>
      </c>
      <c r="H45" s="103">
        <f>IFERROR(IF(VLOOKUP($A45,'Annex 2 Designated EHV charges'!$A:$O,12,FALSE)=0,"",VLOOKUP($A45,'Annex 2 Designated EHV charges'!$A:$O,12,FALSE)),"")</f>
        <v>1.82</v>
      </c>
      <c r="I45" s="237" t="str">
        <f>IF('Annex 2 Designated EHV charges'!Q51="","",'Annex 2 Designated EHV charges'!Q51)</f>
        <v/>
      </c>
    </row>
    <row r="46" spans="1:9" ht="12.75" customHeight="1" x14ac:dyDescent="0.25">
      <c r="A46" s="96">
        <f t="array" ref="A46">IFERROR(INDEX('Annex 2 Designated EHV charges'!$A$11:$A$257, MATCH(0, IF(ISBLANK('Annex 2 Designated EHV charges'!$A$11:$A$257),1, COUNTIF(A$4:$A45, 'Annex 2 Designated EHV charges'!$A$11:$A$257)), 0)),"")</f>
        <v>846</v>
      </c>
      <c r="B46" s="96">
        <f>IF($A46="","",VLOOKUP($A46,'Annex 2 Designated EHV charges'!$A:$O,2,0))</f>
        <v>846</v>
      </c>
      <c r="C46" s="97">
        <f>IF($A46="","",VLOOKUP($A46,'Annex 2 Designated EHV charges'!$A:$O,3,0))</f>
        <v>1300053862801</v>
      </c>
      <c r="D46" s="96" t="str">
        <f>IF($A46="","",VLOOKUP($A46,'Annex 2 Designated EHV charges'!$A:$O,7,0))</f>
        <v>Mynydd Clogau</v>
      </c>
      <c r="E46" s="101" t="str">
        <f>IFERROR(IF(VLOOKUP($A46,'Annex 2 Designated EHV charges'!$A:$O,9,FALSE)=0,"",VLOOKUP($A46,'Annex 2 Designated EHV charges'!$A:$O,9,FALSE)),"")</f>
        <v>-</v>
      </c>
      <c r="F46" s="102">
        <f>IFERROR(IF(VLOOKUP($A46,'Annex 2 Designated EHV charges'!$A:$O,10,FALSE)=0,"",VLOOKUP($A46,'Annex 2 Designated EHV charges'!$A:$O,10,FALSE)),"")</f>
        <v>14.55</v>
      </c>
      <c r="G46" s="103">
        <f>IFERROR(IF(VLOOKUP($A46,'Annex 2 Designated EHV charges'!$A:$O,11,FALSE)=0,"",VLOOKUP($A46,'Annex 2 Designated EHV charges'!$A:$O,11,FALSE)),"")</f>
        <v>1.85</v>
      </c>
      <c r="H46" s="103">
        <f>IFERROR(IF(VLOOKUP($A46,'Annex 2 Designated EHV charges'!$A:$O,12,FALSE)=0,"",VLOOKUP($A46,'Annex 2 Designated EHV charges'!$A:$O,12,FALSE)),"")</f>
        <v>1.85</v>
      </c>
      <c r="I46" s="237" t="str">
        <f>IF('Annex 2 Designated EHV charges'!Q52="","",'Annex 2 Designated EHV charges'!Q52)</f>
        <v/>
      </c>
    </row>
    <row r="47" spans="1:9" ht="12.75" customHeight="1" x14ac:dyDescent="0.25">
      <c r="A47" s="96">
        <f t="array" ref="A47">IFERROR(INDEX('Annex 2 Designated EHV charges'!$A$11:$A$257, MATCH(0, IF(ISBLANK('Annex 2 Designated EHV charges'!$A$11:$A$257),1, COUNTIF(A$4:$A46, 'Annex 2 Designated EHV charges'!$A$11:$A$257)), 0)),"")</f>
        <v>847</v>
      </c>
      <c r="B47" s="96">
        <f>IF($A47="","",VLOOKUP($A47,'Annex 2 Designated EHV charges'!$A:$O,2,0))</f>
        <v>847</v>
      </c>
      <c r="C47" s="97">
        <f>IF($A47="","",VLOOKUP($A47,'Annex 2 Designated EHV charges'!$A:$O,3,0))</f>
        <v>1300053962107</v>
      </c>
      <c r="D47" s="96" t="str">
        <f>IF($A47="","",VLOOKUP($A47,'Annex 2 Designated EHV charges'!$A:$O,7,0))</f>
        <v>Granox</v>
      </c>
      <c r="E47" s="101" t="str">
        <f>IFERROR(IF(VLOOKUP($A47,'Annex 2 Designated EHV charges'!$A:$O,9,FALSE)=0,"",VLOOKUP($A47,'Annex 2 Designated EHV charges'!$A:$O,9,FALSE)),"")</f>
        <v>-</v>
      </c>
      <c r="F47" s="102">
        <f>IFERROR(IF(VLOOKUP($A47,'Annex 2 Designated EHV charges'!$A:$O,10,FALSE)=0,"",VLOOKUP($A47,'Annex 2 Designated EHV charges'!$A:$O,10,FALSE)),"")</f>
        <v>42812.53</v>
      </c>
      <c r="G47" s="103">
        <f>IFERROR(IF(VLOOKUP($A47,'Annex 2 Designated EHV charges'!$A:$O,11,FALSE)=0,"",VLOOKUP($A47,'Annex 2 Designated EHV charges'!$A:$O,11,FALSE)),"")</f>
        <v>3.62</v>
      </c>
      <c r="H47" s="103">
        <f>IFERROR(IF(VLOOKUP($A47,'Annex 2 Designated EHV charges'!$A:$O,12,FALSE)=0,"",VLOOKUP($A47,'Annex 2 Designated EHV charges'!$A:$O,12,FALSE)),"")</f>
        <v>3.62</v>
      </c>
      <c r="I47" s="237" t="str">
        <f>IF('Annex 2 Designated EHV charges'!Q53="","",'Annex 2 Designated EHV charges'!Q53)</f>
        <v/>
      </c>
    </row>
    <row r="48" spans="1:9" ht="12.75" customHeight="1" x14ac:dyDescent="0.25">
      <c r="A48" s="96">
        <f t="array" ref="A48">IFERROR(INDEX('Annex 2 Designated EHV charges'!$A$11:$A$257, MATCH(0, IF(ISBLANK('Annex 2 Designated EHV charges'!$A$11:$A$257),1, COUNTIF(A$4:$A47, 'Annex 2 Designated EHV charges'!$A$11:$A$257)), 0)),"")</f>
        <v>848</v>
      </c>
      <c r="B48" s="96">
        <f>IF($A48="","",VLOOKUP($A48,'Annex 2 Designated EHV charges'!$A:$O,2,0))</f>
        <v>848</v>
      </c>
      <c r="C48" s="97">
        <f>IF($A48="","",VLOOKUP($A48,'Annex 2 Designated EHV charges'!$A:$O,3,0))</f>
        <v>1300060499085</v>
      </c>
      <c r="D48" s="96" t="str">
        <f>IF($A48="","",VLOOKUP($A48,'Annex 2 Designated EHV charges'!$A:$O,7,0))</f>
        <v>Tai Moelion</v>
      </c>
      <c r="E48" s="101" t="str">
        <f>IFERROR(IF(VLOOKUP($A48,'Annex 2 Designated EHV charges'!$A:$O,9,FALSE)=0,"",VLOOKUP($A48,'Annex 2 Designated EHV charges'!$A:$O,9,FALSE)),"")</f>
        <v>-</v>
      </c>
      <c r="F48" s="102">
        <f>IFERROR(IF(VLOOKUP($A48,'Annex 2 Designated EHV charges'!$A:$O,10,FALSE)=0,"",VLOOKUP($A48,'Annex 2 Designated EHV charges'!$A:$O,10,FALSE)),"")</f>
        <v>5.91</v>
      </c>
      <c r="G48" s="103">
        <f>IFERROR(IF(VLOOKUP($A48,'Annex 2 Designated EHV charges'!$A:$O,11,FALSE)=0,"",VLOOKUP($A48,'Annex 2 Designated EHV charges'!$A:$O,11,FALSE)),"")</f>
        <v>1.48</v>
      </c>
      <c r="H48" s="103">
        <f>IFERROR(IF(VLOOKUP($A48,'Annex 2 Designated EHV charges'!$A:$O,12,FALSE)=0,"",VLOOKUP($A48,'Annex 2 Designated EHV charges'!$A:$O,12,FALSE)),"")</f>
        <v>1.48</v>
      </c>
      <c r="I48" s="237" t="str">
        <f>IF('Annex 2 Designated EHV charges'!Q54="","",'Annex 2 Designated EHV charges'!Q54)</f>
        <v/>
      </c>
    </row>
    <row r="49" spans="1:9" ht="12.75" customHeight="1" x14ac:dyDescent="0.25">
      <c r="A49" s="96">
        <f t="array" ref="A49">IFERROR(INDEX('Annex 2 Designated EHV charges'!$A$11:$A$257, MATCH(0, IF(ISBLANK('Annex 2 Designated EHV charges'!$A$11:$A$257),1, COUNTIF(A$4:$A48, 'Annex 2 Designated EHV charges'!$A$11:$A$257)), 0)),"")</f>
        <v>849</v>
      </c>
      <c r="B49" s="96">
        <f>IF($A49="","",VLOOKUP($A49,'Annex 2 Designated EHV charges'!$A:$O,2,0))</f>
        <v>849</v>
      </c>
      <c r="C49" s="97">
        <f>IF($A49="","",VLOOKUP($A49,'Annex 2 Designated EHV charges'!$A:$O,3,0))</f>
        <v>1300054624390</v>
      </c>
      <c r="D49" s="96" t="str">
        <f>IF($A49="","",VLOOKUP($A49,'Annex 2 Designated EHV charges'!$A:$O,7,0))</f>
        <v>Braich Ddu</v>
      </c>
      <c r="E49" s="101" t="str">
        <f>IFERROR(IF(VLOOKUP($A49,'Annex 2 Designated EHV charges'!$A:$O,9,FALSE)=0,"",VLOOKUP($A49,'Annex 2 Designated EHV charges'!$A:$O,9,FALSE)),"")</f>
        <v>-</v>
      </c>
      <c r="F49" s="102">
        <f>IFERROR(IF(VLOOKUP($A49,'Annex 2 Designated EHV charges'!$A:$O,10,FALSE)=0,"",VLOOKUP($A49,'Annex 2 Designated EHV charges'!$A:$O,10,FALSE)),"")</f>
        <v>34.32</v>
      </c>
      <c r="G49" s="103">
        <f>IFERROR(IF(VLOOKUP($A49,'Annex 2 Designated EHV charges'!$A:$O,11,FALSE)=0,"",VLOOKUP($A49,'Annex 2 Designated EHV charges'!$A:$O,11,FALSE)),"")</f>
        <v>2.0699999999999998</v>
      </c>
      <c r="H49" s="103">
        <f>IFERROR(IF(VLOOKUP($A49,'Annex 2 Designated EHV charges'!$A:$O,12,FALSE)=0,"",VLOOKUP($A49,'Annex 2 Designated EHV charges'!$A:$O,12,FALSE)),"")</f>
        <v>2.0699999999999998</v>
      </c>
      <c r="I49" s="237" t="str">
        <f>IF('Annex 2 Designated EHV charges'!Q55="","",'Annex 2 Designated EHV charges'!Q55)</f>
        <v/>
      </c>
    </row>
    <row r="50" spans="1:9" ht="12.75" customHeight="1" x14ac:dyDescent="0.25">
      <c r="A50" s="96">
        <f t="array" ref="A50">IFERROR(INDEX('Annex 2 Designated EHV charges'!$A$11:$A$257, MATCH(0, IF(ISBLANK('Annex 2 Designated EHV charges'!$A$11:$A$257),1, COUNTIF(A$4:$A49, 'Annex 2 Designated EHV charges'!$A$11:$A$257)), 0)),"")</f>
        <v>850</v>
      </c>
      <c r="B50" s="96">
        <f>IF($A50="","",VLOOKUP($A50,'Annex 2 Designated EHV charges'!$A:$O,2,0))</f>
        <v>850</v>
      </c>
      <c r="C50" s="97">
        <f>IF($A50="","",VLOOKUP($A50,'Annex 2 Designated EHV charges'!$A:$O,3,0))</f>
        <v>1300060668363</v>
      </c>
      <c r="D50" s="96" t="str">
        <f>IF($A50="","",VLOOKUP($A50,'Annex 2 Designated EHV charges'!$A:$O,7,0))</f>
        <v>Widnes Biomass</v>
      </c>
      <c r="E50" s="101" t="str">
        <f>IFERROR(IF(VLOOKUP($A50,'Annex 2 Designated EHV charges'!$A:$O,9,FALSE)=0,"",VLOOKUP($A50,'Annex 2 Designated EHV charges'!$A:$O,9,FALSE)),"")</f>
        <v>-</v>
      </c>
      <c r="F50" s="102">
        <f>IFERROR(IF(VLOOKUP($A50,'Annex 2 Designated EHV charges'!$A:$O,10,FALSE)=0,"",VLOOKUP($A50,'Annex 2 Designated EHV charges'!$A:$O,10,FALSE)),"")</f>
        <v>508.31</v>
      </c>
      <c r="G50" s="103">
        <f>IFERROR(IF(VLOOKUP($A50,'Annex 2 Designated EHV charges'!$A:$O,11,FALSE)=0,"",VLOOKUP($A50,'Annex 2 Designated EHV charges'!$A:$O,11,FALSE)),"")</f>
        <v>2.25</v>
      </c>
      <c r="H50" s="103">
        <f>IFERROR(IF(VLOOKUP($A50,'Annex 2 Designated EHV charges'!$A:$O,12,FALSE)=0,"",VLOOKUP($A50,'Annex 2 Designated EHV charges'!$A:$O,12,FALSE)),"")</f>
        <v>2.25</v>
      </c>
      <c r="I50" s="237" t="str">
        <f>IF('Annex 2 Designated EHV charges'!Q56="","",'Annex 2 Designated EHV charges'!Q56)</f>
        <v/>
      </c>
    </row>
    <row r="51" spans="1:9" ht="12.75" customHeight="1" x14ac:dyDescent="0.25">
      <c r="A51" s="96">
        <f t="array" ref="A51">IFERROR(INDEX('Annex 2 Designated EHV charges'!$A$11:$A$257, MATCH(0, IF(ISBLANK('Annex 2 Designated EHV charges'!$A$11:$A$257),1, COUNTIF(A$4:$A50, 'Annex 2 Designated EHV charges'!$A$11:$A$257)), 0)),"")</f>
        <v>851</v>
      </c>
      <c r="B51" s="96">
        <f>IF($A51="","",VLOOKUP($A51,'Annex 2 Designated EHV charges'!$A:$O,2,0))</f>
        <v>851</v>
      </c>
      <c r="C51" s="97">
        <f>IF($A51="","",VLOOKUP($A51,'Annex 2 Designated EHV charges'!$A:$O,3,0))</f>
        <v>1300054933348</v>
      </c>
      <c r="D51" s="96" t="str">
        <f>IF($A51="","",VLOOKUP($A51,'Annex 2 Designated EHV charges'!$A:$O,7,0))</f>
        <v>Moel Maelogan 2</v>
      </c>
      <c r="E51" s="101" t="str">
        <f>IFERROR(IF(VLOOKUP($A51,'Annex 2 Designated EHV charges'!$A:$O,9,FALSE)=0,"",VLOOKUP($A51,'Annex 2 Designated EHV charges'!$A:$O,9,FALSE)),"")</f>
        <v>-</v>
      </c>
      <c r="F51" s="102">
        <f>IFERROR(IF(VLOOKUP($A51,'Annex 2 Designated EHV charges'!$A:$O,10,FALSE)=0,"",VLOOKUP($A51,'Annex 2 Designated EHV charges'!$A:$O,10,FALSE)),"")</f>
        <v>9.64</v>
      </c>
      <c r="G51" s="103">
        <f>IFERROR(IF(VLOOKUP($A51,'Annex 2 Designated EHV charges'!$A:$O,11,FALSE)=0,"",VLOOKUP($A51,'Annex 2 Designated EHV charges'!$A:$O,11,FALSE)),"")</f>
        <v>1.97</v>
      </c>
      <c r="H51" s="103">
        <f>IFERROR(IF(VLOOKUP($A51,'Annex 2 Designated EHV charges'!$A:$O,12,FALSE)=0,"",VLOOKUP($A51,'Annex 2 Designated EHV charges'!$A:$O,12,FALSE)),"")</f>
        <v>1.97</v>
      </c>
      <c r="I51" s="237" t="str">
        <f>IF('Annex 2 Designated EHV charges'!Q57="","",'Annex 2 Designated EHV charges'!Q57)</f>
        <v/>
      </c>
    </row>
    <row r="52" spans="1:9" ht="12.75" customHeight="1" x14ac:dyDescent="0.25">
      <c r="A52" s="96">
        <f t="array" ref="A52">IFERROR(INDEX('Annex 2 Designated EHV charges'!$A$11:$A$257, MATCH(0, IF(ISBLANK('Annex 2 Designated EHV charges'!$A$11:$A$257),1, COUNTIF(A$4:$A51, 'Annex 2 Designated EHV charges'!$A$11:$A$257)), 0)),"")</f>
        <v>854</v>
      </c>
      <c r="B52" s="96">
        <f>IF($A52="","",VLOOKUP($A52,'Annex 2 Designated EHV charges'!$A:$O,2,0))</f>
        <v>854</v>
      </c>
      <c r="C52" s="97">
        <f>IF($A52="","",VLOOKUP($A52,'Annex 2 Designated EHV charges'!$A:$O,3,0))</f>
        <v>1300060138720</v>
      </c>
      <c r="D52" s="96" t="str">
        <f>IF($A52="","",VLOOKUP($A52,'Annex 2 Designated EHV charges'!$A:$O,7,0))</f>
        <v>Wern Ddu</v>
      </c>
      <c r="E52" s="101" t="str">
        <f>IFERROR(IF(VLOOKUP($A52,'Annex 2 Designated EHV charges'!$A:$O,9,FALSE)=0,"",VLOOKUP($A52,'Annex 2 Designated EHV charges'!$A:$O,9,FALSE)),"")</f>
        <v>-</v>
      </c>
      <c r="F52" s="102">
        <f>IFERROR(IF(VLOOKUP($A52,'Annex 2 Designated EHV charges'!$A:$O,10,FALSE)=0,"",VLOOKUP($A52,'Annex 2 Designated EHV charges'!$A:$O,10,FALSE)),"")</f>
        <v>75.36</v>
      </c>
      <c r="G52" s="103">
        <f>IFERROR(IF(VLOOKUP($A52,'Annex 2 Designated EHV charges'!$A:$O,11,FALSE)=0,"",VLOOKUP($A52,'Annex 2 Designated EHV charges'!$A:$O,11,FALSE)),"")</f>
        <v>1.88</v>
      </c>
      <c r="H52" s="103">
        <f>IFERROR(IF(VLOOKUP($A52,'Annex 2 Designated EHV charges'!$A:$O,12,FALSE)=0,"",VLOOKUP($A52,'Annex 2 Designated EHV charges'!$A:$O,12,FALSE)),"")</f>
        <v>1.88</v>
      </c>
      <c r="I52" s="237" t="str">
        <f>IF('Annex 2 Designated EHV charges'!Q58="","",'Annex 2 Designated EHV charges'!Q58)</f>
        <v/>
      </c>
    </row>
    <row r="53" spans="1:9" ht="12.75" customHeight="1" x14ac:dyDescent="0.25">
      <c r="A53" s="96">
        <f t="array" ref="A53">IFERROR(INDEX('Annex 2 Designated EHV charges'!$A$11:$A$257, MATCH(0, IF(ISBLANK('Annex 2 Designated EHV charges'!$A$11:$A$257),1, COUNTIF(A$4:$A52, 'Annex 2 Designated EHV charges'!$A$11:$A$257)), 0)),"")</f>
        <v>856</v>
      </c>
      <c r="B53" s="96">
        <f>IF($A53="","",VLOOKUP($A53,'Annex 2 Designated EHV charges'!$A:$O,2,0))</f>
        <v>856</v>
      </c>
      <c r="C53" s="97">
        <f>IF($A53="","",VLOOKUP($A53,'Annex 2 Designated EHV charges'!$A:$O,3,0))</f>
        <v>1300060102617</v>
      </c>
      <c r="D53" s="96" t="str">
        <f>IF($A53="","",VLOOKUP($A53,'Annex 2 Designated EHV charges'!$A:$O,7,0))</f>
        <v>Rhyl Flats</v>
      </c>
      <c r="E53" s="101" t="str">
        <f>IFERROR(IF(VLOOKUP($A53,'Annex 2 Designated EHV charges'!$A:$O,9,FALSE)=0,"",VLOOKUP($A53,'Annex 2 Designated EHV charges'!$A:$O,9,FALSE)),"")</f>
        <v>-</v>
      </c>
      <c r="F53" s="102">
        <f>IFERROR(IF(VLOOKUP($A53,'Annex 2 Designated EHV charges'!$A:$O,10,FALSE)=0,"",VLOOKUP($A53,'Annex 2 Designated EHV charges'!$A:$O,10,FALSE)),"")</f>
        <v>245.69</v>
      </c>
      <c r="G53" s="103">
        <f>IFERROR(IF(VLOOKUP($A53,'Annex 2 Designated EHV charges'!$A:$O,11,FALSE)=0,"",VLOOKUP($A53,'Annex 2 Designated EHV charges'!$A:$O,11,FALSE)),"")</f>
        <v>1.66</v>
      </c>
      <c r="H53" s="103">
        <f>IFERROR(IF(VLOOKUP($A53,'Annex 2 Designated EHV charges'!$A:$O,12,FALSE)=0,"",VLOOKUP($A53,'Annex 2 Designated EHV charges'!$A:$O,12,FALSE)),"")</f>
        <v>1.66</v>
      </c>
      <c r="I53" s="237" t="str">
        <f>IF('Annex 2 Designated EHV charges'!Q59="","",'Annex 2 Designated EHV charges'!Q59)</f>
        <v/>
      </c>
    </row>
    <row r="54" spans="1:9" ht="12.75" customHeight="1" x14ac:dyDescent="0.25">
      <c r="A54" s="96">
        <f t="array" ref="A54">IFERROR(INDEX('Annex 2 Designated EHV charges'!$A$11:$A$257, MATCH(0, IF(ISBLANK('Annex 2 Designated EHV charges'!$A$11:$A$257),1, COUNTIF(A$4:$A53, 'Annex 2 Designated EHV charges'!$A$11:$A$257)), 0)),"")</f>
        <v>857</v>
      </c>
      <c r="B54" s="96">
        <f>IF($A54="","",VLOOKUP($A54,'Annex 2 Designated EHV charges'!$A:$O,2,0))</f>
        <v>857</v>
      </c>
      <c r="C54" s="97">
        <f>IF($A54="","",VLOOKUP($A54,'Annex 2 Designated EHV charges'!$A:$O,3,0))</f>
        <v>1300060508758</v>
      </c>
      <c r="D54" s="96" t="str">
        <f>IF($A54="","",VLOOKUP($A54,'Annex 2 Designated EHV charges'!$A:$O,7,0))</f>
        <v>Seaforth Liverpool Dock 2</v>
      </c>
      <c r="E54" s="101" t="str">
        <f>IFERROR(IF(VLOOKUP($A54,'Annex 2 Designated EHV charges'!$A:$O,9,FALSE)=0,"",VLOOKUP($A54,'Annex 2 Designated EHV charges'!$A:$O,9,FALSE)),"")</f>
        <v>-</v>
      </c>
      <c r="F54" s="102">
        <f>IFERROR(IF(VLOOKUP($A54,'Annex 2 Designated EHV charges'!$A:$O,10,FALSE)=0,"",VLOOKUP($A54,'Annex 2 Designated EHV charges'!$A:$O,10,FALSE)),"")</f>
        <v>313223.31</v>
      </c>
      <c r="G54" s="103">
        <f>IFERROR(IF(VLOOKUP($A54,'Annex 2 Designated EHV charges'!$A:$O,11,FALSE)=0,"",VLOOKUP($A54,'Annex 2 Designated EHV charges'!$A:$O,11,FALSE)),"")</f>
        <v>3.92</v>
      </c>
      <c r="H54" s="103">
        <f>IFERROR(IF(VLOOKUP($A54,'Annex 2 Designated EHV charges'!$A:$O,12,FALSE)=0,"",VLOOKUP($A54,'Annex 2 Designated EHV charges'!$A:$O,12,FALSE)),"")</f>
        <v>3.92</v>
      </c>
      <c r="I54" s="237" t="str">
        <f>IF('Annex 2 Designated EHV charges'!Q60="","",'Annex 2 Designated EHV charges'!Q60)</f>
        <v>See Annex 6</v>
      </c>
    </row>
    <row r="55" spans="1:9" ht="12.75" customHeight="1" x14ac:dyDescent="0.25">
      <c r="A55" s="96">
        <f t="array" ref="A55">IFERROR(INDEX('Annex 2 Designated EHV charges'!$A$11:$A$257, MATCH(0, IF(ISBLANK('Annex 2 Designated EHV charges'!$A$11:$A$257),1, COUNTIF(A$4:$A54, 'Annex 2 Designated EHV charges'!$A$11:$A$257)), 0)),"")</f>
        <v>858</v>
      </c>
      <c r="B55" s="96">
        <f>IF($A55="","",VLOOKUP($A55,'Annex 2 Designated EHV charges'!$A:$O,2,0))</f>
        <v>858</v>
      </c>
      <c r="C55" s="97">
        <f>IF($A55="","",VLOOKUP($A55,'Annex 2 Designated EHV charges'!$A:$O,3,0))</f>
        <v>1300060845962</v>
      </c>
      <c r="D55" s="96" t="str">
        <f>IF($A55="","",VLOOKUP($A55,'Annex 2 Designated EHV charges'!$A:$O,7,0))</f>
        <v>Clocaenog Wind farm</v>
      </c>
      <c r="E55" s="101" t="str">
        <f>IFERROR(IF(VLOOKUP($A55,'Annex 2 Designated EHV charges'!$A:$O,9,FALSE)=0,"",VLOOKUP($A55,'Annex 2 Designated EHV charges'!$A:$O,9,FALSE)),"")</f>
        <v>-</v>
      </c>
      <c r="F55" s="102">
        <f>IFERROR(IF(VLOOKUP($A55,'Annex 2 Designated EHV charges'!$A:$O,10,FALSE)=0,"",VLOOKUP($A55,'Annex 2 Designated EHV charges'!$A:$O,10,FALSE)),"")</f>
        <v>1685.69</v>
      </c>
      <c r="G55" s="103" t="str">
        <f>IFERROR(IF(VLOOKUP($A55,'Annex 2 Designated EHV charges'!$A:$O,11,FALSE)=0,"",VLOOKUP($A55,'Annex 2 Designated EHV charges'!$A:$O,11,FALSE)),"")</f>
        <v>-</v>
      </c>
      <c r="H55" s="103" t="str">
        <f>IFERROR(IF(VLOOKUP($A55,'Annex 2 Designated EHV charges'!$A:$O,12,FALSE)=0,"",VLOOKUP($A55,'Annex 2 Designated EHV charges'!$A:$O,12,FALSE)),"")</f>
        <v>-</v>
      </c>
      <c r="I55" s="237" t="str">
        <f>IF('Annex 2 Designated EHV charges'!Q61="","",'Annex 2 Designated EHV charges'!Q61)</f>
        <v/>
      </c>
    </row>
    <row r="56" spans="1:9" ht="12.75" customHeight="1" x14ac:dyDescent="0.25">
      <c r="A56" s="96">
        <f t="array" ref="A56">IFERROR(INDEX('Annex 2 Designated EHV charges'!$A$11:$A$257, MATCH(0, IF(ISBLANK('Annex 2 Designated EHV charges'!$A$11:$A$257),1, COUNTIF(A$4:$A55, 'Annex 2 Designated EHV charges'!$A$11:$A$257)), 0)),"")</f>
        <v>859</v>
      </c>
      <c r="B56" s="96">
        <f>IF($A56="","",VLOOKUP($A56,'Annex 2 Designated EHV charges'!$A:$O,2,0))</f>
        <v>859</v>
      </c>
      <c r="C56" s="97">
        <f>IF($A56="","",VLOOKUP($A56,'Annex 2 Designated EHV charges'!$A:$O,3,0))</f>
        <v>1300060985075</v>
      </c>
      <c r="D56" s="96" t="str">
        <f>IF($A56="","",VLOOKUP($A56,'Annex 2 Designated EHV charges'!$A:$O,7,0))</f>
        <v>Protos Park</v>
      </c>
      <c r="E56" s="101" t="str">
        <f>IFERROR(IF(VLOOKUP($A56,'Annex 2 Designated EHV charges'!$A:$O,9,FALSE)=0,"",VLOOKUP($A56,'Annex 2 Designated EHV charges'!$A:$O,9,FALSE)),"")</f>
        <v>-</v>
      </c>
      <c r="F56" s="102">
        <f>IFERROR(IF(VLOOKUP($A56,'Annex 2 Designated EHV charges'!$A:$O,10,FALSE)=0,"",VLOOKUP($A56,'Annex 2 Designated EHV charges'!$A:$O,10,FALSE)),"")</f>
        <v>18461.580000000002</v>
      </c>
      <c r="G56" s="103">
        <f>IFERROR(IF(VLOOKUP($A56,'Annex 2 Designated EHV charges'!$A:$O,11,FALSE)=0,"",VLOOKUP($A56,'Annex 2 Designated EHV charges'!$A:$O,11,FALSE)),"")</f>
        <v>1.48</v>
      </c>
      <c r="H56" s="103">
        <f>IFERROR(IF(VLOOKUP($A56,'Annex 2 Designated EHV charges'!$A:$O,12,FALSE)=0,"",VLOOKUP($A56,'Annex 2 Designated EHV charges'!$A:$O,12,FALSE)),"")</f>
        <v>1.48</v>
      </c>
      <c r="I56" s="237" t="str">
        <f>IF('Annex 2 Designated EHV charges'!Q62="","",'Annex 2 Designated EHV charges'!Q62)</f>
        <v>See Annex 6</v>
      </c>
    </row>
    <row r="57" spans="1:9" ht="12.75" customHeight="1" x14ac:dyDescent="0.25">
      <c r="A57" s="96">
        <f t="array" ref="A57">IFERROR(INDEX('Annex 2 Designated EHV charges'!$A$11:$A$257, MATCH(0, IF(ISBLANK('Annex 2 Designated EHV charges'!$A$11:$A$257),1, COUNTIF(A$4:$A56, 'Annex 2 Designated EHV charges'!$A$11:$A$257)), 0)),"")</f>
        <v>865</v>
      </c>
      <c r="B57" s="96">
        <f>IF($A57="","",VLOOKUP($A57,'Annex 2 Designated EHV charges'!$A:$O,2,0))</f>
        <v>865</v>
      </c>
      <c r="C57" s="97">
        <f>IF($A57="","",VLOOKUP($A57,'Annex 2 Designated EHV charges'!$A:$O,3,0))</f>
        <v>1300035438944</v>
      </c>
      <c r="D57" s="96" t="str">
        <f>IF($A57="","",VLOOKUP($A57,'Annex 2 Designated EHV charges'!$A:$O,7,0))</f>
        <v>Cemmaes B</v>
      </c>
      <c r="E57" s="101" t="str">
        <f>IFERROR(IF(VLOOKUP($A57,'Annex 2 Designated EHV charges'!$A:$O,9,FALSE)=0,"",VLOOKUP($A57,'Annex 2 Designated EHV charges'!$A:$O,9,FALSE)),"")</f>
        <v>-</v>
      </c>
      <c r="F57" s="102">
        <f>IFERROR(IF(VLOOKUP($A57,'Annex 2 Designated EHV charges'!$A:$O,10,FALSE)=0,"",VLOOKUP($A57,'Annex 2 Designated EHV charges'!$A:$O,10,FALSE)),"")</f>
        <v>11.46</v>
      </c>
      <c r="G57" s="103">
        <f>IFERROR(IF(VLOOKUP($A57,'Annex 2 Designated EHV charges'!$A:$O,11,FALSE)=0,"",VLOOKUP($A57,'Annex 2 Designated EHV charges'!$A:$O,11,FALSE)),"")</f>
        <v>1.83</v>
      </c>
      <c r="H57" s="103">
        <f>IFERROR(IF(VLOOKUP($A57,'Annex 2 Designated EHV charges'!$A:$O,12,FALSE)=0,"",VLOOKUP($A57,'Annex 2 Designated EHV charges'!$A:$O,12,FALSE)),"")</f>
        <v>1.83</v>
      </c>
      <c r="I57" s="237" t="str">
        <f>IF('Annex 2 Designated EHV charges'!Q63="","",'Annex 2 Designated EHV charges'!Q63)</f>
        <v/>
      </c>
    </row>
    <row r="58" spans="1:9" ht="12.75" customHeight="1" x14ac:dyDescent="0.25">
      <c r="A58" s="96">
        <f t="array" ref="A58">IFERROR(INDEX('Annex 2 Designated EHV charges'!$A$11:$A$257, MATCH(0, IF(ISBLANK('Annex 2 Designated EHV charges'!$A$11:$A$257),1, COUNTIF(A$4:$A57, 'Annex 2 Designated EHV charges'!$A$11:$A$257)), 0)),"")</f>
        <v>866</v>
      </c>
      <c r="B58" s="96">
        <f>IF($A58="","",VLOOKUP($A58,'Annex 2 Designated EHV charges'!$A:$O,2,0))</f>
        <v>866</v>
      </c>
      <c r="C58" s="97">
        <f>IF($A58="","",VLOOKUP($A58,'Annex 2 Designated EHV charges'!$A:$O,3,0))</f>
        <v>1300037983737</v>
      </c>
      <c r="D58" s="96" t="str">
        <f>IF($A58="","",VLOOKUP($A58,'Annex 2 Designated EHV charges'!$A:$O,7,0))</f>
        <v>Penrhyddlan</v>
      </c>
      <c r="E58" s="101" t="str">
        <f>IFERROR(IF(VLOOKUP($A58,'Annex 2 Designated EHV charges'!$A:$O,9,FALSE)=0,"",VLOOKUP($A58,'Annex 2 Designated EHV charges'!$A:$O,9,FALSE)),"")</f>
        <v>-</v>
      </c>
      <c r="F58" s="102">
        <f>IFERROR(IF(VLOOKUP($A58,'Annex 2 Designated EHV charges'!$A:$O,10,FALSE)=0,"",VLOOKUP($A58,'Annex 2 Designated EHV charges'!$A:$O,10,FALSE)),"")</f>
        <v>22.29</v>
      </c>
      <c r="G58" s="103">
        <f>IFERROR(IF(VLOOKUP($A58,'Annex 2 Designated EHV charges'!$A:$O,11,FALSE)=0,"",VLOOKUP($A58,'Annex 2 Designated EHV charges'!$A:$O,11,FALSE)),"")</f>
        <v>3.25</v>
      </c>
      <c r="H58" s="103">
        <f>IFERROR(IF(VLOOKUP($A58,'Annex 2 Designated EHV charges'!$A:$O,12,FALSE)=0,"",VLOOKUP($A58,'Annex 2 Designated EHV charges'!$A:$O,12,FALSE)),"")</f>
        <v>3.25</v>
      </c>
      <c r="I58" s="237" t="str">
        <f>IF('Annex 2 Designated EHV charges'!Q64="","",'Annex 2 Designated EHV charges'!Q64)</f>
        <v/>
      </c>
    </row>
    <row r="59" spans="1:9" ht="12.75" customHeight="1" x14ac:dyDescent="0.25">
      <c r="A59" s="96">
        <f t="array" ref="A59">IFERROR(INDEX('Annex 2 Designated EHV charges'!$A$11:$A$257, MATCH(0, IF(ISBLANK('Annex 2 Designated EHV charges'!$A$11:$A$257),1, COUNTIF(A$4:$A58, 'Annex 2 Designated EHV charges'!$A$11:$A$257)), 0)),"")</f>
        <v>867</v>
      </c>
      <c r="B59" s="96">
        <f>IF($A59="","",VLOOKUP($A59,'Annex 2 Designated EHV charges'!$A:$O,2,0))</f>
        <v>867</v>
      </c>
      <c r="C59" s="97">
        <f>IF($A59="","",VLOOKUP($A59,'Annex 2 Designated EHV charges'!$A:$O,3,0))</f>
        <v>1300037983755</v>
      </c>
      <c r="D59" s="96" t="str">
        <f>IF($A59="","",VLOOKUP($A59,'Annex 2 Designated EHV charges'!$A:$O,7,0))</f>
        <v>Llidartywaun</v>
      </c>
      <c r="E59" s="101" t="str">
        <f>IFERROR(IF(VLOOKUP($A59,'Annex 2 Designated EHV charges'!$A:$O,9,FALSE)=0,"",VLOOKUP($A59,'Annex 2 Designated EHV charges'!$A:$O,9,FALSE)),"")</f>
        <v>-</v>
      </c>
      <c r="F59" s="102">
        <f>IFERROR(IF(VLOOKUP($A59,'Annex 2 Designated EHV charges'!$A:$O,10,FALSE)=0,"",VLOOKUP($A59,'Annex 2 Designated EHV charges'!$A:$O,10,FALSE)),"")</f>
        <v>20.82</v>
      </c>
      <c r="G59" s="103">
        <f>IFERROR(IF(VLOOKUP($A59,'Annex 2 Designated EHV charges'!$A:$O,11,FALSE)=0,"",VLOOKUP($A59,'Annex 2 Designated EHV charges'!$A:$O,11,FALSE)),"")</f>
        <v>3.22</v>
      </c>
      <c r="H59" s="103">
        <f>IFERROR(IF(VLOOKUP($A59,'Annex 2 Designated EHV charges'!$A:$O,12,FALSE)=0,"",VLOOKUP($A59,'Annex 2 Designated EHV charges'!$A:$O,12,FALSE)),"")</f>
        <v>3.22</v>
      </c>
      <c r="I59" s="237" t="str">
        <f>IF('Annex 2 Designated EHV charges'!Q65="","",'Annex 2 Designated EHV charges'!Q65)</f>
        <v/>
      </c>
    </row>
    <row r="60" spans="1:9" ht="12.75" customHeight="1" x14ac:dyDescent="0.25">
      <c r="A60" s="96">
        <f t="array" ref="A60">IFERROR(INDEX('Annex 2 Designated EHV charges'!$A$11:$A$257, MATCH(0, IF(ISBLANK('Annex 2 Designated EHV charges'!$A$11:$A$257),1, COUNTIF(A$4:$A59, 'Annex 2 Designated EHV charges'!$A$11:$A$257)), 0)),"")</f>
        <v>868</v>
      </c>
      <c r="B60" s="96">
        <f>IF($A60="","",VLOOKUP($A60,'Annex 2 Designated EHV charges'!$A:$O,2,0))</f>
        <v>868</v>
      </c>
      <c r="C60" s="97">
        <f>IF($A60="","",VLOOKUP($A60,'Annex 2 Designated EHV charges'!$A:$O,3,0))</f>
        <v>1300035368906</v>
      </c>
      <c r="D60" s="96" t="str">
        <f>IF($A60="","",VLOOKUP($A60,'Annex 2 Designated EHV charges'!$A:$O,7,0))</f>
        <v>Rhyd y Groes</v>
      </c>
      <c r="E60" s="101" t="str">
        <f>IFERROR(IF(VLOOKUP($A60,'Annex 2 Designated EHV charges'!$A:$O,9,FALSE)=0,"",VLOOKUP($A60,'Annex 2 Designated EHV charges'!$A:$O,9,FALSE)),"")</f>
        <v>-</v>
      </c>
      <c r="F60" s="102">
        <f>IFERROR(IF(VLOOKUP($A60,'Annex 2 Designated EHV charges'!$A:$O,10,FALSE)=0,"",VLOOKUP($A60,'Annex 2 Designated EHV charges'!$A:$O,10,FALSE)),"")</f>
        <v>128.58000000000001</v>
      </c>
      <c r="G60" s="103">
        <f>IFERROR(IF(VLOOKUP($A60,'Annex 2 Designated EHV charges'!$A:$O,11,FALSE)=0,"",VLOOKUP($A60,'Annex 2 Designated EHV charges'!$A:$O,11,FALSE)),"")</f>
        <v>1.49</v>
      </c>
      <c r="H60" s="103">
        <f>IFERROR(IF(VLOOKUP($A60,'Annex 2 Designated EHV charges'!$A:$O,12,FALSE)=0,"",VLOOKUP($A60,'Annex 2 Designated EHV charges'!$A:$O,12,FALSE)),"")</f>
        <v>1.49</v>
      </c>
      <c r="I60" s="237" t="str">
        <f>IF('Annex 2 Designated EHV charges'!Q66="","",'Annex 2 Designated EHV charges'!Q66)</f>
        <v/>
      </c>
    </row>
    <row r="61" spans="1:9" ht="12.75" customHeight="1" x14ac:dyDescent="0.25">
      <c r="A61" s="96">
        <f t="array" ref="A61">IFERROR(INDEX('Annex 2 Designated EHV charges'!$A$11:$A$257, MATCH(0, IF(ISBLANK('Annex 2 Designated EHV charges'!$A$11:$A$257),1, COUNTIF(A$4:$A60, 'Annex 2 Designated EHV charges'!$A$11:$A$257)), 0)),"")</f>
        <v>869</v>
      </c>
      <c r="B61" s="96">
        <f>IF($A61="","",VLOOKUP($A61,'Annex 2 Designated EHV charges'!$A:$O,2,0))</f>
        <v>869</v>
      </c>
      <c r="C61" s="97">
        <f>IF($A61="","",VLOOKUP($A61,'Annex 2 Designated EHV charges'!$A:$O,3,0))</f>
        <v>1300035370393</v>
      </c>
      <c r="D61" s="96" t="str">
        <f>IF($A61="","",VLOOKUP($A61,'Annex 2 Designated EHV charges'!$A:$O,7,0))</f>
        <v>Llangwyrfon</v>
      </c>
      <c r="E61" s="101" t="str">
        <f>IFERROR(IF(VLOOKUP($A61,'Annex 2 Designated EHV charges'!$A:$O,9,FALSE)=0,"",VLOOKUP($A61,'Annex 2 Designated EHV charges'!$A:$O,9,FALSE)),"")</f>
        <v>-</v>
      </c>
      <c r="F61" s="102">
        <f>IFERROR(IF(VLOOKUP($A61,'Annex 2 Designated EHV charges'!$A:$O,10,FALSE)=0,"",VLOOKUP($A61,'Annex 2 Designated EHV charges'!$A:$O,10,FALSE)),"")</f>
        <v>40.01</v>
      </c>
      <c r="G61" s="103">
        <f>IFERROR(IF(VLOOKUP($A61,'Annex 2 Designated EHV charges'!$A:$O,11,FALSE)=0,"",VLOOKUP($A61,'Annex 2 Designated EHV charges'!$A:$O,11,FALSE)),"")</f>
        <v>1.96</v>
      </c>
      <c r="H61" s="103">
        <f>IFERROR(IF(VLOOKUP($A61,'Annex 2 Designated EHV charges'!$A:$O,12,FALSE)=0,"",VLOOKUP($A61,'Annex 2 Designated EHV charges'!$A:$O,12,FALSE)),"")</f>
        <v>1.96</v>
      </c>
      <c r="I61" s="237" t="str">
        <f>IF('Annex 2 Designated EHV charges'!Q67="","",'Annex 2 Designated EHV charges'!Q67)</f>
        <v/>
      </c>
    </row>
    <row r="62" spans="1:9" ht="12.75" customHeight="1" x14ac:dyDescent="0.25">
      <c r="A62" s="96">
        <f t="array" ref="A62">IFERROR(INDEX('Annex 2 Designated EHV charges'!$A$11:$A$257, MATCH(0, IF(ISBLANK('Annex 2 Designated EHV charges'!$A$11:$A$257),1, COUNTIF(A$4:$A61, 'Annex 2 Designated EHV charges'!$A$11:$A$257)), 0)),"")</f>
        <v>870</v>
      </c>
      <c r="B62" s="96">
        <f>IF($A62="","",VLOOKUP($A62,'Annex 2 Designated EHV charges'!$A:$O,2,0))</f>
        <v>870</v>
      </c>
      <c r="C62" s="97">
        <f>IF($A62="","",VLOOKUP($A62,'Annex 2 Designated EHV charges'!$A:$O,3,0))</f>
        <v>1300060308295</v>
      </c>
      <c r="D62" s="96" t="str">
        <f>IF($A62="","",VLOOKUP($A62,'Annex 2 Designated EHV charges'!$A:$O,7,0))</f>
        <v>Storenergy (Lostock)</v>
      </c>
      <c r="E62" s="101" t="str">
        <f>IFERROR(IF(VLOOKUP($A62,'Annex 2 Designated EHV charges'!$A:$O,9,FALSE)=0,"",VLOOKUP($A62,'Annex 2 Designated EHV charges'!$A:$O,9,FALSE)),"")</f>
        <v>-</v>
      </c>
      <c r="F62" s="102">
        <f>IFERROR(IF(VLOOKUP($A62,'Annex 2 Designated EHV charges'!$A:$O,10,FALSE)=0,"",VLOOKUP($A62,'Annex 2 Designated EHV charges'!$A:$O,10,FALSE)),"")</f>
        <v>84581.85</v>
      </c>
      <c r="G62" s="103">
        <f>IFERROR(IF(VLOOKUP($A62,'Annex 2 Designated EHV charges'!$A:$O,11,FALSE)=0,"",VLOOKUP($A62,'Annex 2 Designated EHV charges'!$A:$O,11,FALSE)),"")</f>
        <v>4.28</v>
      </c>
      <c r="H62" s="103">
        <f>IFERROR(IF(VLOOKUP($A62,'Annex 2 Designated EHV charges'!$A:$O,12,FALSE)=0,"",VLOOKUP($A62,'Annex 2 Designated EHV charges'!$A:$O,12,FALSE)),"")</f>
        <v>4.28</v>
      </c>
      <c r="I62" s="237" t="str">
        <f>IF('Annex 2 Designated EHV charges'!Q68="","",'Annex 2 Designated EHV charges'!Q68)</f>
        <v/>
      </c>
    </row>
    <row r="63" spans="1:9" ht="12.75" customHeight="1" x14ac:dyDescent="0.25">
      <c r="A63" s="96">
        <f t="array" ref="A63">IFERROR(INDEX('Annex 2 Designated EHV charges'!$A$11:$A$257, MATCH(0, IF(ISBLANK('Annex 2 Designated EHV charges'!$A$11:$A$257),1, COUNTIF(A$4:$A62, 'Annex 2 Designated EHV charges'!$A$11:$A$257)), 0)),"")</f>
        <v>871</v>
      </c>
      <c r="B63" s="96">
        <f>IF($A63="","",VLOOKUP($A63,'Annex 2 Designated EHV charges'!$A:$O,2,0))</f>
        <v>871</v>
      </c>
      <c r="C63" s="97">
        <f>IF($A63="","",VLOOKUP($A63,'Annex 2 Designated EHV charges'!$A:$O,3,0))</f>
        <v>1300037983996</v>
      </c>
      <c r="D63" s="96" t="str">
        <f>IF($A63="","",VLOOKUP($A63,'Annex 2 Designated EHV charges'!$A:$O,7,0))</f>
        <v>Rheidol</v>
      </c>
      <c r="E63" s="101" t="str">
        <f>IFERROR(IF(VLOOKUP($A63,'Annex 2 Designated EHV charges'!$A:$O,9,FALSE)=0,"",VLOOKUP($A63,'Annex 2 Designated EHV charges'!$A:$O,9,FALSE)),"")</f>
        <v>-</v>
      </c>
      <c r="F63" s="102">
        <f>IFERROR(IF(VLOOKUP($A63,'Annex 2 Designated EHV charges'!$A:$O,10,FALSE)=0,"",VLOOKUP($A63,'Annex 2 Designated EHV charges'!$A:$O,10,FALSE)),"")</f>
        <v>119.41</v>
      </c>
      <c r="G63" s="103">
        <f>IFERROR(IF(VLOOKUP($A63,'Annex 2 Designated EHV charges'!$A:$O,11,FALSE)=0,"",VLOOKUP($A63,'Annex 2 Designated EHV charges'!$A:$O,11,FALSE)),"")</f>
        <v>1.51</v>
      </c>
      <c r="H63" s="103">
        <f>IFERROR(IF(VLOOKUP($A63,'Annex 2 Designated EHV charges'!$A:$O,12,FALSE)=0,"",VLOOKUP($A63,'Annex 2 Designated EHV charges'!$A:$O,12,FALSE)),"")</f>
        <v>1.51</v>
      </c>
      <c r="I63" s="237" t="str">
        <f>IF('Annex 2 Designated EHV charges'!Q69="","",'Annex 2 Designated EHV charges'!Q69)</f>
        <v/>
      </c>
    </row>
    <row r="64" spans="1:9" ht="12.75" customHeight="1" x14ac:dyDescent="0.25">
      <c r="A64" s="96">
        <f t="array" ref="A64">IFERROR(INDEX('Annex 2 Designated EHV charges'!$A$11:$A$257, MATCH(0, IF(ISBLANK('Annex 2 Designated EHV charges'!$A$11:$A$257),1, COUNTIF(A$4:$A63, 'Annex 2 Designated EHV charges'!$A$11:$A$257)), 0)),"")</f>
        <v>872</v>
      </c>
      <c r="B64" s="96">
        <f>IF($A64="","",VLOOKUP($A64,'Annex 2 Designated EHV charges'!$A:$O,2,0))</f>
        <v>872</v>
      </c>
      <c r="C64" s="97">
        <f>IF($A64="","",VLOOKUP($A64,'Annex 2 Designated EHV charges'!$A:$O,3,0))</f>
        <v>1300037983913</v>
      </c>
      <c r="D64" s="96" t="str">
        <f>IF($A64="","",VLOOKUP($A64,'Annex 2 Designated EHV charges'!$A:$O,7,0))</f>
        <v>Carno B</v>
      </c>
      <c r="E64" s="101" t="str">
        <f>IFERROR(IF(VLOOKUP($A64,'Annex 2 Designated EHV charges'!$A:$O,9,FALSE)=0,"",VLOOKUP($A64,'Annex 2 Designated EHV charges'!$A:$O,9,FALSE)),"")</f>
        <v>-</v>
      </c>
      <c r="F64" s="102">
        <f>IFERROR(IF(VLOOKUP($A64,'Annex 2 Designated EHV charges'!$A:$O,10,FALSE)=0,"",VLOOKUP($A64,'Annex 2 Designated EHV charges'!$A:$O,10,FALSE)),"")</f>
        <v>292.51</v>
      </c>
      <c r="G64" s="103">
        <f>IFERROR(IF(VLOOKUP($A64,'Annex 2 Designated EHV charges'!$A:$O,11,FALSE)=0,"",VLOOKUP($A64,'Annex 2 Designated EHV charges'!$A:$O,11,FALSE)),"")</f>
        <v>1.53</v>
      </c>
      <c r="H64" s="103">
        <f>IFERROR(IF(VLOOKUP($A64,'Annex 2 Designated EHV charges'!$A:$O,12,FALSE)=0,"",VLOOKUP($A64,'Annex 2 Designated EHV charges'!$A:$O,12,FALSE)),"")</f>
        <v>1.53</v>
      </c>
      <c r="I64" s="237" t="str">
        <f>IF('Annex 2 Designated EHV charges'!Q70="","",'Annex 2 Designated EHV charges'!Q70)</f>
        <v/>
      </c>
    </row>
    <row r="65" spans="1:9" ht="12.75" customHeight="1" x14ac:dyDescent="0.25">
      <c r="A65" s="96">
        <f t="array" ref="A65">IFERROR(INDEX('Annex 2 Designated EHV charges'!$A$11:$A$257, MATCH(0, IF(ISBLANK('Annex 2 Designated EHV charges'!$A$11:$A$257),1, COUNTIF(A$4:$A64, 'Annex 2 Designated EHV charges'!$A$11:$A$257)), 0)),"")</f>
        <v>873</v>
      </c>
      <c r="B65" s="96">
        <f>IF($A65="","",VLOOKUP($A65,'Annex 2 Designated EHV charges'!$A:$O,2,0))</f>
        <v>873</v>
      </c>
      <c r="C65" s="97">
        <f>IF($A65="","",VLOOKUP($A65,'Annex 2 Designated EHV charges'!$A:$O,3,0))</f>
        <v>1300037983899</v>
      </c>
      <c r="D65" s="96" t="str">
        <f>IF($A65="","",VLOOKUP($A65,'Annex 2 Designated EHV charges'!$A:$O,7,0))</f>
        <v>Carno A</v>
      </c>
      <c r="E65" s="101" t="str">
        <f>IFERROR(IF(VLOOKUP($A65,'Annex 2 Designated EHV charges'!$A:$O,9,FALSE)=0,"",VLOOKUP($A65,'Annex 2 Designated EHV charges'!$A:$O,9,FALSE)),"")</f>
        <v>-</v>
      </c>
      <c r="F65" s="102">
        <f>IFERROR(IF(VLOOKUP($A65,'Annex 2 Designated EHV charges'!$A:$O,10,FALSE)=0,"",VLOOKUP($A65,'Annex 2 Designated EHV charges'!$A:$O,10,FALSE)),"")</f>
        <v>103.81</v>
      </c>
      <c r="G65" s="103">
        <f>IFERROR(IF(VLOOKUP($A65,'Annex 2 Designated EHV charges'!$A:$O,11,FALSE)=0,"",VLOOKUP($A65,'Annex 2 Designated EHV charges'!$A:$O,11,FALSE)),"")</f>
        <v>1.67</v>
      </c>
      <c r="H65" s="103">
        <f>IFERROR(IF(VLOOKUP($A65,'Annex 2 Designated EHV charges'!$A:$O,12,FALSE)=0,"",VLOOKUP($A65,'Annex 2 Designated EHV charges'!$A:$O,12,FALSE)),"")</f>
        <v>1.67</v>
      </c>
      <c r="I65" s="237" t="str">
        <f>IF('Annex 2 Designated EHV charges'!Q71="","",'Annex 2 Designated EHV charges'!Q71)</f>
        <v/>
      </c>
    </row>
    <row r="66" spans="1:9" ht="12.75" customHeight="1" x14ac:dyDescent="0.25">
      <c r="A66" s="96">
        <f t="array" ref="A66">IFERROR(INDEX('Annex 2 Designated EHV charges'!$A$11:$A$257, MATCH(0, IF(ISBLANK('Annex 2 Designated EHV charges'!$A$11:$A$257),1, COUNTIF(A$4:$A65, 'Annex 2 Designated EHV charges'!$A$11:$A$257)), 0)),"")</f>
        <v>874</v>
      </c>
      <c r="B66" s="96">
        <f>IF($A66="","",VLOOKUP($A66,'Annex 2 Designated EHV charges'!$A:$O,2,0))</f>
        <v>874</v>
      </c>
      <c r="C66" s="97">
        <f>IF($A66="","",VLOOKUP($A66,'Annex 2 Designated EHV charges'!$A:$O,3,0))</f>
        <v>1300035438572</v>
      </c>
      <c r="D66" s="96" t="str">
        <f>IF($A66="","",VLOOKUP($A66,'Annex 2 Designated EHV charges'!$A:$O,7,0))</f>
        <v>Trysglwyn</v>
      </c>
      <c r="E66" s="101" t="str">
        <f>IFERROR(IF(VLOOKUP($A66,'Annex 2 Designated EHV charges'!$A:$O,9,FALSE)=0,"",VLOOKUP($A66,'Annex 2 Designated EHV charges'!$A:$O,9,FALSE)),"")</f>
        <v>-</v>
      </c>
      <c r="F66" s="102">
        <f>IFERROR(IF(VLOOKUP($A66,'Annex 2 Designated EHV charges'!$A:$O,10,FALSE)=0,"",VLOOKUP($A66,'Annex 2 Designated EHV charges'!$A:$O,10,FALSE)),"")</f>
        <v>43.04</v>
      </c>
      <c r="G66" s="103">
        <f>IFERROR(IF(VLOOKUP($A66,'Annex 2 Designated EHV charges'!$A:$O,11,FALSE)=0,"",VLOOKUP($A66,'Annex 2 Designated EHV charges'!$A:$O,11,FALSE)),"")</f>
        <v>1.65</v>
      </c>
      <c r="H66" s="103">
        <f>IFERROR(IF(VLOOKUP($A66,'Annex 2 Designated EHV charges'!$A:$O,12,FALSE)=0,"",VLOOKUP($A66,'Annex 2 Designated EHV charges'!$A:$O,12,FALSE)),"")</f>
        <v>1.65</v>
      </c>
      <c r="I66" s="237" t="str">
        <f>IF('Annex 2 Designated EHV charges'!Q72="","",'Annex 2 Designated EHV charges'!Q72)</f>
        <v/>
      </c>
    </row>
    <row r="67" spans="1:9" ht="12.75" customHeight="1" x14ac:dyDescent="0.25">
      <c r="A67" s="96">
        <f t="array" ref="A67">IFERROR(INDEX('Annex 2 Designated EHV charges'!$A$11:$A$257, MATCH(0, IF(ISBLANK('Annex 2 Designated EHV charges'!$A$11:$A$257),1, COUNTIF(A$4:$A66, 'Annex 2 Designated EHV charges'!$A$11:$A$257)), 0)),"")</f>
        <v>875</v>
      </c>
      <c r="B67" s="96">
        <f>IF($A67="","",VLOOKUP($A67,'Annex 2 Designated EHV charges'!$A:$O,2,0))</f>
        <v>875</v>
      </c>
      <c r="C67" s="97">
        <f>IF($A67="","",VLOOKUP($A67,'Annex 2 Designated EHV charges'!$A:$O,3,0))</f>
        <v>1300050649406</v>
      </c>
      <c r="D67" s="96" t="str">
        <f>IF($A67="","",VLOOKUP($A67,'Annex 2 Designated EHV charges'!$A:$O,7,0))</f>
        <v>Llanabo</v>
      </c>
      <c r="E67" s="101" t="str">
        <f>IFERROR(IF(VLOOKUP($A67,'Annex 2 Designated EHV charges'!$A:$O,9,FALSE)=0,"",VLOOKUP($A67,'Annex 2 Designated EHV charges'!$A:$O,9,FALSE)),"")</f>
        <v>-</v>
      </c>
      <c r="F67" s="102">
        <f>IFERROR(IF(VLOOKUP($A67,'Annex 2 Designated EHV charges'!$A:$O,10,FALSE)=0,"",VLOOKUP($A67,'Annex 2 Designated EHV charges'!$A:$O,10,FALSE)),"")</f>
        <v>21.36</v>
      </c>
      <c r="G67" s="103">
        <f>IFERROR(IF(VLOOKUP($A67,'Annex 2 Designated EHV charges'!$A:$O,11,FALSE)=0,"",VLOOKUP($A67,'Annex 2 Designated EHV charges'!$A:$O,11,FALSE)),"")</f>
        <v>1.64</v>
      </c>
      <c r="H67" s="103">
        <f>IFERROR(IF(VLOOKUP($A67,'Annex 2 Designated EHV charges'!$A:$O,12,FALSE)=0,"",VLOOKUP($A67,'Annex 2 Designated EHV charges'!$A:$O,12,FALSE)),"")</f>
        <v>1.64</v>
      </c>
      <c r="I67" s="237" t="str">
        <f>IF('Annex 2 Designated EHV charges'!Q73="","",'Annex 2 Designated EHV charges'!Q73)</f>
        <v/>
      </c>
    </row>
    <row r="68" spans="1:9" ht="12.75" customHeight="1" x14ac:dyDescent="0.25">
      <c r="A68" s="96">
        <f t="array" ref="A68">IFERROR(INDEX('Annex 2 Designated EHV charges'!$A$11:$A$257, MATCH(0, IF(ISBLANK('Annex 2 Designated EHV charges'!$A$11:$A$257),1, COUNTIF(A$4:$A67, 'Annex 2 Designated EHV charges'!$A$11:$A$257)), 0)),"")</f>
        <v>876</v>
      </c>
      <c r="B68" s="96">
        <f>IF($A68="","",VLOOKUP($A68,'Annex 2 Designated EHV charges'!$A:$O,2,0))</f>
        <v>876</v>
      </c>
      <c r="C68" s="97">
        <f>IF($A68="","",VLOOKUP($A68,'Annex 2 Designated EHV charges'!$A:$O,3,0))</f>
        <v>1300060701106</v>
      </c>
      <c r="D68" s="96" t="str">
        <f>IF($A68="","",VLOOKUP($A68,'Annex 2 Designated EHV charges'!$A:$O,7,0))</f>
        <v>Ebnal Lodge PV</v>
      </c>
      <c r="E68" s="101" t="str">
        <f>IFERROR(IF(VLOOKUP($A68,'Annex 2 Designated EHV charges'!$A:$O,9,FALSE)=0,"",VLOOKUP($A68,'Annex 2 Designated EHV charges'!$A:$O,9,FALSE)),"")</f>
        <v>-</v>
      </c>
      <c r="F68" s="102">
        <f>IFERROR(IF(VLOOKUP($A68,'Annex 2 Designated EHV charges'!$A:$O,10,FALSE)=0,"",VLOOKUP($A68,'Annex 2 Designated EHV charges'!$A:$O,10,FALSE)),"")</f>
        <v>34.29</v>
      </c>
      <c r="G68" s="103">
        <f>IFERROR(IF(VLOOKUP($A68,'Annex 2 Designated EHV charges'!$A:$O,11,FALSE)=0,"",VLOOKUP($A68,'Annex 2 Designated EHV charges'!$A:$O,11,FALSE)),"")</f>
        <v>1.85</v>
      </c>
      <c r="H68" s="103">
        <f>IFERROR(IF(VLOOKUP($A68,'Annex 2 Designated EHV charges'!$A:$O,12,FALSE)=0,"",VLOOKUP($A68,'Annex 2 Designated EHV charges'!$A:$O,12,FALSE)),"")</f>
        <v>1.85</v>
      </c>
      <c r="I68" s="237" t="str">
        <f>IF('Annex 2 Designated EHV charges'!Q74="","",'Annex 2 Designated EHV charges'!Q74)</f>
        <v/>
      </c>
    </row>
    <row r="69" spans="1:9" ht="12.75" customHeight="1" x14ac:dyDescent="0.25">
      <c r="A69" s="96">
        <f t="array" ref="A69">IFERROR(INDEX('Annex 2 Designated EHV charges'!$A$11:$A$257, MATCH(0, IF(ISBLANK('Annex 2 Designated EHV charges'!$A$11:$A$257),1, COUNTIF(A$4:$A68, 'Annex 2 Designated EHV charges'!$A$11:$A$257)), 0)),"")</f>
        <v>877</v>
      </c>
      <c r="B69" s="96">
        <f>IF($A69="","",VLOOKUP($A69,'Annex 2 Designated EHV charges'!$A:$O,2,0))</f>
        <v>877</v>
      </c>
      <c r="C69" s="97">
        <f>IF($A69="","",VLOOKUP($A69,'Annex 2 Designated EHV charges'!$A:$O,3,0))</f>
        <v>1300053593216</v>
      </c>
      <c r="D69" s="96" t="str">
        <f>IF($A69="","",VLOOKUP($A69,'Annex 2 Designated EHV charges'!$A:$O,7,0))</f>
        <v>Quinn Glass</v>
      </c>
      <c r="E69" s="101" t="str">
        <f>IFERROR(IF(VLOOKUP($A69,'Annex 2 Designated EHV charges'!$A:$O,9,FALSE)=0,"",VLOOKUP($A69,'Annex 2 Designated EHV charges'!$A:$O,9,FALSE)),"")</f>
        <v>-</v>
      </c>
      <c r="F69" s="102">
        <f>IFERROR(IF(VLOOKUP($A69,'Annex 2 Designated EHV charges'!$A:$O,10,FALSE)=0,"",VLOOKUP($A69,'Annex 2 Designated EHV charges'!$A:$O,10,FALSE)),"")</f>
        <v>224137.37</v>
      </c>
      <c r="G69" s="103">
        <f>IFERROR(IF(VLOOKUP($A69,'Annex 2 Designated EHV charges'!$A:$O,11,FALSE)=0,"",VLOOKUP($A69,'Annex 2 Designated EHV charges'!$A:$O,11,FALSE)),"")</f>
        <v>4.1500000000000004</v>
      </c>
      <c r="H69" s="103">
        <f>IFERROR(IF(VLOOKUP($A69,'Annex 2 Designated EHV charges'!$A:$O,12,FALSE)=0,"",VLOOKUP($A69,'Annex 2 Designated EHV charges'!$A:$O,12,FALSE)),"")</f>
        <v>4.1500000000000004</v>
      </c>
      <c r="I69" s="237" t="str">
        <f>IF('Annex 2 Designated EHV charges'!Q75="","",'Annex 2 Designated EHV charges'!Q75)</f>
        <v/>
      </c>
    </row>
    <row r="70" spans="1:9" ht="12.75" customHeight="1" x14ac:dyDescent="0.25">
      <c r="A70" s="96">
        <f t="array" ref="A70">IFERROR(INDEX('Annex 2 Designated EHV charges'!$A$11:$A$257, MATCH(0, IF(ISBLANK('Annex 2 Designated EHV charges'!$A$11:$A$257),1, COUNTIF(A$4:$A69, 'Annex 2 Designated EHV charges'!$A$11:$A$257)), 0)),"")</f>
        <v>878</v>
      </c>
      <c r="B70" s="96">
        <f>IF($A70="","",VLOOKUP($A70,'Annex 2 Designated EHV charges'!$A:$O,2,0))</f>
        <v>878</v>
      </c>
      <c r="C70" s="97">
        <f>IF($A70="","",VLOOKUP($A70,'Annex 2 Designated EHV charges'!$A:$O,3,0))</f>
        <v>1300054122122</v>
      </c>
      <c r="D70" s="96" t="str">
        <f>IF($A70="","",VLOOKUP($A70,'Annex 2 Designated EHV charges'!$A:$O,7,0))</f>
        <v>Liverpool Int Bus Park</v>
      </c>
      <c r="E70" s="101" t="str">
        <f>IFERROR(IF(VLOOKUP($A70,'Annex 2 Designated EHV charges'!$A:$O,9,FALSE)=0,"",VLOOKUP($A70,'Annex 2 Designated EHV charges'!$A:$O,9,FALSE)),"")</f>
        <v>-</v>
      </c>
      <c r="F70" s="102">
        <f>IFERROR(IF(VLOOKUP($A70,'Annex 2 Designated EHV charges'!$A:$O,10,FALSE)=0,"",VLOOKUP($A70,'Annex 2 Designated EHV charges'!$A:$O,10,FALSE)),"")</f>
        <v>44492.34</v>
      </c>
      <c r="G70" s="103">
        <f>IFERROR(IF(VLOOKUP($A70,'Annex 2 Designated EHV charges'!$A:$O,11,FALSE)=0,"",VLOOKUP($A70,'Annex 2 Designated EHV charges'!$A:$O,11,FALSE)),"")</f>
        <v>1.65</v>
      </c>
      <c r="H70" s="103">
        <f>IFERROR(IF(VLOOKUP($A70,'Annex 2 Designated EHV charges'!$A:$O,12,FALSE)=0,"",VLOOKUP($A70,'Annex 2 Designated EHV charges'!$A:$O,12,FALSE)),"")</f>
        <v>1.65</v>
      </c>
      <c r="I70" s="237" t="str">
        <f>IF('Annex 2 Designated EHV charges'!Q76="","",'Annex 2 Designated EHV charges'!Q76)</f>
        <v/>
      </c>
    </row>
    <row r="71" spans="1:9" ht="12.75" customHeight="1" x14ac:dyDescent="0.25">
      <c r="A71" s="96">
        <f t="array" ref="A71">IFERROR(INDEX('Annex 2 Designated EHV charges'!$A$11:$A$257, MATCH(0, IF(ISBLANK('Annex 2 Designated EHV charges'!$A$11:$A$257),1, COUNTIF(A$4:$A70, 'Annex 2 Designated EHV charges'!$A$11:$A$257)), 0)),"")</f>
        <v>880</v>
      </c>
      <c r="B71" s="96">
        <f>IF($A71="","",VLOOKUP($A71,'Annex 2 Designated EHV charges'!$A:$O,2,0))</f>
        <v>880</v>
      </c>
      <c r="C71" s="97">
        <f>IF($A71="","",VLOOKUP($A71,'Annex 2 Designated EHV charges'!$A:$O,3,0))</f>
        <v>1300060621588</v>
      </c>
      <c r="D71" s="96" t="str">
        <f>IF($A71="","",VLOOKUP($A71,'Annex 2 Designated EHV charges'!$A:$O,7,0))</f>
        <v>Twemelows Hall PV</v>
      </c>
      <c r="E71" s="101" t="str">
        <f>IFERROR(IF(VLOOKUP($A71,'Annex 2 Designated EHV charges'!$A:$O,9,FALSE)=0,"",VLOOKUP($A71,'Annex 2 Designated EHV charges'!$A:$O,9,FALSE)),"")</f>
        <v>-</v>
      </c>
      <c r="F71" s="102">
        <f>IFERROR(IF(VLOOKUP($A71,'Annex 2 Designated EHV charges'!$A:$O,10,FALSE)=0,"",VLOOKUP($A71,'Annex 2 Designated EHV charges'!$A:$O,10,FALSE)),"")</f>
        <v>84.77</v>
      </c>
      <c r="G71" s="103">
        <f>IFERROR(IF(VLOOKUP($A71,'Annex 2 Designated EHV charges'!$A:$O,11,FALSE)=0,"",VLOOKUP($A71,'Annex 2 Designated EHV charges'!$A:$O,11,FALSE)),"")</f>
        <v>4.1399999999999997</v>
      </c>
      <c r="H71" s="103">
        <f>IFERROR(IF(VLOOKUP($A71,'Annex 2 Designated EHV charges'!$A:$O,12,FALSE)=0,"",VLOOKUP($A71,'Annex 2 Designated EHV charges'!$A:$O,12,FALSE)),"")</f>
        <v>4.1399999999999997</v>
      </c>
      <c r="I71" s="237" t="str">
        <f>IF('Annex 2 Designated EHV charges'!Q77="","",'Annex 2 Designated EHV charges'!Q77)</f>
        <v/>
      </c>
    </row>
    <row r="72" spans="1:9" ht="12.75" customHeight="1" x14ac:dyDescent="0.25">
      <c r="A72" s="96">
        <f t="array" ref="A72">IFERROR(INDEX('Annex 2 Designated EHV charges'!$A$11:$A$257, MATCH(0, IF(ISBLANK('Annex 2 Designated EHV charges'!$A$11:$A$257),1, COUNTIF(A$4:$A71, 'Annex 2 Designated EHV charges'!$A$11:$A$257)), 0)),"")</f>
        <v>881</v>
      </c>
      <c r="B72" s="96">
        <f>IF($A72="","",VLOOKUP($A72,'Annex 2 Designated EHV charges'!$A:$O,2,0))</f>
        <v>881</v>
      </c>
      <c r="C72" s="97">
        <f>IF($A72="","",VLOOKUP($A72,'Annex 2 Designated EHV charges'!$A:$O,3,0))</f>
        <v>1300060626275</v>
      </c>
      <c r="D72" s="96" t="str">
        <f>IF($A72="","",VLOOKUP($A72,'Annex 2 Designated EHV charges'!$A:$O,7,0))</f>
        <v>Teyrdan</v>
      </c>
      <c r="E72" s="101" t="str">
        <f>IFERROR(IF(VLOOKUP($A72,'Annex 2 Designated EHV charges'!$A:$O,9,FALSE)=0,"",VLOOKUP($A72,'Annex 2 Designated EHV charges'!$A:$O,9,FALSE)),"")</f>
        <v>-</v>
      </c>
      <c r="F72" s="102">
        <f>IFERROR(IF(VLOOKUP($A72,'Annex 2 Designated EHV charges'!$A:$O,10,FALSE)=0,"",VLOOKUP($A72,'Annex 2 Designated EHV charges'!$A:$O,10,FALSE)),"")</f>
        <v>1.26</v>
      </c>
      <c r="G72" s="103">
        <f>IFERROR(IF(VLOOKUP($A72,'Annex 2 Designated EHV charges'!$A:$O,11,FALSE)=0,"",VLOOKUP($A72,'Annex 2 Designated EHV charges'!$A:$O,11,FALSE)),"")</f>
        <v>1.84</v>
      </c>
      <c r="H72" s="103">
        <f>IFERROR(IF(VLOOKUP($A72,'Annex 2 Designated EHV charges'!$A:$O,12,FALSE)=0,"",VLOOKUP($A72,'Annex 2 Designated EHV charges'!$A:$O,12,FALSE)),"")</f>
        <v>1.84</v>
      </c>
      <c r="I72" s="237" t="str">
        <f>IF('Annex 2 Designated EHV charges'!Q78="","",'Annex 2 Designated EHV charges'!Q78)</f>
        <v/>
      </c>
    </row>
    <row r="73" spans="1:9" ht="12.75" customHeight="1" x14ac:dyDescent="0.25">
      <c r="A73" s="96">
        <f t="array" ref="A73">IFERROR(INDEX('Annex 2 Designated EHV charges'!$A$11:$A$257, MATCH(0, IF(ISBLANK('Annex 2 Designated EHV charges'!$A$11:$A$257),1, COUNTIF(A$4:$A72, 'Annex 2 Designated EHV charges'!$A$11:$A$257)), 0)),"")</f>
        <v>882</v>
      </c>
      <c r="B73" s="96">
        <f>IF($A73="","",VLOOKUP($A73,'Annex 2 Designated EHV charges'!$A:$O,2,0))</f>
        <v>882</v>
      </c>
      <c r="C73" s="97">
        <f>IF($A73="","",VLOOKUP($A73,'Annex 2 Designated EHV charges'!$A:$O,3,0))</f>
        <v>1300060631656</v>
      </c>
      <c r="D73" s="96" t="str">
        <f>IF($A73="","",VLOOKUP($A73,'Annex 2 Designated EHV charges'!$A:$O,7,0))</f>
        <v>Parc Adfer</v>
      </c>
      <c r="E73" s="101" t="str">
        <f>IFERROR(IF(VLOOKUP($A73,'Annex 2 Designated EHV charges'!$A:$O,9,FALSE)=0,"",VLOOKUP($A73,'Annex 2 Designated EHV charges'!$A:$O,9,FALSE)),"")</f>
        <v>-</v>
      </c>
      <c r="F73" s="102">
        <f>IFERROR(IF(VLOOKUP($A73,'Annex 2 Designated EHV charges'!$A:$O,10,FALSE)=0,"",VLOOKUP($A73,'Annex 2 Designated EHV charges'!$A:$O,10,FALSE)),"")</f>
        <v>14020.24</v>
      </c>
      <c r="G73" s="103">
        <f>IFERROR(IF(VLOOKUP($A73,'Annex 2 Designated EHV charges'!$A:$O,11,FALSE)=0,"",VLOOKUP($A73,'Annex 2 Designated EHV charges'!$A:$O,11,FALSE)),"")</f>
        <v>5.13</v>
      </c>
      <c r="H73" s="103">
        <f>IFERROR(IF(VLOOKUP($A73,'Annex 2 Designated EHV charges'!$A:$O,12,FALSE)=0,"",VLOOKUP($A73,'Annex 2 Designated EHV charges'!$A:$O,12,FALSE)),"")</f>
        <v>5.13</v>
      </c>
      <c r="I73" s="237" t="str">
        <f>IF('Annex 2 Designated EHV charges'!Q79="","",'Annex 2 Designated EHV charges'!Q79)</f>
        <v/>
      </c>
    </row>
    <row r="74" spans="1:9" ht="12.75" customHeight="1" x14ac:dyDescent="0.25">
      <c r="A74" s="96">
        <f t="array" ref="A74">IFERROR(INDEX('Annex 2 Designated EHV charges'!$A$11:$A$257, MATCH(0, IF(ISBLANK('Annex 2 Designated EHV charges'!$A$11:$A$257),1, COUNTIF(A$4:$A73, 'Annex 2 Designated EHV charges'!$A$11:$A$257)), 0)),"")</f>
        <v>883</v>
      </c>
      <c r="B74" s="96">
        <f>IF($A74="","",VLOOKUP($A74,'Annex 2 Designated EHV charges'!$A:$O,2,0))</f>
        <v>883</v>
      </c>
      <c r="C74" s="97">
        <f>IF($A74="","",VLOOKUP($A74,'Annex 2 Designated EHV charges'!$A:$O,3,0))</f>
        <v>1300060621950</v>
      </c>
      <c r="D74" s="96" t="str">
        <f>IF($A74="","",VLOOKUP($A74,'Annex 2 Designated EHV charges'!$A:$O,7,0))</f>
        <v>Hadley Solar Park</v>
      </c>
      <c r="E74" s="101" t="str">
        <f>IFERROR(IF(VLOOKUP($A74,'Annex 2 Designated EHV charges'!$A:$O,9,FALSE)=0,"",VLOOKUP($A74,'Annex 2 Designated EHV charges'!$A:$O,9,FALSE)),"")</f>
        <v>-</v>
      </c>
      <c r="F74" s="102">
        <f>IFERROR(IF(VLOOKUP($A74,'Annex 2 Designated EHV charges'!$A:$O,10,FALSE)=0,"",VLOOKUP($A74,'Annex 2 Designated EHV charges'!$A:$O,10,FALSE)),"")</f>
        <v>1.5</v>
      </c>
      <c r="G74" s="103">
        <f>IFERROR(IF(VLOOKUP($A74,'Annex 2 Designated EHV charges'!$A:$O,11,FALSE)=0,"",VLOOKUP($A74,'Annex 2 Designated EHV charges'!$A:$O,11,FALSE)),"")</f>
        <v>1.86</v>
      </c>
      <c r="H74" s="103">
        <f>IFERROR(IF(VLOOKUP($A74,'Annex 2 Designated EHV charges'!$A:$O,12,FALSE)=0,"",VLOOKUP($A74,'Annex 2 Designated EHV charges'!$A:$O,12,FALSE)),"")</f>
        <v>1.86</v>
      </c>
      <c r="I74" s="237" t="str">
        <f>IF('Annex 2 Designated EHV charges'!Q80="","",'Annex 2 Designated EHV charges'!Q80)</f>
        <v/>
      </c>
    </row>
    <row r="75" spans="1:9" ht="12.75" customHeight="1" x14ac:dyDescent="0.25">
      <c r="A75" s="96">
        <f t="array" ref="A75">IFERROR(INDEX('Annex 2 Designated EHV charges'!$A$11:$A$257, MATCH(0, IF(ISBLANK('Annex 2 Designated EHV charges'!$A$11:$A$257),1, COUNTIF(A$4:$A74, 'Annex 2 Designated EHV charges'!$A$11:$A$257)), 0)),"")</f>
        <v>884</v>
      </c>
      <c r="B75" s="96">
        <f>IF($A75="","",VLOOKUP($A75,'Annex 2 Designated EHV charges'!$A:$O,2,0))</f>
        <v>884</v>
      </c>
      <c r="C75" s="97">
        <f>IF($A75="","",VLOOKUP($A75,'Annex 2 Designated EHV charges'!$A:$O,3,0))</f>
        <v>1300060707491</v>
      </c>
      <c r="D75" s="96" t="str">
        <f>IF($A75="","",VLOOKUP($A75,'Annex 2 Designated EHV charges'!$A:$O,7,0))</f>
        <v>Beaufort Road</v>
      </c>
      <c r="E75" s="101" t="str">
        <f>IFERROR(IF(VLOOKUP($A75,'Annex 2 Designated EHV charges'!$A:$O,9,FALSE)=0,"",VLOOKUP($A75,'Annex 2 Designated EHV charges'!$A:$O,9,FALSE)),"")</f>
        <v>-</v>
      </c>
      <c r="F75" s="102">
        <f>IFERROR(IF(VLOOKUP($A75,'Annex 2 Designated EHV charges'!$A:$O,10,FALSE)=0,"",VLOOKUP($A75,'Annex 2 Designated EHV charges'!$A:$O,10,FALSE)),"")</f>
        <v>17.46</v>
      </c>
      <c r="G75" s="103">
        <f>IFERROR(IF(VLOOKUP($A75,'Annex 2 Designated EHV charges'!$A:$O,11,FALSE)=0,"",VLOOKUP($A75,'Annex 2 Designated EHV charges'!$A:$O,11,FALSE)),"")</f>
        <v>3.42</v>
      </c>
      <c r="H75" s="103">
        <f>IFERROR(IF(VLOOKUP($A75,'Annex 2 Designated EHV charges'!$A:$O,12,FALSE)=0,"",VLOOKUP($A75,'Annex 2 Designated EHV charges'!$A:$O,12,FALSE)),"")</f>
        <v>3.42</v>
      </c>
      <c r="I75" s="237" t="str">
        <f>IF('Annex 2 Designated EHV charges'!Q81="","",'Annex 2 Designated EHV charges'!Q81)</f>
        <v/>
      </c>
    </row>
    <row r="76" spans="1:9" ht="12.75" customHeight="1" x14ac:dyDescent="0.25">
      <c r="A76" s="96">
        <f t="array" ref="A76">IFERROR(INDEX('Annex 2 Designated EHV charges'!$A$11:$A$257, MATCH(0, IF(ISBLANK('Annex 2 Designated EHV charges'!$A$11:$A$257),1, COUNTIF(A$4:$A75, 'Annex 2 Designated EHV charges'!$A$11:$A$257)), 0)),"")</f>
        <v>885</v>
      </c>
      <c r="B76" s="96">
        <f>IF($A76="","",VLOOKUP($A76,'Annex 2 Designated EHV charges'!$A:$O,2,0))</f>
        <v>885</v>
      </c>
      <c r="C76" s="97">
        <f>IF($A76="","",VLOOKUP($A76,'Annex 2 Designated EHV charges'!$A:$O,3,0))</f>
        <v>1300060729547</v>
      </c>
      <c r="D76" s="96" t="str">
        <f>IF($A76="","",VLOOKUP($A76,'Annex 2 Designated EHV charges'!$A:$O,7,0))</f>
        <v>Mersey Warf STOR</v>
      </c>
      <c r="E76" s="101" t="str">
        <f>IFERROR(IF(VLOOKUP($A76,'Annex 2 Designated EHV charges'!$A:$O,9,FALSE)=0,"",VLOOKUP($A76,'Annex 2 Designated EHV charges'!$A:$O,9,FALSE)),"")</f>
        <v>-</v>
      </c>
      <c r="F76" s="102">
        <f>IFERROR(IF(VLOOKUP($A76,'Annex 2 Designated EHV charges'!$A:$O,10,FALSE)=0,"",VLOOKUP($A76,'Annex 2 Designated EHV charges'!$A:$O,10,FALSE)),"")</f>
        <v>181.27</v>
      </c>
      <c r="G76" s="103">
        <f>IFERROR(IF(VLOOKUP($A76,'Annex 2 Designated EHV charges'!$A:$O,11,FALSE)=0,"",VLOOKUP($A76,'Annex 2 Designated EHV charges'!$A:$O,11,FALSE)),"")</f>
        <v>2.74</v>
      </c>
      <c r="H76" s="103">
        <f>IFERROR(IF(VLOOKUP($A76,'Annex 2 Designated EHV charges'!$A:$O,12,FALSE)=0,"",VLOOKUP($A76,'Annex 2 Designated EHV charges'!$A:$O,12,FALSE)),"")</f>
        <v>2.74</v>
      </c>
      <c r="I76" s="237" t="str">
        <f>IF('Annex 2 Designated EHV charges'!Q82="","",'Annex 2 Designated EHV charges'!Q82)</f>
        <v/>
      </c>
    </row>
    <row r="77" spans="1:9" ht="12.75" customHeight="1" x14ac:dyDescent="0.25">
      <c r="A77" s="96">
        <f t="array" ref="A77">IFERROR(INDEX('Annex 2 Designated EHV charges'!$A$11:$A$257, MATCH(0, IF(ISBLANK('Annex 2 Designated EHV charges'!$A$11:$A$257),1, COUNTIF(A$4:$A76, 'Annex 2 Designated EHV charges'!$A$11:$A$257)), 0)),"")</f>
        <v>886</v>
      </c>
      <c r="B77" s="96">
        <f>IF($A77="","",VLOOKUP($A77,'Annex 2 Designated EHV charges'!$A:$O,2,0))</f>
        <v>886</v>
      </c>
      <c r="C77" s="97">
        <f>IF($A77="","",VLOOKUP($A77,'Annex 2 Designated EHV charges'!$A:$O,3,0))</f>
        <v>1300060657830</v>
      </c>
      <c r="D77" s="96" t="str">
        <f>IF($A77="","",VLOOKUP($A77,'Annex 2 Designated EHV charges'!$A:$O,7,0))</f>
        <v>Charity Farm Solar Park</v>
      </c>
      <c r="E77" s="101" t="str">
        <f>IFERROR(IF(VLOOKUP($A77,'Annex 2 Designated EHV charges'!$A:$O,9,FALSE)=0,"",VLOOKUP($A77,'Annex 2 Designated EHV charges'!$A:$O,9,FALSE)),"")</f>
        <v>-</v>
      </c>
      <c r="F77" s="102">
        <f>IFERROR(IF(VLOOKUP($A77,'Annex 2 Designated EHV charges'!$A:$O,10,FALSE)=0,"",VLOOKUP($A77,'Annex 2 Designated EHV charges'!$A:$O,10,FALSE)),"")</f>
        <v>0.82</v>
      </c>
      <c r="G77" s="103">
        <f>IFERROR(IF(VLOOKUP($A77,'Annex 2 Designated EHV charges'!$A:$O,11,FALSE)=0,"",VLOOKUP($A77,'Annex 2 Designated EHV charges'!$A:$O,11,FALSE)),"")</f>
        <v>1.85</v>
      </c>
      <c r="H77" s="103">
        <f>IFERROR(IF(VLOOKUP($A77,'Annex 2 Designated EHV charges'!$A:$O,12,FALSE)=0,"",VLOOKUP($A77,'Annex 2 Designated EHV charges'!$A:$O,12,FALSE)),"")</f>
        <v>1.85</v>
      </c>
      <c r="I77" s="237" t="str">
        <f>IF('Annex 2 Designated EHV charges'!Q83="","",'Annex 2 Designated EHV charges'!Q83)</f>
        <v/>
      </c>
    </row>
    <row r="78" spans="1:9" ht="12.75" customHeight="1" x14ac:dyDescent="0.25">
      <c r="A78" s="96">
        <f t="array" ref="A78">IFERROR(INDEX('Annex 2 Designated EHV charges'!$A$11:$A$257, MATCH(0, IF(ISBLANK('Annex 2 Designated EHV charges'!$A$11:$A$257),1, COUNTIF(A$4:$A77, 'Annex 2 Designated EHV charges'!$A$11:$A$257)), 0)),"")</f>
        <v>887</v>
      </c>
      <c r="B78" s="96">
        <f>IF($A78="","",VLOOKUP($A78,'Annex 2 Designated EHV charges'!$A:$O,2,0))</f>
        <v>887</v>
      </c>
      <c r="C78" s="97">
        <f>IF($A78="","",VLOOKUP($A78,'Annex 2 Designated EHV charges'!$A:$O,3,0))</f>
        <v>1300035619768</v>
      </c>
      <c r="D78" s="96" t="str">
        <f>IF($A78="","",VLOOKUP($A78,'Annex 2 Designated EHV charges'!$A:$O,7,0))</f>
        <v>Mynydd Gorduu</v>
      </c>
      <c r="E78" s="101" t="str">
        <f>IFERROR(IF(VLOOKUP($A78,'Annex 2 Designated EHV charges'!$A:$O,9,FALSE)=0,"",VLOOKUP($A78,'Annex 2 Designated EHV charges'!$A:$O,9,FALSE)),"")</f>
        <v>-</v>
      </c>
      <c r="F78" s="102">
        <f>IFERROR(IF(VLOOKUP($A78,'Annex 2 Designated EHV charges'!$A:$O,10,FALSE)=0,"",VLOOKUP($A78,'Annex 2 Designated EHV charges'!$A:$O,10,FALSE)),"")</f>
        <v>275.48</v>
      </c>
      <c r="G78" s="103">
        <f>IFERROR(IF(VLOOKUP($A78,'Annex 2 Designated EHV charges'!$A:$O,11,FALSE)=0,"",VLOOKUP($A78,'Annex 2 Designated EHV charges'!$A:$O,11,FALSE)),"")</f>
        <v>1.73</v>
      </c>
      <c r="H78" s="103">
        <f>IFERROR(IF(VLOOKUP($A78,'Annex 2 Designated EHV charges'!$A:$O,12,FALSE)=0,"",VLOOKUP($A78,'Annex 2 Designated EHV charges'!$A:$O,12,FALSE)),"")</f>
        <v>1.73</v>
      </c>
      <c r="I78" s="237" t="str">
        <f>IF('Annex 2 Designated EHV charges'!Q84="","",'Annex 2 Designated EHV charges'!Q84)</f>
        <v/>
      </c>
    </row>
    <row r="79" spans="1:9" ht="12.75" customHeight="1" x14ac:dyDescent="0.25">
      <c r="A79" s="96">
        <f t="array" ref="A79">IFERROR(INDEX('Annex 2 Designated EHV charges'!$A$11:$A$257, MATCH(0, IF(ISBLANK('Annex 2 Designated EHV charges'!$A$11:$A$257),1, COUNTIF(A$4:$A78, 'Annex 2 Designated EHV charges'!$A$11:$A$257)), 0)),"")</f>
        <v>889</v>
      </c>
      <c r="B79" s="96">
        <f>IF($A79="","",VLOOKUP($A79,'Annex 2 Designated EHV charges'!$A:$O,2,0))</f>
        <v>889</v>
      </c>
      <c r="C79" s="97">
        <f>IF($A79="","",VLOOKUP($A79,'Annex 2 Designated EHV charges'!$A:$O,3,0))</f>
        <v>1300060626293</v>
      </c>
      <c r="D79" s="96" t="str">
        <f>IF($A79="","",VLOOKUP($A79,'Annex 2 Designated EHV charges'!$A:$O,7,0))</f>
        <v>Nefyn</v>
      </c>
      <c r="E79" s="101" t="str">
        <f>IFERROR(IF(VLOOKUP($A79,'Annex 2 Designated EHV charges'!$A:$O,9,FALSE)=0,"",VLOOKUP($A79,'Annex 2 Designated EHV charges'!$A:$O,9,FALSE)),"")</f>
        <v>-</v>
      </c>
      <c r="F79" s="102">
        <f>IFERROR(IF(VLOOKUP($A79,'Annex 2 Designated EHV charges'!$A:$O,10,FALSE)=0,"",VLOOKUP($A79,'Annex 2 Designated EHV charges'!$A:$O,10,FALSE)),"")</f>
        <v>1.1299999999999999</v>
      </c>
      <c r="G79" s="103">
        <f>IFERROR(IF(VLOOKUP($A79,'Annex 2 Designated EHV charges'!$A:$O,11,FALSE)=0,"",VLOOKUP($A79,'Annex 2 Designated EHV charges'!$A:$O,11,FALSE)),"")</f>
        <v>1.83</v>
      </c>
      <c r="H79" s="103">
        <f>IFERROR(IF(VLOOKUP($A79,'Annex 2 Designated EHV charges'!$A:$O,12,FALSE)=0,"",VLOOKUP($A79,'Annex 2 Designated EHV charges'!$A:$O,12,FALSE)),"")</f>
        <v>1.83</v>
      </c>
      <c r="I79" s="237" t="str">
        <f>IF('Annex 2 Designated EHV charges'!Q85="","",'Annex 2 Designated EHV charges'!Q85)</f>
        <v/>
      </c>
    </row>
    <row r="80" spans="1:9" ht="12.75" customHeight="1" x14ac:dyDescent="0.25">
      <c r="A80" s="96">
        <f t="array" ref="A80">IFERROR(INDEX('Annex 2 Designated EHV charges'!$A$11:$A$257, MATCH(0, IF(ISBLANK('Annex 2 Designated EHV charges'!$A$11:$A$257),1, COUNTIF(A$4:$A79, 'Annex 2 Designated EHV charges'!$A$11:$A$257)), 0)),"")</f>
        <v>890</v>
      </c>
      <c r="B80" s="96">
        <f>IF($A80="","",VLOOKUP($A80,'Annex 2 Designated EHV charges'!$A:$O,2,0))</f>
        <v>890</v>
      </c>
      <c r="C80" s="97">
        <f>IF($A80="","",VLOOKUP($A80,'Annex 2 Designated EHV charges'!$A:$O,3,0))</f>
        <v>1300060621987</v>
      </c>
      <c r="D80" s="96" t="str">
        <f>IF($A80="","",VLOOKUP($A80,'Annex 2 Designated EHV charges'!$A:$O,7,0))</f>
        <v>Frodsham WF 1</v>
      </c>
      <c r="E80" s="101" t="str">
        <f>IFERROR(IF(VLOOKUP($A80,'Annex 2 Designated EHV charges'!$A:$O,9,FALSE)=0,"",VLOOKUP($A80,'Annex 2 Designated EHV charges'!$A:$O,9,FALSE)),"")</f>
        <v>-</v>
      </c>
      <c r="F80" s="102">
        <f>IFERROR(IF(VLOOKUP($A80,'Annex 2 Designated EHV charges'!$A:$O,10,FALSE)=0,"",VLOOKUP($A80,'Annex 2 Designated EHV charges'!$A:$O,10,FALSE)),"")</f>
        <v>118.85</v>
      </c>
      <c r="G80" s="103">
        <f>IFERROR(IF(VLOOKUP($A80,'Annex 2 Designated EHV charges'!$A:$O,11,FALSE)=0,"",VLOOKUP($A80,'Annex 2 Designated EHV charges'!$A:$O,11,FALSE)),"")</f>
        <v>1.54</v>
      </c>
      <c r="H80" s="103">
        <f>IFERROR(IF(VLOOKUP($A80,'Annex 2 Designated EHV charges'!$A:$O,12,FALSE)=0,"",VLOOKUP($A80,'Annex 2 Designated EHV charges'!$A:$O,12,FALSE)),"")</f>
        <v>1.54</v>
      </c>
      <c r="I80" s="237" t="str">
        <f>IF('Annex 2 Designated EHV charges'!Q86="","",'Annex 2 Designated EHV charges'!Q86)</f>
        <v/>
      </c>
    </row>
    <row r="81" spans="1:9" ht="12.75" customHeight="1" x14ac:dyDescent="0.25">
      <c r="A81" s="96">
        <f t="array" ref="A81">IFERROR(INDEX('Annex 2 Designated EHV charges'!$A$11:$A$257, MATCH(0, IF(ISBLANK('Annex 2 Designated EHV charges'!$A$11:$A$257),1, COUNTIF(A$4:$A80, 'Annex 2 Designated EHV charges'!$A$11:$A$257)), 0)),"")</f>
        <v>891</v>
      </c>
      <c r="B81" s="96">
        <f>IF($A81="","",VLOOKUP($A81,'Annex 2 Designated EHV charges'!$A:$O,2,0))</f>
        <v>891</v>
      </c>
      <c r="C81" s="97">
        <f>IF($A81="","",VLOOKUP($A81,'Annex 2 Designated EHV charges'!$A:$O,3,0))</f>
        <v>1300060622002</v>
      </c>
      <c r="D81" s="96" t="str">
        <f>IF($A81="","",VLOOKUP($A81,'Annex 2 Designated EHV charges'!$A:$O,7,0))</f>
        <v>Frodsham WF 2</v>
      </c>
      <c r="E81" s="101" t="str">
        <f>IFERROR(IF(VLOOKUP($A81,'Annex 2 Designated EHV charges'!$A:$O,9,FALSE)=0,"",VLOOKUP($A81,'Annex 2 Designated EHV charges'!$A:$O,9,FALSE)),"")</f>
        <v>-</v>
      </c>
      <c r="F81" s="102">
        <f>IFERROR(IF(VLOOKUP($A81,'Annex 2 Designated EHV charges'!$A:$O,10,FALSE)=0,"",VLOOKUP($A81,'Annex 2 Designated EHV charges'!$A:$O,10,FALSE)),"")</f>
        <v>55.07</v>
      </c>
      <c r="G81" s="103">
        <f>IFERROR(IF(VLOOKUP($A81,'Annex 2 Designated EHV charges'!$A:$O,11,FALSE)=0,"",VLOOKUP($A81,'Annex 2 Designated EHV charges'!$A:$O,11,FALSE)),"")</f>
        <v>1.54</v>
      </c>
      <c r="H81" s="103">
        <f>IFERROR(IF(VLOOKUP($A81,'Annex 2 Designated EHV charges'!$A:$O,12,FALSE)=0,"",VLOOKUP($A81,'Annex 2 Designated EHV charges'!$A:$O,12,FALSE)),"")</f>
        <v>1.54</v>
      </c>
      <c r="I81" s="237" t="str">
        <f>IF('Annex 2 Designated EHV charges'!Q87="","",'Annex 2 Designated EHV charges'!Q87)</f>
        <v/>
      </c>
    </row>
    <row r="82" spans="1:9" ht="12.75" customHeight="1" x14ac:dyDescent="0.25">
      <c r="A82" s="96">
        <f t="array" ref="A82">IFERROR(INDEX('Annex 2 Designated EHV charges'!$A$11:$A$257, MATCH(0, IF(ISBLANK('Annex 2 Designated EHV charges'!$A$11:$A$257),1, COUNTIF(A$4:$A81, 'Annex 2 Designated EHV charges'!$A$11:$A$257)), 0)),"")</f>
        <v>892</v>
      </c>
      <c r="B82" s="96">
        <f>IF($A82="","",VLOOKUP($A82,'Annex 2 Designated EHV charges'!$A:$O,2,0))</f>
        <v>892</v>
      </c>
      <c r="C82" s="97">
        <f>IF($A82="","",VLOOKUP($A82,'Annex 2 Designated EHV charges'!$A:$O,3,0))</f>
        <v>1300060609697</v>
      </c>
      <c r="D82" s="96" t="str">
        <f>IF($A82="","",VLOOKUP($A82,'Annex 2 Designated EHV charges'!$A:$O,7,0))</f>
        <v>Ince Biomass</v>
      </c>
      <c r="E82" s="101" t="str">
        <f>IFERROR(IF(VLOOKUP($A82,'Annex 2 Designated EHV charges'!$A:$O,9,FALSE)=0,"",VLOOKUP($A82,'Annex 2 Designated EHV charges'!$A:$O,9,FALSE)),"")</f>
        <v>-</v>
      </c>
      <c r="F82" s="102">
        <f>IFERROR(IF(VLOOKUP($A82,'Annex 2 Designated EHV charges'!$A:$O,10,FALSE)=0,"",VLOOKUP($A82,'Annex 2 Designated EHV charges'!$A:$O,10,FALSE)),"")</f>
        <v>14077.64</v>
      </c>
      <c r="G82" s="103">
        <f>IFERROR(IF(VLOOKUP($A82,'Annex 2 Designated EHV charges'!$A:$O,11,FALSE)=0,"",VLOOKUP($A82,'Annex 2 Designated EHV charges'!$A:$O,11,FALSE)),"")</f>
        <v>1.93</v>
      </c>
      <c r="H82" s="103">
        <f>IFERROR(IF(VLOOKUP($A82,'Annex 2 Designated EHV charges'!$A:$O,12,FALSE)=0,"",VLOOKUP($A82,'Annex 2 Designated EHV charges'!$A:$O,12,FALSE)),"")</f>
        <v>1.93</v>
      </c>
      <c r="I82" s="237" t="str">
        <f>IF('Annex 2 Designated EHV charges'!Q88="","",'Annex 2 Designated EHV charges'!Q88)</f>
        <v/>
      </c>
    </row>
    <row r="83" spans="1:9" ht="12.75" customHeight="1" x14ac:dyDescent="0.25">
      <c r="A83" s="96">
        <f t="array" ref="A83">IFERROR(INDEX('Annex 2 Designated EHV charges'!$A$11:$A$257, MATCH(0, IF(ISBLANK('Annex 2 Designated EHV charges'!$A$11:$A$257),1, COUNTIF(A$4:$A82, 'Annex 2 Designated EHV charges'!$A$11:$A$257)), 0)),"")</f>
        <v>893</v>
      </c>
      <c r="B83" s="96">
        <f>IF($A83="","",VLOOKUP($A83,'Annex 2 Designated EHV charges'!$A:$O,2,0))</f>
        <v>893</v>
      </c>
      <c r="C83" s="97">
        <f>IF($A83="","",VLOOKUP($A83,'Annex 2 Designated EHV charges'!$A:$O,3,0))</f>
        <v>1300060659740</v>
      </c>
      <c r="D83" s="96" t="str">
        <f>IF($A83="","",VLOOKUP($A83,'Annex 2 Designated EHV charges'!$A:$O,7,0))</f>
        <v>Kinmel Estate Solar Park</v>
      </c>
      <c r="E83" s="101" t="str">
        <f>IFERROR(IF(VLOOKUP($A83,'Annex 2 Designated EHV charges'!$A:$O,9,FALSE)=0,"",VLOOKUP($A83,'Annex 2 Designated EHV charges'!$A:$O,9,FALSE)),"")</f>
        <v>-</v>
      </c>
      <c r="F83" s="102">
        <f>IFERROR(IF(VLOOKUP($A83,'Annex 2 Designated EHV charges'!$A:$O,10,FALSE)=0,"",VLOOKUP($A83,'Annex 2 Designated EHV charges'!$A:$O,10,FALSE)),"")</f>
        <v>5.99</v>
      </c>
      <c r="G83" s="103">
        <f>IFERROR(IF(VLOOKUP($A83,'Annex 2 Designated EHV charges'!$A:$O,11,FALSE)=0,"",VLOOKUP($A83,'Annex 2 Designated EHV charges'!$A:$O,11,FALSE)),"")</f>
        <v>1.79</v>
      </c>
      <c r="H83" s="103">
        <f>IFERROR(IF(VLOOKUP($A83,'Annex 2 Designated EHV charges'!$A:$O,12,FALSE)=0,"",VLOOKUP($A83,'Annex 2 Designated EHV charges'!$A:$O,12,FALSE)),"")</f>
        <v>1.79</v>
      </c>
      <c r="I83" s="237" t="str">
        <f>IF('Annex 2 Designated EHV charges'!Q89="","",'Annex 2 Designated EHV charges'!Q89)</f>
        <v/>
      </c>
    </row>
    <row r="84" spans="1:9" ht="12.75" customHeight="1" x14ac:dyDescent="0.25">
      <c r="A84" s="96">
        <f t="array" ref="A84">IFERROR(INDEX('Annex 2 Designated EHV charges'!$A$11:$A$257, MATCH(0, IF(ISBLANK('Annex 2 Designated EHV charges'!$A$11:$A$257),1, COUNTIF(A$4:$A83, 'Annex 2 Designated EHV charges'!$A$11:$A$257)), 0)),"")</f>
        <v>894</v>
      </c>
      <c r="B84" s="96">
        <f>IF($A84="","",VLOOKUP($A84,'Annex 2 Designated EHV charges'!$A:$O,2,0))</f>
        <v>894</v>
      </c>
      <c r="C84" s="97">
        <f>IF($A84="","",VLOOKUP($A84,'Annex 2 Designated EHV charges'!$A:$O,3,0))</f>
        <v>1300060647600</v>
      </c>
      <c r="D84" s="96" t="str">
        <f>IF($A84="","",VLOOKUP($A84,'Annex 2 Designated EHV charges'!$A:$O,7,0))</f>
        <v>Tirgwynt Wind Farm</v>
      </c>
      <c r="E84" s="101" t="str">
        <f>IFERROR(IF(VLOOKUP($A84,'Annex 2 Designated EHV charges'!$A:$O,9,FALSE)=0,"",VLOOKUP($A84,'Annex 2 Designated EHV charges'!$A:$O,9,FALSE)),"")</f>
        <v>-</v>
      </c>
      <c r="F84" s="102">
        <f>IFERROR(IF(VLOOKUP($A84,'Annex 2 Designated EHV charges'!$A:$O,10,FALSE)=0,"",VLOOKUP($A84,'Annex 2 Designated EHV charges'!$A:$O,10,FALSE)),"")</f>
        <v>560.66999999999996</v>
      </c>
      <c r="G84" s="103">
        <f>IFERROR(IF(VLOOKUP($A84,'Annex 2 Designated EHV charges'!$A:$O,11,FALSE)=0,"",VLOOKUP($A84,'Annex 2 Designated EHV charges'!$A:$O,11,FALSE)),"")</f>
        <v>1.51</v>
      </c>
      <c r="H84" s="103">
        <f>IFERROR(IF(VLOOKUP($A84,'Annex 2 Designated EHV charges'!$A:$O,12,FALSE)=0,"",VLOOKUP($A84,'Annex 2 Designated EHV charges'!$A:$O,12,FALSE)),"")</f>
        <v>1.51</v>
      </c>
      <c r="I84" s="237" t="str">
        <f>IF('Annex 2 Designated EHV charges'!Q90="","",'Annex 2 Designated EHV charges'!Q90)</f>
        <v/>
      </c>
    </row>
    <row r="85" spans="1:9" ht="12.75" customHeight="1" x14ac:dyDescent="0.25">
      <c r="A85" s="96">
        <f t="array" ref="A85">IFERROR(INDEX('Annex 2 Designated EHV charges'!$A$11:$A$257, MATCH(0, IF(ISBLANK('Annex 2 Designated EHV charges'!$A$11:$A$257),1, COUNTIF(A$4:$A84, 'Annex 2 Designated EHV charges'!$A$11:$A$257)), 0)),"")</f>
        <v>895</v>
      </c>
      <c r="B85" s="96">
        <f>IF($A85="","",VLOOKUP($A85,'Annex 2 Designated EHV charges'!$A:$O,2,0))</f>
        <v>895</v>
      </c>
      <c r="C85" s="97">
        <f>IF($A85="","",VLOOKUP($A85,'Annex 2 Designated EHV charges'!$A:$O,3,0))</f>
        <v>1300060785462</v>
      </c>
      <c r="D85" s="96" t="str">
        <f>IF($A85="","",VLOOKUP($A85,'Annex 2 Designated EHV charges'!$A:$O,7,0))</f>
        <v>Brenig Wind Farm</v>
      </c>
      <c r="E85" s="101" t="str">
        <f>IFERROR(IF(VLOOKUP($A85,'Annex 2 Designated EHV charges'!$A:$O,9,FALSE)=0,"",VLOOKUP($A85,'Annex 2 Designated EHV charges'!$A:$O,9,FALSE)),"")</f>
        <v>-</v>
      </c>
      <c r="F85" s="102">
        <f>IFERROR(IF(VLOOKUP($A85,'Annex 2 Designated EHV charges'!$A:$O,10,FALSE)=0,"",VLOOKUP($A85,'Annex 2 Designated EHV charges'!$A:$O,10,FALSE)),"")</f>
        <v>1187.95</v>
      </c>
      <c r="G85" s="103" t="str">
        <f>IFERROR(IF(VLOOKUP($A85,'Annex 2 Designated EHV charges'!$A:$O,11,FALSE)=0,"",VLOOKUP($A85,'Annex 2 Designated EHV charges'!$A:$O,11,FALSE)),"")</f>
        <v>-</v>
      </c>
      <c r="H85" s="103" t="str">
        <f>IFERROR(IF(VLOOKUP($A85,'Annex 2 Designated EHV charges'!$A:$O,12,FALSE)=0,"",VLOOKUP($A85,'Annex 2 Designated EHV charges'!$A:$O,12,FALSE)),"")</f>
        <v>-</v>
      </c>
      <c r="I85" s="237" t="str">
        <f>IF('Annex 2 Designated EHV charges'!Q91="","",'Annex 2 Designated EHV charges'!Q91)</f>
        <v/>
      </c>
    </row>
    <row r="86" spans="1:9" ht="12.75" customHeight="1" x14ac:dyDescent="0.25">
      <c r="A86" s="96">
        <f t="array" ref="A86">IFERROR(INDEX('Annex 2 Designated EHV charges'!$A$11:$A$257, MATCH(0, IF(ISBLANK('Annex 2 Designated EHV charges'!$A$11:$A$257),1, COUNTIF(A$4:$A85, 'Annex 2 Designated EHV charges'!$A$11:$A$257)), 0)),"")</f>
        <v>896</v>
      </c>
      <c r="B86" s="96">
        <f>IF($A86="","",VLOOKUP($A86,'Annex 2 Designated EHV charges'!$A:$O,2,0))</f>
        <v>896</v>
      </c>
      <c r="C86" s="97">
        <f>IF($A86="","",VLOOKUP($A86,'Annex 2 Designated EHV charges'!$A:$O,3,0))</f>
        <v>1300060673442</v>
      </c>
      <c r="D86" s="96" t="str">
        <f>IF($A86="","",VLOOKUP($A86,'Annex 2 Designated EHV charges'!$A:$O,7,0))</f>
        <v>Percival Lane STOR</v>
      </c>
      <c r="E86" s="101" t="str">
        <f>IFERROR(IF(VLOOKUP($A86,'Annex 2 Designated EHV charges'!$A:$O,9,FALSE)=0,"",VLOOKUP($A86,'Annex 2 Designated EHV charges'!$A:$O,9,FALSE)),"")</f>
        <v>-</v>
      </c>
      <c r="F86" s="102">
        <f>IFERROR(IF(VLOOKUP($A86,'Annex 2 Designated EHV charges'!$A:$O,10,FALSE)=0,"",VLOOKUP($A86,'Annex 2 Designated EHV charges'!$A:$O,10,FALSE)),"")</f>
        <v>1896.81</v>
      </c>
      <c r="G86" s="103">
        <f>IFERROR(IF(VLOOKUP($A86,'Annex 2 Designated EHV charges'!$A:$O,11,FALSE)=0,"",VLOOKUP($A86,'Annex 2 Designated EHV charges'!$A:$O,11,FALSE)),"")</f>
        <v>1.61</v>
      </c>
      <c r="H86" s="103">
        <f>IFERROR(IF(VLOOKUP($A86,'Annex 2 Designated EHV charges'!$A:$O,12,FALSE)=0,"",VLOOKUP($A86,'Annex 2 Designated EHV charges'!$A:$O,12,FALSE)),"")</f>
        <v>1.61</v>
      </c>
      <c r="I86" s="237" t="str">
        <f>IF('Annex 2 Designated EHV charges'!Q92="","",'Annex 2 Designated EHV charges'!Q92)</f>
        <v>See Annex 6</v>
      </c>
    </row>
    <row r="87" spans="1:9" ht="12.75" customHeight="1" x14ac:dyDescent="0.25">
      <c r="A87" s="96">
        <f t="array" ref="A87">IFERROR(INDEX('Annex 2 Designated EHV charges'!$A$11:$A$257, MATCH(0, IF(ISBLANK('Annex 2 Designated EHV charges'!$A$11:$A$257),1, COUNTIF(A$4:$A86, 'Annex 2 Designated EHV charges'!$A$11:$A$257)), 0)),"")</f>
        <v>897</v>
      </c>
      <c r="B87" s="96">
        <f>IF($A87="","",VLOOKUP($A87,'Annex 2 Designated EHV charges'!$A:$O,2,0))</f>
        <v>897</v>
      </c>
      <c r="C87" s="97">
        <f>IF($A87="","",VLOOKUP($A87,'Annex 2 Designated EHV charges'!$A:$O,3,0))</f>
        <v>1300060673460</v>
      </c>
      <c r="D87" s="96" t="str">
        <f>IF($A87="","",VLOOKUP($A87,'Annex 2 Designated EHV charges'!$A:$O,7,0))</f>
        <v>Stanlow STOR</v>
      </c>
      <c r="E87" s="101" t="str">
        <f>IFERROR(IF(VLOOKUP($A87,'Annex 2 Designated EHV charges'!$A:$O,9,FALSE)=0,"",VLOOKUP($A87,'Annex 2 Designated EHV charges'!$A:$O,9,FALSE)),"")</f>
        <v>-</v>
      </c>
      <c r="F87" s="102">
        <f>IFERROR(IF(VLOOKUP($A87,'Annex 2 Designated EHV charges'!$A:$O,10,FALSE)=0,"",VLOOKUP($A87,'Annex 2 Designated EHV charges'!$A:$O,10,FALSE)),"")</f>
        <v>92.53</v>
      </c>
      <c r="G87" s="103">
        <f>IFERROR(IF(VLOOKUP($A87,'Annex 2 Designated EHV charges'!$A:$O,11,FALSE)=0,"",VLOOKUP($A87,'Annex 2 Designated EHV charges'!$A:$O,11,FALSE)),"")</f>
        <v>1.99</v>
      </c>
      <c r="H87" s="103">
        <f>IFERROR(IF(VLOOKUP($A87,'Annex 2 Designated EHV charges'!$A:$O,12,FALSE)=0,"",VLOOKUP($A87,'Annex 2 Designated EHV charges'!$A:$O,12,FALSE)),"")</f>
        <v>1.99</v>
      </c>
      <c r="I87" s="237" t="str">
        <f>IF('Annex 2 Designated EHV charges'!Q93="","",'Annex 2 Designated EHV charges'!Q93)</f>
        <v/>
      </c>
    </row>
    <row r="88" spans="1:9" ht="12.75" customHeight="1" x14ac:dyDescent="0.25">
      <c r="A88" s="96">
        <f t="array" ref="A88">IFERROR(INDEX('Annex 2 Designated EHV charges'!$A$11:$A$257, MATCH(0, IF(ISBLANK('Annex 2 Designated EHV charges'!$A$11:$A$257),1, COUNTIF(A$4:$A87, 'Annex 2 Designated EHV charges'!$A$11:$A$257)), 0)),"")</f>
        <v>898</v>
      </c>
      <c r="B88" s="96">
        <f>IF($A88="","",VLOOKUP($A88,'Annex 2 Designated EHV charges'!$A:$O,2,0))</f>
        <v>898</v>
      </c>
      <c r="C88" s="97">
        <f>IF($A88="","",VLOOKUP($A88,'Annex 2 Designated EHV charges'!$A:$O,3,0))</f>
        <v>1300051694552</v>
      </c>
      <c r="D88" s="96" t="str">
        <f>IF($A88="","",VLOOKUP($A88,'Annex 2 Designated EHV charges'!$A:$O,7,0))</f>
        <v>PG Winnington</v>
      </c>
      <c r="E88" s="101" t="str">
        <f>IFERROR(IF(VLOOKUP($A88,'Annex 2 Designated EHV charges'!$A:$O,9,FALSE)=0,"",VLOOKUP($A88,'Annex 2 Designated EHV charges'!$A:$O,9,FALSE)),"")</f>
        <v>-</v>
      </c>
      <c r="F88" s="102">
        <f>IFERROR(IF(VLOOKUP($A88,'Annex 2 Designated EHV charges'!$A:$O,10,FALSE)=0,"",VLOOKUP($A88,'Annex 2 Designated EHV charges'!$A:$O,10,FALSE)),"")</f>
        <v>1095.6600000000001</v>
      </c>
      <c r="G88" s="103">
        <f>IFERROR(IF(VLOOKUP($A88,'Annex 2 Designated EHV charges'!$A:$O,11,FALSE)=0,"",VLOOKUP($A88,'Annex 2 Designated EHV charges'!$A:$O,11,FALSE)),"")</f>
        <v>1.51</v>
      </c>
      <c r="H88" s="103">
        <f>IFERROR(IF(VLOOKUP($A88,'Annex 2 Designated EHV charges'!$A:$O,12,FALSE)=0,"",VLOOKUP($A88,'Annex 2 Designated EHV charges'!$A:$O,12,FALSE)),"")</f>
        <v>1.51</v>
      </c>
      <c r="I88" s="237" t="str">
        <f>IF('Annex 2 Designated EHV charges'!Q94="","",'Annex 2 Designated EHV charges'!Q94)</f>
        <v>See Annex 6</v>
      </c>
    </row>
    <row r="89" spans="1:9" ht="12.75" customHeight="1" x14ac:dyDescent="0.25">
      <c r="A89" s="96">
        <f t="array" ref="A89">IFERROR(INDEX('Annex 2 Designated EHV charges'!$A$11:$A$257, MATCH(0, IF(ISBLANK('Annex 2 Designated EHV charges'!$A$11:$A$257),1, COUNTIF(A$4:$A88, 'Annex 2 Designated EHV charges'!$A$11:$A$257)), 0)),"")</f>
        <v>899</v>
      </c>
      <c r="B89" s="96">
        <f>IF($A89="","",VLOOKUP($A89,'Annex 2 Designated EHV charges'!$A:$O,2,0))</f>
        <v>899</v>
      </c>
      <c r="C89" s="97">
        <f>IF($A89="","",VLOOKUP($A89,'Annex 2 Designated EHV charges'!$A:$O,3,0))</f>
        <v>1300060484140</v>
      </c>
      <c r="D89" s="96" t="str">
        <f>IF($A89="","",VLOOKUP($A89,'Annex 2 Designated EHV charges'!$A:$O,7,0))</f>
        <v>Airbus UK Ltd (33kV)</v>
      </c>
      <c r="E89" s="101" t="str">
        <f>IFERROR(IF(VLOOKUP($A89,'Annex 2 Designated EHV charges'!$A:$O,9,FALSE)=0,"",VLOOKUP($A89,'Annex 2 Designated EHV charges'!$A:$O,9,FALSE)),"")</f>
        <v>-</v>
      </c>
      <c r="F89" s="102">
        <f>IFERROR(IF(VLOOKUP($A89,'Annex 2 Designated EHV charges'!$A:$O,10,FALSE)=0,"",VLOOKUP($A89,'Annex 2 Designated EHV charges'!$A:$O,10,FALSE)),"")</f>
        <v>92886.720000000001</v>
      </c>
      <c r="G89" s="103">
        <f>IFERROR(IF(VLOOKUP($A89,'Annex 2 Designated EHV charges'!$A:$O,11,FALSE)=0,"",VLOOKUP($A89,'Annex 2 Designated EHV charges'!$A:$O,11,FALSE)),"")</f>
        <v>4.28</v>
      </c>
      <c r="H89" s="103">
        <f>IFERROR(IF(VLOOKUP($A89,'Annex 2 Designated EHV charges'!$A:$O,12,FALSE)=0,"",VLOOKUP($A89,'Annex 2 Designated EHV charges'!$A:$O,12,FALSE)),"")</f>
        <v>4.28</v>
      </c>
      <c r="I89" s="237" t="str">
        <f>IF('Annex 2 Designated EHV charges'!Q95="","",'Annex 2 Designated EHV charges'!Q95)</f>
        <v/>
      </c>
    </row>
    <row r="90" spans="1:9" ht="12.75" customHeight="1" x14ac:dyDescent="0.25">
      <c r="A90" s="96">
        <f t="array" ref="A90">IFERROR(INDEX('Annex 2 Designated EHV charges'!$A$11:$A$257, MATCH(0, IF(ISBLANK('Annex 2 Designated EHV charges'!$A$11:$A$257),1, COUNTIF(A$4:$A89, 'Annex 2 Designated EHV charges'!$A$11:$A$257)), 0)),"")</f>
        <v>911</v>
      </c>
      <c r="B90" s="96">
        <f>IF($A90="","",VLOOKUP($A90,'Annex 2 Designated EHV charges'!$A:$O,2,0))</f>
        <v>911</v>
      </c>
      <c r="C90" s="97">
        <f>IF($A90="","",VLOOKUP($A90,'Annex 2 Designated EHV charges'!$A:$O,3,0))</f>
        <v>1300060805612</v>
      </c>
      <c r="D90" s="96" t="str">
        <f>IF($A90="","",VLOOKUP($A90,'Annex 2 Designated EHV charges'!$A:$O,7,0))</f>
        <v>Griffiths Road STOR (Northwich Power)</v>
      </c>
      <c r="E90" s="101" t="str">
        <f>IFERROR(IF(VLOOKUP($A90,'Annex 2 Designated EHV charges'!$A:$O,9,FALSE)=0,"",VLOOKUP($A90,'Annex 2 Designated EHV charges'!$A:$O,9,FALSE)),"")</f>
        <v>-</v>
      </c>
      <c r="F90" s="102">
        <f>IFERROR(IF(VLOOKUP($A90,'Annex 2 Designated EHV charges'!$A:$O,10,FALSE)=0,"",VLOOKUP($A90,'Annex 2 Designated EHV charges'!$A:$O,10,FALSE)),"")</f>
        <v>226.9</v>
      </c>
      <c r="G90" s="103">
        <f>IFERROR(IF(VLOOKUP($A90,'Annex 2 Designated EHV charges'!$A:$O,11,FALSE)=0,"",VLOOKUP($A90,'Annex 2 Designated EHV charges'!$A:$O,11,FALSE)),"")</f>
        <v>3.56</v>
      </c>
      <c r="H90" s="103">
        <f>IFERROR(IF(VLOOKUP($A90,'Annex 2 Designated EHV charges'!$A:$O,12,FALSE)=0,"",VLOOKUP($A90,'Annex 2 Designated EHV charges'!$A:$O,12,FALSE)),"")</f>
        <v>3.56</v>
      </c>
      <c r="I90" s="237" t="str">
        <f>IF('Annex 2 Designated EHV charges'!Q96="","",'Annex 2 Designated EHV charges'!Q96)</f>
        <v/>
      </c>
    </row>
    <row r="91" spans="1:9" ht="12.75" customHeight="1" x14ac:dyDescent="0.25">
      <c r="A91" s="96">
        <f t="array" ref="A91">IFERROR(INDEX('Annex 2 Designated EHV charges'!$A$11:$A$257, MATCH(0, IF(ISBLANK('Annex 2 Designated EHV charges'!$A$11:$A$257),1, COUNTIF(A$4:$A90, 'Annex 2 Designated EHV charges'!$A$11:$A$257)), 0)),"")</f>
        <v>912</v>
      </c>
      <c r="B91" s="96">
        <f>IF($A91="","",VLOOKUP($A91,'Annex 2 Designated EHV charges'!$A:$O,2,0))</f>
        <v>912</v>
      </c>
      <c r="C91" s="97">
        <f>IF($A91="","",VLOOKUP($A91,'Annex 2 Designated EHV charges'!$A:$O,3,0))</f>
        <v>1300060805560</v>
      </c>
      <c r="D91" s="96" t="str">
        <f>IF($A91="","",VLOOKUP($A91,'Annex 2 Designated EHV charges'!$A:$O,7,0))</f>
        <v>Warrington Power- Slutchers lane</v>
      </c>
      <c r="E91" s="101" t="str">
        <f>IFERROR(IF(VLOOKUP($A91,'Annex 2 Designated EHV charges'!$A:$O,9,FALSE)=0,"",VLOOKUP($A91,'Annex 2 Designated EHV charges'!$A:$O,9,FALSE)),"")</f>
        <v>-</v>
      </c>
      <c r="F91" s="102">
        <f>IFERROR(IF(VLOOKUP($A91,'Annex 2 Designated EHV charges'!$A:$O,10,FALSE)=0,"",VLOOKUP($A91,'Annex 2 Designated EHV charges'!$A:$O,10,FALSE)),"")</f>
        <v>131.87</v>
      </c>
      <c r="G91" s="103">
        <f>IFERROR(IF(VLOOKUP($A91,'Annex 2 Designated EHV charges'!$A:$O,11,FALSE)=0,"",VLOOKUP($A91,'Annex 2 Designated EHV charges'!$A:$O,11,FALSE)),"")</f>
        <v>2.37</v>
      </c>
      <c r="H91" s="103">
        <f>IFERROR(IF(VLOOKUP($A91,'Annex 2 Designated EHV charges'!$A:$O,12,FALSE)=0,"",VLOOKUP($A91,'Annex 2 Designated EHV charges'!$A:$O,12,FALSE)),"")</f>
        <v>2.37</v>
      </c>
      <c r="I91" s="237" t="str">
        <f>IF('Annex 2 Designated EHV charges'!Q97="","",'Annex 2 Designated EHV charges'!Q97)</f>
        <v/>
      </c>
    </row>
    <row r="92" spans="1:9" ht="12.75" customHeight="1" x14ac:dyDescent="0.25">
      <c r="A92" s="96">
        <f t="array" ref="A92">IFERROR(INDEX('Annex 2 Designated EHV charges'!$A$11:$A$257, MATCH(0, IF(ISBLANK('Annex 2 Designated EHV charges'!$A$11:$A$257),1, COUNTIF(A$4:$A91, 'Annex 2 Designated EHV charges'!$A$11:$A$257)), 0)),"")</f>
        <v>913</v>
      </c>
      <c r="B92" s="96">
        <f>IF($A92="","",VLOOKUP($A92,'Annex 2 Designated EHV charges'!$A:$O,2,0))</f>
        <v>913</v>
      </c>
      <c r="C92" s="97">
        <f>IF($A92="","",VLOOKUP($A92,'Annex 2 Designated EHV charges'!$A:$O,3,0))</f>
        <v>1300060988493</v>
      </c>
      <c r="D92" s="96" t="str">
        <f>IF($A92="","",VLOOKUP($A92,'Annex 2 Designated EHV charges'!$A:$O,7,0))</f>
        <v xml:space="preserve">Hillside Network Rail </v>
      </c>
      <c r="E92" s="101" t="str">
        <f>IFERROR(IF(VLOOKUP($A92,'Annex 2 Designated EHV charges'!$A:$O,9,FALSE)=0,"",VLOOKUP($A92,'Annex 2 Designated EHV charges'!$A:$O,9,FALSE)),"")</f>
        <v>-</v>
      </c>
      <c r="F92" s="102">
        <f>IFERROR(IF(VLOOKUP($A92,'Annex 2 Designated EHV charges'!$A:$O,10,FALSE)=0,"",VLOOKUP($A92,'Annex 2 Designated EHV charges'!$A:$O,10,FALSE)),"")</f>
        <v>45913.62</v>
      </c>
      <c r="G92" s="103">
        <f>IFERROR(IF(VLOOKUP($A92,'Annex 2 Designated EHV charges'!$A:$O,11,FALSE)=0,"",VLOOKUP($A92,'Annex 2 Designated EHV charges'!$A:$O,11,FALSE)),"")</f>
        <v>8.91</v>
      </c>
      <c r="H92" s="103">
        <f>IFERROR(IF(VLOOKUP($A92,'Annex 2 Designated EHV charges'!$A:$O,12,FALSE)=0,"",VLOOKUP($A92,'Annex 2 Designated EHV charges'!$A:$O,12,FALSE)),"")</f>
        <v>8.91</v>
      </c>
      <c r="I92" s="237" t="str">
        <f>IF('Annex 2 Designated EHV charges'!Q98="","",'Annex 2 Designated EHV charges'!Q98)</f>
        <v/>
      </c>
    </row>
    <row r="93" spans="1:9" ht="12.75" customHeight="1" x14ac:dyDescent="0.25">
      <c r="A93" s="96">
        <f t="array" ref="A93">IFERROR(INDEX('Annex 2 Designated EHV charges'!$A$11:$A$257, MATCH(0, IF(ISBLANK('Annex 2 Designated EHV charges'!$A$11:$A$257),1, COUNTIF(A$4:$A92, 'Annex 2 Designated EHV charges'!$A$11:$A$257)), 0)),"")</f>
        <v>914</v>
      </c>
      <c r="B93" s="96">
        <f>IF($A93="","",VLOOKUP($A93,'Annex 2 Designated EHV charges'!$A:$O,2,0))</f>
        <v>914</v>
      </c>
      <c r="C93" s="97">
        <f>IF($A93="","",VLOOKUP($A93,'Annex 2 Designated EHV charges'!$A:$O,3,0))</f>
        <v>1300060818597</v>
      </c>
      <c r="D93" s="96" t="str">
        <f>IF($A93="","",VLOOKUP($A93,'Annex 2 Designated EHV charges'!$A:$O,7,0))</f>
        <v>Latchford Lane Gas STOR</v>
      </c>
      <c r="E93" s="101" t="str">
        <f>IFERROR(IF(VLOOKUP($A93,'Annex 2 Designated EHV charges'!$A:$O,9,FALSE)=0,"",VLOOKUP($A93,'Annex 2 Designated EHV charges'!$A:$O,9,FALSE)),"")</f>
        <v>-</v>
      </c>
      <c r="F93" s="102">
        <f>IFERROR(IF(VLOOKUP($A93,'Annex 2 Designated EHV charges'!$A:$O,10,FALSE)=0,"",VLOOKUP($A93,'Annex 2 Designated EHV charges'!$A:$O,10,FALSE)),"")</f>
        <v>23.87</v>
      </c>
      <c r="G93" s="103">
        <f>IFERROR(IF(VLOOKUP($A93,'Annex 2 Designated EHV charges'!$A:$O,11,FALSE)=0,"",VLOOKUP($A93,'Annex 2 Designated EHV charges'!$A:$O,11,FALSE)),"")</f>
        <v>3.13</v>
      </c>
      <c r="H93" s="103">
        <f>IFERROR(IF(VLOOKUP($A93,'Annex 2 Designated EHV charges'!$A:$O,12,FALSE)=0,"",VLOOKUP($A93,'Annex 2 Designated EHV charges'!$A:$O,12,FALSE)),"")</f>
        <v>3.13</v>
      </c>
      <c r="I93" s="237" t="str">
        <f>IF('Annex 2 Designated EHV charges'!Q99="","",'Annex 2 Designated EHV charges'!Q99)</f>
        <v/>
      </c>
    </row>
    <row r="94" spans="1:9" ht="12.75" customHeight="1" x14ac:dyDescent="0.25">
      <c r="A94" s="96">
        <f t="array" ref="A94">IFERROR(INDEX('Annex 2 Designated EHV charges'!$A$11:$A$257, MATCH(0, IF(ISBLANK('Annex 2 Designated EHV charges'!$A$11:$A$257),1, COUNTIF(A$4:$A93, 'Annex 2 Designated EHV charges'!$A$11:$A$257)), 0)),"")</f>
        <v>916</v>
      </c>
      <c r="B94" s="96">
        <f>IF($A94="","",VLOOKUP($A94,'Annex 2 Designated EHV charges'!$A:$O,2,0))</f>
        <v>916</v>
      </c>
      <c r="C94" s="97">
        <f>IF($A94="","",VLOOKUP($A94,'Annex 2 Designated EHV charges'!$A:$O,3,0))</f>
        <v>1300060914180</v>
      </c>
      <c r="D94" s="96" t="str">
        <f>IF($A94="","",VLOOKUP($A94,'Annex 2 Designated EHV charges'!$A:$O,7,0))</f>
        <v>ERF Way STOR</v>
      </c>
      <c r="E94" s="101" t="str">
        <f>IFERROR(IF(VLOOKUP($A94,'Annex 2 Designated EHV charges'!$A:$O,9,FALSE)=0,"",VLOOKUP($A94,'Annex 2 Designated EHV charges'!$A:$O,9,FALSE)),"")</f>
        <v>-</v>
      </c>
      <c r="F94" s="102">
        <f>IFERROR(IF(VLOOKUP($A94,'Annex 2 Designated EHV charges'!$A:$O,10,FALSE)=0,"",VLOOKUP($A94,'Annex 2 Designated EHV charges'!$A:$O,10,FALSE)),"")</f>
        <v>99.97</v>
      </c>
      <c r="G94" s="103">
        <f>IFERROR(IF(VLOOKUP($A94,'Annex 2 Designated EHV charges'!$A:$O,11,FALSE)=0,"",VLOOKUP($A94,'Annex 2 Designated EHV charges'!$A:$O,11,FALSE)),"")</f>
        <v>3.3</v>
      </c>
      <c r="H94" s="103">
        <f>IFERROR(IF(VLOOKUP($A94,'Annex 2 Designated EHV charges'!$A:$O,12,FALSE)=0,"",VLOOKUP($A94,'Annex 2 Designated EHV charges'!$A:$O,12,FALSE)),"")</f>
        <v>3.3</v>
      </c>
      <c r="I94" s="237" t="str">
        <f>IF('Annex 2 Designated EHV charges'!Q100="","",'Annex 2 Designated EHV charges'!Q100)</f>
        <v/>
      </c>
    </row>
    <row r="95" spans="1:9" ht="12.75" customHeight="1" x14ac:dyDescent="0.25">
      <c r="A95" s="96">
        <f t="array" ref="A95">IFERROR(INDEX('Annex 2 Designated EHV charges'!$A$11:$A$257, MATCH(0, IF(ISBLANK('Annex 2 Designated EHV charges'!$A$11:$A$257),1, COUNTIF(A$4:$A94, 'Annex 2 Designated EHV charges'!$A$11:$A$257)), 0)),"")</f>
        <v>917</v>
      </c>
      <c r="B95" s="96">
        <f>IF($A95="","",VLOOKUP($A95,'Annex 2 Designated EHV charges'!$A:$O,2,0))</f>
        <v>917</v>
      </c>
      <c r="C95" s="97">
        <f>IF($A95="","",VLOOKUP($A95,'Annex 2 Designated EHV charges'!$A:$O,3,0))</f>
        <v>1300060928379</v>
      </c>
      <c r="D95" s="96" t="str">
        <f>IF($A95="","",VLOOKUP($A95,'Annex 2 Designated EHV charges'!$A:$O,7,0))</f>
        <v>Hooton Bio Mass</v>
      </c>
      <c r="E95" s="101" t="str">
        <f>IFERROR(IF(VLOOKUP($A95,'Annex 2 Designated EHV charges'!$A:$O,9,FALSE)=0,"",VLOOKUP($A95,'Annex 2 Designated EHV charges'!$A:$O,9,FALSE)),"")</f>
        <v>-</v>
      </c>
      <c r="F95" s="102">
        <f>IFERROR(IF(VLOOKUP($A95,'Annex 2 Designated EHV charges'!$A:$O,10,FALSE)=0,"",VLOOKUP($A95,'Annex 2 Designated EHV charges'!$A:$O,10,FALSE)),"")</f>
        <v>1198.82</v>
      </c>
      <c r="G95" s="103">
        <f>IFERROR(IF(VLOOKUP($A95,'Annex 2 Designated EHV charges'!$A:$O,11,FALSE)=0,"",VLOOKUP($A95,'Annex 2 Designated EHV charges'!$A:$O,11,FALSE)),"")</f>
        <v>1.8</v>
      </c>
      <c r="H95" s="103">
        <f>IFERROR(IF(VLOOKUP($A95,'Annex 2 Designated EHV charges'!$A:$O,12,FALSE)=0,"",VLOOKUP($A95,'Annex 2 Designated EHV charges'!$A:$O,12,FALSE)),"")</f>
        <v>1.8</v>
      </c>
      <c r="I95" s="237" t="str">
        <f>IF('Annex 2 Designated EHV charges'!Q101="","",'Annex 2 Designated EHV charges'!Q101)</f>
        <v/>
      </c>
    </row>
    <row r="96" spans="1:9" ht="12.75" customHeight="1" x14ac:dyDescent="0.25">
      <c r="A96" s="96">
        <f t="array" ref="A96">IFERROR(INDEX('Annex 2 Designated EHV charges'!$A$11:$A$257, MATCH(0, IF(ISBLANK('Annex 2 Designated EHV charges'!$A$11:$A$257),1, COUNTIF(A$4:$A95, 'Annex 2 Designated EHV charges'!$A$11:$A$257)), 0)),"")</f>
        <v>918</v>
      </c>
      <c r="B96" s="96">
        <f>IF($A96="","",VLOOKUP($A96,'Annex 2 Designated EHV charges'!$A:$O,2,0))</f>
        <v>918</v>
      </c>
      <c r="C96" s="97">
        <f>IF($A96="","",VLOOKUP($A96,'Annex 2 Designated EHV charges'!$A:$O,3,0))</f>
        <v>1300060901943</v>
      </c>
      <c r="D96" s="96" t="str">
        <f>IF($A96="","",VLOOKUP($A96,'Annex 2 Designated EHV charges'!$A:$O,7,0))</f>
        <v>Alexandra Park</v>
      </c>
      <c r="E96" s="101" t="str">
        <f>IFERROR(IF(VLOOKUP($A96,'Annex 2 Designated EHV charges'!$A:$O,9,FALSE)=0,"",VLOOKUP($A96,'Annex 2 Designated EHV charges'!$A:$O,9,FALSE)),"")</f>
        <v>-</v>
      </c>
      <c r="F96" s="102">
        <f>IFERROR(IF(VLOOKUP($A96,'Annex 2 Designated EHV charges'!$A:$O,10,FALSE)=0,"",VLOOKUP($A96,'Annex 2 Designated EHV charges'!$A:$O,10,FALSE)),"")</f>
        <v>129.37</v>
      </c>
      <c r="G96" s="103">
        <f>IFERROR(IF(VLOOKUP($A96,'Annex 2 Designated EHV charges'!$A:$O,11,FALSE)=0,"",VLOOKUP($A96,'Annex 2 Designated EHV charges'!$A:$O,11,FALSE)),"")</f>
        <v>2.19</v>
      </c>
      <c r="H96" s="103">
        <f>IFERROR(IF(VLOOKUP($A96,'Annex 2 Designated EHV charges'!$A:$O,12,FALSE)=0,"",VLOOKUP($A96,'Annex 2 Designated EHV charges'!$A:$O,12,FALSE)),"")</f>
        <v>2.19</v>
      </c>
      <c r="I96" s="237" t="str">
        <f>IF('Annex 2 Designated EHV charges'!Q102="","",'Annex 2 Designated EHV charges'!Q102)</f>
        <v/>
      </c>
    </row>
    <row r="97" spans="1:9" ht="12.75" customHeight="1" x14ac:dyDescent="0.25">
      <c r="A97" s="96">
        <f t="array" ref="A97">IFERROR(INDEX('Annex 2 Designated EHV charges'!$A$11:$A$257, MATCH(0, IF(ISBLANK('Annex 2 Designated EHV charges'!$A$11:$A$257),1, COUNTIF(A$4:$A96, 'Annex 2 Designated EHV charges'!$A$11:$A$257)), 0)),"")</f>
        <v>919</v>
      </c>
      <c r="B97" s="96">
        <f>IF($A97="","",VLOOKUP($A97,'Annex 2 Designated EHV charges'!$A:$O,2,0))</f>
        <v>919</v>
      </c>
      <c r="C97" s="97">
        <f>IF($A97="","",VLOOKUP($A97,'Annex 2 Designated EHV charges'!$A:$O,3,0))</f>
        <v>1300060969923</v>
      </c>
      <c r="D97" s="96" t="str">
        <f>IF($A97="","",VLOOKUP($A97,'Annex 2 Designated EHV charges'!$A:$O,7,0))</f>
        <v>NR Bidston</v>
      </c>
      <c r="E97" s="101" t="str">
        <f>IFERROR(IF(VLOOKUP($A97,'Annex 2 Designated EHV charges'!$A:$O,9,FALSE)=0,"",VLOOKUP($A97,'Annex 2 Designated EHV charges'!$A:$O,9,FALSE)),"")</f>
        <v>-</v>
      </c>
      <c r="F97" s="102">
        <f>IFERROR(IF(VLOOKUP($A97,'Annex 2 Designated EHV charges'!$A:$O,10,FALSE)=0,"",VLOOKUP($A97,'Annex 2 Designated EHV charges'!$A:$O,10,FALSE)),"")</f>
        <v>44219.06</v>
      </c>
      <c r="G97" s="103">
        <f>IFERROR(IF(VLOOKUP($A97,'Annex 2 Designated EHV charges'!$A:$O,11,FALSE)=0,"",VLOOKUP($A97,'Annex 2 Designated EHV charges'!$A:$O,11,FALSE)),"")</f>
        <v>2.68</v>
      </c>
      <c r="H97" s="103">
        <f>IFERROR(IF(VLOOKUP($A97,'Annex 2 Designated EHV charges'!$A:$O,12,FALSE)=0,"",VLOOKUP($A97,'Annex 2 Designated EHV charges'!$A:$O,12,FALSE)),"")</f>
        <v>2.68</v>
      </c>
      <c r="I97" s="237" t="str">
        <f>IF('Annex 2 Designated EHV charges'!Q103="","",'Annex 2 Designated EHV charges'!Q103)</f>
        <v/>
      </c>
    </row>
    <row r="98" spans="1:9" ht="12.75" customHeight="1" x14ac:dyDescent="0.25">
      <c r="A98" s="96">
        <f t="array" ref="A98">IFERROR(INDEX('Annex 2 Designated EHV charges'!$A$11:$A$257, MATCH(0, IF(ISBLANK('Annex 2 Designated EHV charges'!$A$11:$A$257),1, COUNTIF(A$4:$A97, 'Annex 2 Designated EHV charges'!$A$11:$A$257)), 0)),"")</f>
        <v>921</v>
      </c>
      <c r="B98" s="96">
        <f>IF($A98="","",VLOOKUP($A98,'Annex 2 Designated EHV charges'!$A:$O,2,0))</f>
        <v>921</v>
      </c>
      <c r="C98" s="97">
        <f>IF($A98="","",VLOOKUP($A98,'Annex 2 Designated EHV charges'!$A:$O,3,0))</f>
        <v>1300050654248</v>
      </c>
      <c r="D98" s="96" t="str">
        <f>IF($A98="","",VLOOKUP($A98,'Annex 2 Designated EHV charges'!$A:$O,7,0))</f>
        <v>Network Rail (Crewe)</v>
      </c>
      <c r="E98" s="101" t="str">
        <f>IFERROR(IF(VLOOKUP($A98,'Annex 2 Designated EHV charges'!$A:$O,9,FALSE)=0,"",VLOOKUP($A98,'Annex 2 Designated EHV charges'!$A:$O,9,FALSE)),"")</f>
        <v>-</v>
      </c>
      <c r="F98" s="102">
        <f>IFERROR(IF(VLOOKUP($A98,'Annex 2 Designated EHV charges'!$A:$O,10,FALSE)=0,"",VLOOKUP($A98,'Annex 2 Designated EHV charges'!$A:$O,10,FALSE)),"")</f>
        <v>95903.96</v>
      </c>
      <c r="G98" s="103">
        <f>IFERROR(IF(VLOOKUP($A98,'Annex 2 Designated EHV charges'!$A:$O,11,FALSE)=0,"",VLOOKUP($A98,'Annex 2 Designated EHV charges'!$A:$O,11,FALSE)),"")</f>
        <v>3.47</v>
      </c>
      <c r="H98" s="103">
        <f>IFERROR(IF(VLOOKUP($A98,'Annex 2 Designated EHV charges'!$A:$O,12,FALSE)=0,"",VLOOKUP($A98,'Annex 2 Designated EHV charges'!$A:$O,12,FALSE)),"")</f>
        <v>3.47</v>
      </c>
      <c r="I98" s="237" t="str">
        <f>IF('Annex 2 Designated EHV charges'!Q104="","",'Annex 2 Designated EHV charges'!Q104)</f>
        <v/>
      </c>
    </row>
    <row r="99" spans="1:9" ht="12.75" customHeight="1" x14ac:dyDescent="0.25">
      <c r="A99" s="96">
        <f t="array" ref="A99">IFERROR(INDEX('Annex 2 Designated EHV charges'!$A$11:$A$257, MATCH(0, IF(ISBLANK('Annex 2 Designated EHV charges'!$A$11:$A$257),1, COUNTIF(A$4:$A98, 'Annex 2 Designated EHV charges'!$A$11:$A$257)), 0)),"")</f>
        <v>923</v>
      </c>
      <c r="B99" s="96">
        <f>IF($A99="","",VLOOKUP($A99,'Annex 2 Designated EHV charges'!$A:$O,2,0))</f>
        <v>923</v>
      </c>
      <c r="C99" s="97">
        <f>IF($A99="","",VLOOKUP($A99,'Annex 2 Designated EHV charges'!$A:$O,3,0))</f>
        <v>1300050649994</v>
      </c>
      <c r="D99" s="96" t="str">
        <f>IF($A99="","",VLOOKUP($A99,'Annex 2 Designated EHV charges'!$A:$O,7,0))</f>
        <v>Network Rail (Bankhall)</v>
      </c>
      <c r="E99" s="101" t="str">
        <f>IFERROR(IF(VLOOKUP($A99,'Annex 2 Designated EHV charges'!$A:$O,9,FALSE)=0,"",VLOOKUP($A99,'Annex 2 Designated EHV charges'!$A:$O,9,FALSE)),"")</f>
        <v>-</v>
      </c>
      <c r="F99" s="102">
        <f>IFERROR(IF(VLOOKUP($A99,'Annex 2 Designated EHV charges'!$A:$O,10,FALSE)=0,"",VLOOKUP($A99,'Annex 2 Designated EHV charges'!$A:$O,10,FALSE)),"")</f>
        <v>84541.61</v>
      </c>
      <c r="G99" s="103">
        <f>IFERROR(IF(VLOOKUP($A99,'Annex 2 Designated EHV charges'!$A:$O,11,FALSE)=0,"",VLOOKUP($A99,'Annex 2 Designated EHV charges'!$A:$O,11,FALSE)),"")</f>
        <v>5.9</v>
      </c>
      <c r="H99" s="103">
        <f>IFERROR(IF(VLOOKUP($A99,'Annex 2 Designated EHV charges'!$A:$O,12,FALSE)=0,"",VLOOKUP($A99,'Annex 2 Designated EHV charges'!$A:$O,12,FALSE)),"")</f>
        <v>5.9</v>
      </c>
      <c r="I99" s="237" t="str">
        <f>IF('Annex 2 Designated EHV charges'!Q105="","",'Annex 2 Designated EHV charges'!Q105)</f>
        <v/>
      </c>
    </row>
    <row r="100" spans="1:9" ht="12.75" customHeight="1" x14ac:dyDescent="0.25">
      <c r="A100" s="96">
        <f t="array" ref="A100">IFERROR(INDEX('Annex 2 Designated EHV charges'!$A$11:$A$257, MATCH(0, IF(ISBLANK('Annex 2 Designated EHV charges'!$A$11:$A$257),1, COUNTIF(A$4:$A99, 'Annex 2 Designated EHV charges'!$A$11:$A$257)), 0)),"")</f>
        <v>924</v>
      </c>
      <c r="B100" s="96">
        <f>IF($A100="","",VLOOKUP($A100,'Annex 2 Designated EHV charges'!$A:$O,2,0))</f>
        <v>924</v>
      </c>
      <c r="C100" s="97">
        <f>IF($A100="","",VLOOKUP($A100,'Annex 2 Designated EHV charges'!$A:$O,3,0))</f>
        <v>1300060972493</v>
      </c>
      <c r="D100" s="96" t="str">
        <f>IF($A100="","",VLOOKUP($A100,'Annex 2 Designated EHV charges'!$A:$O,7,0))</f>
        <v>NR Bromborough</v>
      </c>
      <c r="E100" s="101" t="str">
        <f>IFERROR(IF(VLOOKUP($A100,'Annex 2 Designated EHV charges'!$A:$O,9,FALSE)=0,"",VLOOKUP($A100,'Annex 2 Designated EHV charges'!$A:$O,9,FALSE)),"")</f>
        <v>-</v>
      </c>
      <c r="F100" s="102">
        <f>IFERROR(IF(VLOOKUP($A100,'Annex 2 Designated EHV charges'!$A:$O,10,FALSE)=0,"",VLOOKUP($A100,'Annex 2 Designated EHV charges'!$A:$O,10,FALSE)),"")</f>
        <v>45011.54</v>
      </c>
      <c r="G100" s="103">
        <f>IFERROR(IF(VLOOKUP($A100,'Annex 2 Designated EHV charges'!$A:$O,11,FALSE)=0,"",VLOOKUP($A100,'Annex 2 Designated EHV charges'!$A:$O,11,FALSE)),"")</f>
        <v>3.91</v>
      </c>
      <c r="H100" s="103">
        <f>IFERROR(IF(VLOOKUP($A100,'Annex 2 Designated EHV charges'!$A:$O,12,FALSE)=0,"",VLOOKUP($A100,'Annex 2 Designated EHV charges'!$A:$O,12,FALSE)),"")</f>
        <v>3.91</v>
      </c>
      <c r="I100" s="237" t="str">
        <f>IF('Annex 2 Designated EHV charges'!Q106="","",'Annex 2 Designated EHV charges'!Q106)</f>
        <v/>
      </c>
    </row>
    <row r="101" spans="1:9" ht="12.75" customHeight="1" x14ac:dyDescent="0.25">
      <c r="A101" s="96">
        <f t="array" ref="A101">IFERROR(INDEX('Annex 2 Designated EHV charges'!$A$11:$A$257, MATCH(0, IF(ISBLANK('Annex 2 Designated EHV charges'!$A$11:$A$257),1, COUNTIF(A$4:$A100, 'Annex 2 Designated EHV charges'!$A$11:$A$257)), 0)),"")</f>
        <v>925</v>
      </c>
      <c r="B101" s="96">
        <f>IF($A101="","",VLOOKUP($A101,'Annex 2 Designated EHV charges'!$A:$O,2,0))</f>
        <v>925</v>
      </c>
      <c r="C101" s="97">
        <f>IF($A101="","",VLOOKUP($A101,'Annex 2 Designated EHV charges'!$A:$O,3,0))</f>
        <v>1300050654220</v>
      </c>
      <c r="D101" s="96" t="str">
        <f>IF($A101="","",VLOOKUP($A101,'Annex 2 Designated EHV charges'!$A:$O,7,0))</f>
        <v>Network Rail (Shore Road)</v>
      </c>
      <c r="E101" s="101" t="str">
        <f>IFERROR(IF(VLOOKUP($A101,'Annex 2 Designated EHV charges'!$A:$O,9,FALSE)=0,"",VLOOKUP($A101,'Annex 2 Designated EHV charges'!$A:$O,9,FALSE)),"")</f>
        <v>-</v>
      </c>
      <c r="F101" s="102">
        <f>IFERROR(IF(VLOOKUP($A101,'Annex 2 Designated EHV charges'!$A:$O,10,FALSE)=0,"",VLOOKUP($A101,'Annex 2 Designated EHV charges'!$A:$O,10,FALSE)),"")</f>
        <v>50489.47</v>
      </c>
      <c r="G101" s="103">
        <f>IFERROR(IF(VLOOKUP($A101,'Annex 2 Designated EHV charges'!$A:$O,11,FALSE)=0,"",VLOOKUP($A101,'Annex 2 Designated EHV charges'!$A:$O,11,FALSE)),"")</f>
        <v>3.47</v>
      </c>
      <c r="H101" s="103">
        <f>IFERROR(IF(VLOOKUP($A101,'Annex 2 Designated EHV charges'!$A:$O,12,FALSE)=0,"",VLOOKUP($A101,'Annex 2 Designated EHV charges'!$A:$O,12,FALSE)),"")</f>
        <v>3.47</v>
      </c>
      <c r="I101" s="237" t="str">
        <f>IF('Annex 2 Designated EHV charges'!Q107="","",'Annex 2 Designated EHV charges'!Q107)</f>
        <v/>
      </c>
    </row>
    <row r="102" spans="1:9" ht="12.75" customHeight="1" x14ac:dyDescent="0.25">
      <c r="A102" s="96" t="str">
        <f t="array" ref="A102">IFERROR(INDEX('Annex 2 Designated EHV charges'!$A$11:$A$257, MATCH(0, IF(ISBLANK('Annex 2 Designated EHV charges'!$A$11:$A$257),1, COUNTIF(A$4:$A101, 'Annex 2 Designated EHV charges'!$A$11:$A$257)), 0)),"")</f>
        <v>Y05</v>
      </c>
      <c r="B102" s="96" t="str">
        <f>IF($A102="","",VLOOKUP($A102,'Annex 2 Designated EHV charges'!$A:$O,2,0))</f>
        <v>Y05</v>
      </c>
      <c r="C102" s="97" t="str">
        <f>IF($A102="","",VLOOKUP($A102,'Annex 2 Designated EHV charges'!$A:$O,3,0))</f>
        <v>MSID 0030</v>
      </c>
      <c r="D102" s="96" t="str">
        <f>IF($A102="","",VLOOKUP($A102,'Annex 2 Designated EHV charges'!$A:$O,7,0))</f>
        <v>Risley</v>
      </c>
      <c r="E102" s="101" t="str">
        <f>IFERROR(IF(VLOOKUP($A102,'Annex 2 Designated EHV charges'!$A:$O,9,FALSE)=0,"",VLOOKUP($A102,'Annex 2 Designated EHV charges'!$A:$O,9,FALSE)),"")</f>
        <v>-</v>
      </c>
      <c r="F102" s="102">
        <f>IFERROR(IF(VLOOKUP($A102,'Annex 2 Designated EHV charges'!$A:$O,10,FALSE)=0,"",VLOOKUP($A102,'Annex 2 Designated EHV charges'!$A:$O,10,FALSE)),"")</f>
        <v>82400.81</v>
      </c>
      <c r="G102" s="103">
        <f>IFERROR(IF(VLOOKUP($A102,'Annex 2 Designated EHV charges'!$A:$O,11,FALSE)=0,"",VLOOKUP($A102,'Annex 2 Designated EHV charges'!$A:$O,11,FALSE)),"")</f>
        <v>5.2</v>
      </c>
      <c r="H102" s="103">
        <f>IFERROR(IF(VLOOKUP($A102,'Annex 2 Designated EHV charges'!$A:$O,12,FALSE)=0,"",VLOOKUP($A102,'Annex 2 Designated EHV charges'!$A:$O,12,FALSE)),"")</f>
        <v>5.2</v>
      </c>
      <c r="I102" s="237" t="str">
        <f>IF('Annex 2 Designated EHV charges'!Q108="","",'Annex 2 Designated EHV charges'!Q108)</f>
        <v>See Annex 6</v>
      </c>
    </row>
    <row r="103" spans="1:9" ht="12.75" customHeight="1" x14ac:dyDescent="0.25">
      <c r="A103" s="96" t="str">
        <f t="array" ref="A103">IFERROR(INDEX('Annex 2 Designated EHV charges'!$A$11:$A$257, MATCH(0, IF(ISBLANK('Annex 2 Designated EHV charges'!$A$11:$A$257),1, COUNTIF(A$4:$A102, 'Annex 2 Designated EHV charges'!$A$11:$A$257)), 0)),"")</f>
        <v>Y06</v>
      </c>
      <c r="B103" s="96" t="str">
        <f>IF($A103="","",VLOOKUP($A103,'Annex 2 Designated EHV charges'!$A:$O,2,0))</f>
        <v>Y06</v>
      </c>
      <c r="C103" s="97" t="str">
        <f>IF($A103="","",VLOOKUP($A103,'Annex 2 Designated EHV charges'!$A:$O,3,0))</f>
        <v>MSID 0031/32</v>
      </c>
      <c r="D103" s="96" t="str">
        <f>IF($A103="","",VLOOKUP($A103,'Annex 2 Designated EHV charges'!$A:$O,7,0))</f>
        <v>Bold</v>
      </c>
      <c r="E103" s="101" t="str">
        <f>IFERROR(IF(VLOOKUP($A103,'Annex 2 Designated EHV charges'!$A:$O,9,FALSE)=0,"",VLOOKUP($A103,'Annex 2 Designated EHV charges'!$A:$O,9,FALSE)),"")</f>
        <v>-</v>
      </c>
      <c r="F103" s="102">
        <f>IFERROR(IF(VLOOKUP($A103,'Annex 2 Designated EHV charges'!$A:$O,10,FALSE)=0,"",VLOOKUP($A103,'Annex 2 Designated EHV charges'!$A:$O,10,FALSE)),"")</f>
        <v>213568.63</v>
      </c>
      <c r="G103" s="103">
        <f>IFERROR(IF(VLOOKUP($A103,'Annex 2 Designated EHV charges'!$A:$O,11,FALSE)=0,"",VLOOKUP($A103,'Annex 2 Designated EHV charges'!$A:$O,11,FALSE)),"")</f>
        <v>3.35</v>
      </c>
      <c r="H103" s="103">
        <f>IFERROR(IF(VLOOKUP($A103,'Annex 2 Designated EHV charges'!$A:$O,12,FALSE)=0,"",VLOOKUP($A103,'Annex 2 Designated EHV charges'!$A:$O,12,FALSE)),"")</f>
        <v>3.35</v>
      </c>
      <c r="I103" s="237" t="str">
        <f>IF('Annex 2 Designated EHV charges'!Q109="","",'Annex 2 Designated EHV charges'!Q109)</f>
        <v/>
      </c>
    </row>
    <row r="104" spans="1:9" ht="12.75" customHeight="1" x14ac:dyDescent="0.25">
      <c r="A104" s="96" t="str">
        <f t="array" ref="A104">IFERROR(INDEX('Annex 2 Designated EHV charges'!$A$11:$A$257, MATCH(0, IF(ISBLANK('Annex 2 Designated EHV charges'!$A$11:$A$257),1, COUNTIF(A$4:$A103, 'Annex 2 Designated EHV charges'!$A$11:$A$257)), 0)),"")</f>
        <v>Y02</v>
      </c>
      <c r="B104" s="96" t="str">
        <f>IF($A104="","",VLOOKUP($A104,'Annex 2 Designated EHV charges'!$A:$O,2,0))</f>
        <v>Y02</v>
      </c>
      <c r="C104" s="97" t="str">
        <f>IF($A104="","",VLOOKUP($A104,'Annex 2 Designated EHV charges'!$A:$O,3,0))</f>
        <v>MSID 4532/33</v>
      </c>
      <c r="D104" s="96" t="str">
        <f>IF($A104="","",VLOOKUP($A104,'Annex 2 Designated EHV charges'!$A:$O,7,0))</f>
        <v>Dolgarrog PS</v>
      </c>
      <c r="E104" s="101" t="str">
        <f>IFERROR(IF(VLOOKUP($A104,'Annex 2 Designated EHV charges'!$A:$O,9,FALSE)=0,"",VLOOKUP($A104,'Annex 2 Designated EHV charges'!$A:$O,9,FALSE)),"")</f>
        <v>-</v>
      </c>
      <c r="F104" s="102" t="str">
        <f>IFERROR(IF(VLOOKUP($A104,'Annex 2 Designated EHV charges'!$A:$O,10,FALSE)=0,"",VLOOKUP($A104,'Annex 2 Designated EHV charges'!$A:$O,10,FALSE)),"")</f>
        <v>-</v>
      </c>
      <c r="G104" s="103">
        <f>IFERROR(IF(VLOOKUP($A104,'Annex 2 Designated EHV charges'!$A:$O,11,FALSE)=0,"",VLOOKUP($A104,'Annex 2 Designated EHV charges'!$A:$O,11,FALSE)),"")</f>
        <v>3.07</v>
      </c>
      <c r="H104" s="103">
        <f>IFERROR(IF(VLOOKUP($A104,'Annex 2 Designated EHV charges'!$A:$O,12,FALSE)=0,"",VLOOKUP($A104,'Annex 2 Designated EHV charges'!$A:$O,12,FALSE)),"")</f>
        <v>3.07</v>
      </c>
      <c r="I104" s="237" t="str">
        <f>IF('Annex 2 Designated EHV charges'!Q110="","",'Annex 2 Designated EHV charges'!Q110)</f>
        <v/>
      </c>
    </row>
    <row r="105" spans="1:9" ht="12.75" customHeight="1" x14ac:dyDescent="0.25">
      <c r="A105" s="96" t="str">
        <f t="array" ref="A105">IFERROR(INDEX('Annex 2 Designated EHV charges'!$A$11:$A$257, MATCH(0, IF(ISBLANK('Annex 2 Designated EHV charges'!$A$11:$A$257),1, COUNTIF(A$4:$A104, 'Annex 2 Designated EHV charges'!$A$11:$A$257)), 0)),"")</f>
        <v>Y01</v>
      </c>
      <c r="B105" s="96" t="str">
        <f>IF($A105="","",VLOOKUP($A105,'Annex 2 Designated EHV charges'!$A:$O,2,0))</f>
        <v>Y01</v>
      </c>
      <c r="C105" s="97" t="str">
        <f>IF($A105="","",VLOOKUP($A105,'Annex 2 Designated EHV charges'!$A:$O,3,0))</f>
        <v>MSID 7203</v>
      </c>
      <c r="D105" s="96" t="str">
        <f>IF($A105="","",VLOOKUP($A105,'Annex 2 Designated EHV charges'!$A:$O,7,0))</f>
        <v>Burbo Bank</v>
      </c>
      <c r="E105" s="101" t="str">
        <f>IFERROR(IF(VLOOKUP($A105,'Annex 2 Designated EHV charges'!$A:$O,9,FALSE)=0,"",VLOOKUP($A105,'Annex 2 Designated EHV charges'!$A:$O,9,FALSE)),"")</f>
        <v>-</v>
      </c>
      <c r="F105" s="102">
        <f>IFERROR(IF(VLOOKUP($A105,'Annex 2 Designated EHV charges'!$A:$O,10,FALSE)=0,"",VLOOKUP($A105,'Annex 2 Designated EHV charges'!$A:$O,10,FALSE)),"")</f>
        <v>16826.669999999998</v>
      </c>
      <c r="G105" s="103" t="str">
        <f>IFERROR(IF(VLOOKUP($A105,'Annex 2 Designated EHV charges'!$A:$O,11,FALSE)=0,"",VLOOKUP($A105,'Annex 2 Designated EHV charges'!$A:$O,11,FALSE)),"")</f>
        <v>-</v>
      </c>
      <c r="H105" s="103" t="str">
        <f>IFERROR(IF(VLOOKUP($A105,'Annex 2 Designated EHV charges'!$A:$O,12,FALSE)=0,"",VLOOKUP($A105,'Annex 2 Designated EHV charges'!$A:$O,12,FALSE)),"")</f>
        <v>-</v>
      </c>
      <c r="I105" s="237" t="str">
        <f>IF('Annex 2 Designated EHV charges'!Q111="","",'Annex 2 Designated EHV charges'!Q111)</f>
        <v/>
      </c>
    </row>
    <row r="106" spans="1:9" ht="12.75" customHeight="1" x14ac:dyDescent="0.25">
      <c r="A106" s="96" t="str">
        <f t="array" ref="A106">IFERROR(INDEX('Annex 2 Designated EHV charges'!$A$11:$A$257, MATCH(0, IF(ISBLANK('Annex 2 Designated EHV charges'!$A$11:$A$257),1, COUNTIF(A$4:$A105, 'Annex 2 Designated EHV charges'!$A$11:$A$257)), 0)),"")</f>
        <v>Y09</v>
      </c>
      <c r="B106" s="96" t="str">
        <f>IF($A106="","",VLOOKUP($A106,'Annex 2 Designated EHV charges'!$A:$O,2,0))</f>
        <v>Y09</v>
      </c>
      <c r="C106" s="97" t="str">
        <f>IF($A106="","",VLOOKUP($A106,'Annex 2 Designated EHV charges'!$A:$O,3,0))</f>
        <v>MSID 7382/3/4</v>
      </c>
      <c r="D106" s="96" t="str">
        <f>IF($A106="","",VLOOKUP($A106,'Annex 2 Designated EHV charges'!$A:$O,7,0))</f>
        <v>Cheshire Power Station</v>
      </c>
      <c r="E106" s="101" t="str">
        <f>IFERROR(IF(VLOOKUP($A106,'Annex 2 Designated EHV charges'!$A:$O,9,FALSE)=0,"",VLOOKUP($A106,'Annex 2 Designated EHV charges'!$A:$O,9,FALSE)),"")</f>
        <v>-</v>
      </c>
      <c r="F106" s="102">
        <f>IFERROR(IF(VLOOKUP($A106,'Annex 2 Designated EHV charges'!$A:$O,10,FALSE)=0,"",VLOOKUP($A106,'Annex 2 Designated EHV charges'!$A:$O,10,FALSE)),"")</f>
        <v>160.11000000000001</v>
      </c>
      <c r="G106" s="103">
        <f>IFERROR(IF(VLOOKUP($A106,'Annex 2 Designated EHV charges'!$A:$O,11,FALSE)=0,"",VLOOKUP($A106,'Annex 2 Designated EHV charges'!$A:$O,11,FALSE)),"")</f>
        <v>1.93</v>
      </c>
      <c r="H106" s="103">
        <f>IFERROR(IF(VLOOKUP($A106,'Annex 2 Designated EHV charges'!$A:$O,12,FALSE)=0,"",VLOOKUP($A106,'Annex 2 Designated EHV charges'!$A:$O,12,FALSE)),"")</f>
        <v>1.93</v>
      </c>
      <c r="I106" s="237" t="str">
        <f>IF('Annex 2 Designated EHV charges'!Q112="","",'Annex 2 Designated EHV charges'!Q112)</f>
        <v/>
      </c>
    </row>
    <row r="107" spans="1:9" ht="12.75" customHeight="1" x14ac:dyDescent="0.25">
      <c r="A107" s="96" t="str">
        <f t="array" ref="A107">IFERROR(INDEX('Annex 2 Designated EHV charges'!$A$11:$A$257, MATCH(0, IF(ISBLANK('Annex 2 Designated EHV charges'!$A$11:$A$257),1, COUNTIF(A$4:$A106, 'Annex 2 Designated EHV charges'!$A$11:$A$257)), 0)),"")</f>
        <v>Y07</v>
      </c>
      <c r="B107" s="96" t="str">
        <f>IF($A107="","",VLOOKUP($A107,'Annex 2 Designated EHV charges'!$A:$O,2,0))</f>
        <v>Y07</v>
      </c>
      <c r="C107" s="97" t="str">
        <f>IF($A107="","",VLOOKUP($A107,'Annex 2 Designated EHV charges'!$A:$O,3,0))</f>
        <v xml:space="preserve">MSID 7385 </v>
      </c>
      <c r="D107" s="96" t="str">
        <f>IF($A107="","",VLOOKUP($A107,'Annex 2 Designated EHV charges'!$A:$O,7,0))</f>
        <v xml:space="preserve">Carnegie Battery Storage </v>
      </c>
      <c r="E107" s="101" t="str">
        <f>IFERROR(IF(VLOOKUP($A107,'Annex 2 Designated EHV charges'!$A:$O,9,FALSE)=0,"",VLOOKUP($A107,'Annex 2 Designated EHV charges'!$A:$O,9,FALSE)),"")</f>
        <v>-</v>
      </c>
      <c r="F107" s="102">
        <f>IFERROR(IF(VLOOKUP($A107,'Annex 2 Designated EHV charges'!$A:$O,10,FALSE)=0,"",VLOOKUP($A107,'Annex 2 Designated EHV charges'!$A:$O,10,FALSE)),"")</f>
        <v>1425.71</v>
      </c>
      <c r="G107" s="103">
        <f>IFERROR(IF(VLOOKUP($A107,'Annex 2 Designated EHV charges'!$A:$O,11,FALSE)=0,"",VLOOKUP($A107,'Annex 2 Designated EHV charges'!$A:$O,11,FALSE)),"")</f>
        <v>1.62</v>
      </c>
      <c r="H107" s="103">
        <f>IFERROR(IF(VLOOKUP($A107,'Annex 2 Designated EHV charges'!$A:$O,12,FALSE)=0,"",VLOOKUP($A107,'Annex 2 Designated EHV charges'!$A:$O,12,FALSE)),"")</f>
        <v>1.62</v>
      </c>
      <c r="I107" s="237" t="str">
        <f>IF('Annex 2 Designated EHV charges'!Q113="","",'Annex 2 Designated EHV charges'!Q113)</f>
        <v/>
      </c>
    </row>
    <row r="108" spans="1:9" ht="12.75" customHeight="1" x14ac:dyDescent="0.25">
      <c r="A108" s="96" t="str">
        <f t="array" ref="A108">IFERROR(INDEX('Annex 2 Designated EHV charges'!$A$11:$A$257, MATCH(0, IF(ISBLANK('Annex 2 Designated EHV charges'!$A$11:$A$257),1, COUNTIF(A$4:$A107, 'Annex 2 Designated EHV charges'!$A$11:$A$257)), 0)),"")</f>
        <v>Y03</v>
      </c>
      <c r="B108" s="96" t="str">
        <f>IF($A108="","",VLOOKUP($A108,'Annex 2 Designated EHV charges'!$A:$O,2,0))</f>
        <v>Y03</v>
      </c>
      <c r="C108" s="97" t="str">
        <f>IF($A108="","",VLOOKUP($A108,'Annex 2 Designated EHV charges'!$A:$O,3,0))</f>
        <v/>
      </c>
      <c r="D108" s="96" t="str">
        <f>IF($A108="","",VLOOKUP($A108,'Annex 2 Designated EHV charges'!$A:$O,7,0))</f>
        <v>Maentwrog PS</v>
      </c>
      <c r="E108" s="101" t="str">
        <f>IFERROR(IF(VLOOKUP($A108,'Annex 2 Designated EHV charges'!$A:$O,9,FALSE)=0,"",VLOOKUP($A108,'Annex 2 Designated EHV charges'!$A:$O,9,FALSE)),"")</f>
        <v>-</v>
      </c>
      <c r="F108" s="102" t="str">
        <f>IFERROR(IF(VLOOKUP($A108,'Annex 2 Designated EHV charges'!$A:$O,10,FALSE)=0,"",VLOOKUP($A108,'Annex 2 Designated EHV charges'!$A:$O,10,FALSE)),"")</f>
        <v>-</v>
      </c>
      <c r="G108" s="103" t="str">
        <f>IFERROR(IF(VLOOKUP($A108,'Annex 2 Designated EHV charges'!$A:$O,11,FALSE)=0,"",VLOOKUP($A108,'Annex 2 Designated EHV charges'!$A:$O,11,FALSE)),"")</f>
        <v>-</v>
      </c>
      <c r="H108" s="103" t="str">
        <f>IFERROR(IF(VLOOKUP($A108,'Annex 2 Designated EHV charges'!$A:$O,12,FALSE)=0,"",VLOOKUP($A108,'Annex 2 Designated EHV charges'!$A:$O,12,FALSE)),"")</f>
        <v>-</v>
      </c>
      <c r="I108" s="237" t="str">
        <f>IF('Annex 2 Designated EHV charges'!Q114="","",'Annex 2 Designated EHV charges'!Q114)</f>
        <v/>
      </c>
    </row>
    <row r="109" spans="1:9" ht="12.75" customHeight="1" x14ac:dyDescent="0.25">
      <c r="A109" s="96" t="str">
        <f t="array" ref="A109">IFERROR(INDEX('Annex 2 Designated EHV charges'!$A$11:$A$257, MATCH(0, IF(ISBLANK('Annex 2 Designated EHV charges'!$A$11:$A$257),1, COUNTIF(A$4:$A108, 'Annex 2 Designated EHV charges'!$A$11:$A$257)), 0)),"")</f>
        <v>Y04</v>
      </c>
      <c r="B109" s="96" t="str">
        <f>IF($A109="","",VLOOKUP($A109,'Annex 2 Designated EHV charges'!$A:$O,2,0))</f>
        <v>Y04</v>
      </c>
      <c r="C109" s="97" t="str">
        <f>IF($A109="","",VLOOKUP($A109,'Annex 2 Designated EHV charges'!$A:$O,3,0))</f>
        <v/>
      </c>
      <c r="D109" s="96" t="str">
        <f>IF($A109="","",VLOOKUP($A109,'Annex 2 Designated EHV charges'!$A:$O,7,0))</f>
        <v>Cwm Dyli PS</v>
      </c>
      <c r="E109" s="101" t="str">
        <f>IFERROR(IF(VLOOKUP($A109,'Annex 2 Designated EHV charges'!$A:$O,9,FALSE)=0,"",VLOOKUP($A109,'Annex 2 Designated EHV charges'!$A:$O,9,FALSE)),"")</f>
        <v>-</v>
      </c>
      <c r="F109" s="102" t="str">
        <f>IFERROR(IF(VLOOKUP($A109,'Annex 2 Designated EHV charges'!$A:$O,10,FALSE)=0,"",VLOOKUP($A109,'Annex 2 Designated EHV charges'!$A:$O,10,FALSE)),"")</f>
        <v>-</v>
      </c>
      <c r="G109" s="103" t="str">
        <f>IFERROR(IF(VLOOKUP($A109,'Annex 2 Designated EHV charges'!$A:$O,11,FALSE)=0,"",VLOOKUP($A109,'Annex 2 Designated EHV charges'!$A:$O,11,FALSE)),"")</f>
        <v>-</v>
      </c>
      <c r="H109" s="103" t="str">
        <f>IFERROR(IF(VLOOKUP($A109,'Annex 2 Designated EHV charges'!$A:$O,12,FALSE)=0,"",VLOOKUP($A109,'Annex 2 Designated EHV charges'!$A:$O,12,FALSE)),"")</f>
        <v>-</v>
      </c>
      <c r="I109" s="237" t="str">
        <f>IF('Annex 2 Designated EHV charges'!Q115="","",'Annex 2 Designated EHV charges'!Q115)</f>
        <v/>
      </c>
    </row>
    <row r="110" spans="1:9" ht="12.75" customHeight="1" x14ac:dyDescent="0.25">
      <c r="A110" s="96">
        <f t="array" ref="A110">IFERROR(INDEX('Annex 2 Designated EHV charges'!$A$11:$A$257, MATCH(0, IF(ISBLANK('Annex 2 Designated EHV charges'!$A$11:$A$257),1, COUNTIF(A$4:$A109, 'Annex 2 Designated EHV charges'!$A$11:$A$257)), 0)),"")</f>
        <v>300</v>
      </c>
      <c r="B110" s="96">
        <f>IF($A110="","",VLOOKUP($A110,'Annex 2 Designated EHV charges'!$A:$O,2,0))</f>
        <v>300</v>
      </c>
      <c r="C110" s="97">
        <f>IF($A110="","",VLOOKUP($A110,'Annex 2 Designated EHV charges'!$A:$O,3,0))</f>
        <v>1300035348714</v>
      </c>
      <c r="D110" s="96" t="str">
        <f>IF($A110="","",VLOOKUP($A110,'Annex 2 Designated EHV charges'!$A:$O,7,0))</f>
        <v>Royal London Insurance</v>
      </c>
      <c r="E110" s="101">
        <f>IFERROR(IF(VLOOKUP($A110,'Annex 2 Designated EHV charges'!$A:$O,9,FALSE)=0,"",VLOOKUP($A110,'Annex 2 Designated EHV charges'!$A:$O,9,FALSE)),"")</f>
        <v>0.73799999999999999</v>
      </c>
      <c r="F110" s="102">
        <f>IFERROR(IF(VLOOKUP($A110,'Annex 2 Designated EHV charges'!$A:$O,10,FALSE)=0,"",VLOOKUP($A110,'Annex 2 Designated EHV charges'!$A:$O,10,FALSE)),"")</f>
        <v>42804.75</v>
      </c>
      <c r="G110" s="103">
        <f>IFERROR(IF(VLOOKUP($A110,'Annex 2 Designated EHV charges'!$A:$O,11,FALSE)=0,"",VLOOKUP($A110,'Annex 2 Designated EHV charges'!$A:$O,11,FALSE)),"")</f>
        <v>1.3</v>
      </c>
      <c r="H110" s="103">
        <f>IFERROR(IF(VLOOKUP($A110,'Annex 2 Designated EHV charges'!$A:$O,12,FALSE)=0,"",VLOOKUP($A110,'Annex 2 Designated EHV charges'!$A:$O,12,FALSE)),"")</f>
        <v>1.3</v>
      </c>
      <c r="I110" s="237" t="str">
        <f>IF('Annex 2 Designated EHV charges'!Q116="","",'Annex 2 Designated EHV charges'!Q116)</f>
        <v/>
      </c>
    </row>
    <row r="111" spans="1:9" ht="12.75" customHeight="1" x14ac:dyDescent="0.25">
      <c r="A111" s="96">
        <f t="array" ref="A111">IFERROR(INDEX('Annex 2 Designated EHV charges'!$A$11:$A$257, MATCH(0, IF(ISBLANK('Annex 2 Designated EHV charges'!$A$11:$A$257),1, COUNTIF(A$4:$A110, 'Annex 2 Designated EHV charges'!$A$11:$A$257)), 0)),"")</f>
        <v>301</v>
      </c>
      <c r="B111" s="96">
        <f>IF($A111="","",VLOOKUP($A111,'Annex 2 Designated EHV charges'!$A:$O,2,0))</f>
        <v>301</v>
      </c>
      <c r="C111" s="97">
        <f>IF($A111="","",VLOOKUP($A111,'Annex 2 Designated EHV charges'!$A:$O,3,0))</f>
        <v>1300035349160</v>
      </c>
      <c r="D111" s="96" t="str">
        <f>IF($A111="","",VLOOKUP($A111,'Annex 2 Designated EHV charges'!$A:$O,7,0))</f>
        <v>Amerdale Ltd</v>
      </c>
      <c r="E111" s="101" t="str">
        <f>IFERROR(IF(VLOOKUP($A111,'Annex 2 Designated EHV charges'!$A:$O,9,FALSE)=0,"",VLOOKUP($A111,'Annex 2 Designated EHV charges'!$A:$O,9,FALSE)),"")</f>
        <v>-</v>
      </c>
      <c r="F111" s="102">
        <f>IFERROR(IF(VLOOKUP($A111,'Annex 2 Designated EHV charges'!$A:$O,10,FALSE)=0,"",VLOOKUP($A111,'Annex 2 Designated EHV charges'!$A:$O,10,FALSE)),"")</f>
        <v>13978.99</v>
      </c>
      <c r="G111" s="103">
        <f>IFERROR(IF(VLOOKUP($A111,'Annex 2 Designated EHV charges'!$A:$O,11,FALSE)=0,"",VLOOKUP($A111,'Annex 2 Designated EHV charges'!$A:$O,11,FALSE)),"")</f>
        <v>2.1800000000000002</v>
      </c>
      <c r="H111" s="103">
        <f>IFERROR(IF(VLOOKUP($A111,'Annex 2 Designated EHV charges'!$A:$O,12,FALSE)=0,"",VLOOKUP($A111,'Annex 2 Designated EHV charges'!$A:$O,12,FALSE)),"")</f>
        <v>2.1800000000000002</v>
      </c>
      <c r="I111" s="237" t="str">
        <f>IF('Annex 2 Designated EHV charges'!Q117="","",'Annex 2 Designated EHV charges'!Q117)</f>
        <v/>
      </c>
    </row>
    <row r="112" spans="1:9" ht="12.75" customHeight="1" x14ac:dyDescent="0.25">
      <c r="A112" s="96">
        <f t="array" ref="A112">IFERROR(INDEX('Annex 2 Designated EHV charges'!$A$11:$A$257, MATCH(0, IF(ISBLANK('Annex 2 Designated EHV charges'!$A$11:$A$257),1, COUNTIF(A$4:$A111, 'Annex 2 Designated EHV charges'!$A$11:$A$257)), 0)),"")</f>
        <v>302</v>
      </c>
      <c r="B112" s="96">
        <f>IF($A112="","",VLOOKUP($A112,'Annex 2 Designated EHV charges'!$A:$O,2,0))</f>
        <v>302</v>
      </c>
      <c r="C112" s="97">
        <f>IF($A112="","",VLOOKUP($A112,'Annex 2 Designated EHV charges'!$A:$O,3,0))</f>
        <v>1300035349461</v>
      </c>
      <c r="D112" s="96" t="str">
        <f>IF($A112="","",VLOOKUP($A112,'Annex 2 Designated EHV charges'!$A:$O,7,0))</f>
        <v>United Biscuits (Uk) Ltd</v>
      </c>
      <c r="E112" s="101" t="str">
        <f>IFERROR(IF(VLOOKUP($A112,'Annex 2 Designated EHV charges'!$A:$O,9,FALSE)=0,"",VLOOKUP($A112,'Annex 2 Designated EHV charges'!$A:$O,9,FALSE)),"")</f>
        <v>-</v>
      </c>
      <c r="F112" s="102">
        <f>IFERROR(IF(VLOOKUP($A112,'Annex 2 Designated EHV charges'!$A:$O,10,FALSE)=0,"",VLOOKUP($A112,'Annex 2 Designated EHV charges'!$A:$O,10,FALSE)),"")</f>
        <v>42804.75</v>
      </c>
      <c r="G112" s="103">
        <f>IFERROR(IF(VLOOKUP($A112,'Annex 2 Designated EHV charges'!$A:$O,11,FALSE)=0,"",VLOOKUP($A112,'Annex 2 Designated EHV charges'!$A:$O,11,FALSE)),"")</f>
        <v>4.1900000000000004</v>
      </c>
      <c r="H112" s="103">
        <f>IFERROR(IF(VLOOKUP($A112,'Annex 2 Designated EHV charges'!$A:$O,12,FALSE)=0,"",VLOOKUP($A112,'Annex 2 Designated EHV charges'!$A:$O,12,FALSE)),"")</f>
        <v>4.1900000000000004</v>
      </c>
      <c r="I112" s="237" t="str">
        <f>IF('Annex 2 Designated EHV charges'!Q118="","",'Annex 2 Designated EHV charges'!Q118)</f>
        <v/>
      </c>
    </row>
    <row r="113" spans="1:9" ht="12.75" customHeight="1" x14ac:dyDescent="0.25">
      <c r="A113" s="96">
        <f t="array" ref="A113">IFERROR(INDEX('Annex 2 Designated EHV charges'!$A$11:$A$257, MATCH(0, IF(ISBLANK('Annex 2 Designated EHV charges'!$A$11:$A$257),1, COUNTIF(A$4:$A112, 'Annex 2 Designated EHV charges'!$A$11:$A$257)), 0)),"")</f>
        <v>303</v>
      </c>
      <c r="B113" s="96">
        <f>IF($A113="","",VLOOKUP($A113,'Annex 2 Designated EHV charges'!$A:$O,2,0))</f>
        <v>303</v>
      </c>
      <c r="C113" s="97">
        <f>IF($A113="","",VLOOKUP($A113,'Annex 2 Designated EHV charges'!$A:$O,3,0))</f>
        <v>1300035350156</v>
      </c>
      <c r="D113" s="96" t="str">
        <f>IF($A113="","",VLOOKUP($A113,'Annex 2 Designated EHV charges'!$A:$O,7,0))</f>
        <v>Brocklebank Dock</v>
      </c>
      <c r="E113" s="101">
        <f>IFERROR(IF(VLOOKUP($A113,'Annex 2 Designated EHV charges'!$A:$O,9,FALSE)=0,"",VLOOKUP($A113,'Annex 2 Designated EHV charges'!$A:$O,9,FALSE)),"")</f>
        <v>2.0870000000000002</v>
      </c>
      <c r="F113" s="102">
        <f>IFERROR(IF(VLOOKUP($A113,'Annex 2 Designated EHV charges'!$A:$O,10,FALSE)=0,"",VLOOKUP($A113,'Annex 2 Designated EHV charges'!$A:$O,10,FALSE)),"")</f>
        <v>42804.75</v>
      </c>
      <c r="G113" s="103">
        <f>IFERROR(IF(VLOOKUP($A113,'Annex 2 Designated EHV charges'!$A:$O,11,FALSE)=0,"",VLOOKUP($A113,'Annex 2 Designated EHV charges'!$A:$O,11,FALSE)),"")</f>
        <v>7.07</v>
      </c>
      <c r="H113" s="103">
        <f>IFERROR(IF(VLOOKUP($A113,'Annex 2 Designated EHV charges'!$A:$O,12,FALSE)=0,"",VLOOKUP($A113,'Annex 2 Designated EHV charges'!$A:$O,12,FALSE)),"")</f>
        <v>7.07</v>
      </c>
      <c r="I113" s="237" t="str">
        <f>IF('Annex 2 Designated EHV charges'!Q119="","",'Annex 2 Designated EHV charges'!Q119)</f>
        <v/>
      </c>
    </row>
    <row r="114" spans="1:9" ht="12.75" customHeight="1" x14ac:dyDescent="0.25">
      <c r="A114" s="96">
        <f t="array" ref="A114">IFERROR(INDEX('Annex 2 Designated EHV charges'!$A$11:$A$257, MATCH(0, IF(ISBLANK('Annex 2 Designated EHV charges'!$A$11:$A$257),1, COUNTIF(A$4:$A113, 'Annex 2 Designated EHV charges'!$A$11:$A$257)), 0)),"")</f>
        <v>304</v>
      </c>
      <c r="B114" s="96">
        <f>IF($A114="","",VLOOKUP($A114,'Annex 2 Designated EHV charges'!$A:$O,2,0))</f>
        <v>304</v>
      </c>
      <c r="C114" s="97">
        <f>IF($A114="","",VLOOKUP($A114,'Annex 2 Designated EHV charges'!$A:$O,3,0))</f>
        <v>1300035351949</v>
      </c>
      <c r="D114" s="96" t="str">
        <f>IF($A114="","",VLOOKUP($A114,'Annex 2 Designated EHV charges'!$A:$O,7,0))</f>
        <v>Bruntwood Limited</v>
      </c>
      <c r="E114" s="101">
        <f>IFERROR(IF(VLOOKUP($A114,'Annex 2 Designated EHV charges'!$A:$O,9,FALSE)=0,"",VLOOKUP($A114,'Annex 2 Designated EHV charges'!$A:$O,9,FALSE)),"")</f>
        <v>0.55400000000000005</v>
      </c>
      <c r="F114" s="102">
        <f>IFERROR(IF(VLOOKUP($A114,'Annex 2 Designated EHV charges'!$A:$O,10,FALSE)=0,"",VLOOKUP($A114,'Annex 2 Designated EHV charges'!$A:$O,10,FALSE)),"")</f>
        <v>13978.99</v>
      </c>
      <c r="G114" s="103">
        <f>IFERROR(IF(VLOOKUP($A114,'Annex 2 Designated EHV charges'!$A:$O,11,FALSE)=0,"",VLOOKUP($A114,'Annex 2 Designated EHV charges'!$A:$O,11,FALSE)),"")</f>
        <v>3.31</v>
      </c>
      <c r="H114" s="103">
        <f>IFERROR(IF(VLOOKUP($A114,'Annex 2 Designated EHV charges'!$A:$O,12,FALSE)=0,"",VLOOKUP($A114,'Annex 2 Designated EHV charges'!$A:$O,12,FALSE)),"")</f>
        <v>3.31</v>
      </c>
      <c r="I114" s="237" t="str">
        <f>IF('Annex 2 Designated EHV charges'!Q120="","",'Annex 2 Designated EHV charges'!Q120)</f>
        <v/>
      </c>
    </row>
    <row r="115" spans="1:9" ht="12.75" customHeight="1" x14ac:dyDescent="0.25">
      <c r="A115" s="96">
        <f t="array" ref="A115">IFERROR(INDEX('Annex 2 Designated EHV charges'!$A$11:$A$257, MATCH(0, IF(ISBLANK('Annex 2 Designated EHV charges'!$A$11:$A$257),1, COUNTIF(A$4:$A114, 'Annex 2 Designated EHV charges'!$A$11:$A$257)), 0)),"")</f>
        <v>306</v>
      </c>
      <c r="B115" s="96">
        <f>IF($A115="","",VLOOKUP($A115,'Annex 2 Designated EHV charges'!$A:$O,2,0))</f>
        <v>306</v>
      </c>
      <c r="C115" s="97">
        <f>IF($A115="","",VLOOKUP($A115,'Annex 2 Designated EHV charges'!$A:$O,3,0))</f>
        <v>1300035352214</v>
      </c>
      <c r="D115" s="96" t="str">
        <f>IF($A115="","",VLOOKUP($A115,'Annex 2 Designated EHV charges'!$A:$O,7,0))</f>
        <v>University Of Liverpool</v>
      </c>
      <c r="E115" s="101">
        <f>IFERROR(IF(VLOOKUP($A115,'Annex 2 Designated EHV charges'!$A:$O,9,FALSE)=0,"",VLOOKUP($A115,'Annex 2 Designated EHV charges'!$A:$O,9,FALSE)),"")</f>
        <v>0.91300000000000003</v>
      </c>
      <c r="F115" s="102">
        <f>IFERROR(IF(VLOOKUP($A115,'Annex 2 Designated EHV charges'!$A:$O,10,FALSE)=0,"",VLOOKUP($A115,'Annex 2 Designated EHV charges'!$A:$O,10,FALSE)),"")</f>
        <v>82711.59</v>
      </c>
      <c r="G115" s="103">
        <f>IFERROR(IF(VLOOKUP($A115,'Annex 2 Designated EHV charges'!$A:$O,11,FALSE)=0,"",VLOOKUP($A115,'Annex 2 Designated EHV charges'!$A:$O,11,FALSE)),"")</f>
        <v>2.75</v>
      </c>
      <c r="H115" s="103">
        <f>IFERROR(IF(VLOOKUP($A115,'Annex 2 Designated EHV charges'!$A:$O,12,FALSE)=0,"",VLOOKUP($A115,'Annex 2 Designated EHV charges'!$A:$O,12,FALSE)),"")</f>
        <v>2.75</v>
      </c>
      <c r="I115" s="237" t="str">
        <f>IF('Annex 2 Designated EHV charges'!Q121="","",'Annex 2 Designated EHV charges'!Q121)</f>
        <v/>
      </c>
    </row>
    <row r="116" spans="1:9" ht="12.75" customHeight="1" x14ac:dyDescent="0.25">
      <c r="A116" s="96">
        <f t="array" ref="A116">IFERROR(INDEX('Annex 2 Designated EHV charges'!$A$11:$A$257, MATCH(0, IF(ISBLANK('Annex 2 Designated EHV charges'!$A$11:$A$257),1, COUNTIF(A$4:$A115, 'Annex 2 Designated EHV charges'!$A$11:$A$257)), 0)),"")</f>
        <v>307</v>
      </c>
      <c r="B116" s="96">
        <f>IF($A116="","",VLOOKUP($A116,'Annex 2 Designated EHV charges'!$A:$O,2,0))</f>
        <v>307</v>
      </c>
      <c r="C116" s="97">
        <f>IF($A116="","",VLOOKUP($A116,'Annex 2 Designated EHV charges'!$A:$O,3,0))</f>
        <v>1300035352232</v>
      </c>
      <c r="D116" s="96" t="str">
        <f>IF($A116="","",VLOOKUP($A116,'Annex 2 Designated EHV charges'!$A:$O,7,0))</f>
        <v>Norwepp Ltd</v>
      </c>
      <c r="E116" s="101">
        <f>IFERROR(IF(VLOOKUP($A116,'Annex 2 Designated EHV charges'!$A:$O,9,FALSE)=0,"",VLOOKUP($A116,'Annex 2 Designated EHV charges'!$A:$O,9,FALSE)),"")</f>
        <v>0.94099999999999995</v>
      </c>
      <c r="F116" s="102">
        <f>IFERROR(IF(VLOOKUP($A116,'Annex 2 Designated EHV charges'!$A:$O,10,FALSE)=0,"",VLOOKUP($A116,'Annex 2 Designated EHV charges'!$A:$O,10,FALSE)),"")</f>
        <v>42804.75</v>
      </c>
      <c r="G116" s="103">
        <f>IFERROR(IF(VLOOKUP($A116,'Annex 2 Designated EHV charges'!$A:$O,11,FALSE)=0,"",VLOOKUP($A116,'Annex 2 Designated EHV charges'!$A:$O,11,FALSE)),"")</f>
        <v>2.31</v>
      </c>
      <c r="H116" s="103">
        <f>IFERROR(IF(VLOOKUP($A116,'Annex 2 Designated EHV charges'!$A:$O,12,FALSE)=0,"",VLOOKUP($A116,'Annex 2 Designated EHV charges'!$A:$O,12,FALSE)),"")</f>
        <v>2.31</v>
      </c>
      <c r="I116" s="237" t="str">
        <f>IF('Annex 2 Designated EHV charges'!Q122="","",'Annex 2 Designated EHV charges'!Q122)</f>
        <v/>
      </c>
    </row>
    <row r="117" spans="1:9" ht="12.75" customHeight="1" x14ac:dyDescent="0.25">
      <c r="A117" s="96">
        <f t="array" ref="A117">IFERROR(INDEX('Annex 2 Designated EHV charges'!$A$11:$A$257, MATCH(0, IF(ISBLANK('Annex 2 Designated EHV charges'!$A$11:$A$257),1, COUNTIF(A$4:$A116, 'Annex 2 Designated EHV charges'!$A$11:$A$257)), 0)),"")</f>
        <v>308</v>
      </c>
      <c r="B117" s="96">
        <f>IF($A117="","",VLOOKUP($A117,'Annex 2 Designated EHV charges'!$A:$O,2,0))</f>
        <v>308</v>
      </c>
      <c r="C117" s="97">
        <f>IF($A117="","",VLOOKUP($A117,'Annex 2 Designated EHV charges'!$A:$O,3,0))</f>
        <v>1300035353050</v>
      </c>
      <c r="D117" s="96" t="str">
        <f>IF($A117="","",VLOOKUP($A117,'Annex 2 Designated EHV charges'!$A:$O,7,0))</f>
        <v>New Capital Dev Ltd</v>
      </c>
      <c r="E117" s="101" t="str">
        <f>IFERROR(IF(VLOOKUP($A117,'Annex 2 Designated EHV charges'!$A:$O,9,FALSE)=0,"",VLOOKUP($A117,'Annex 2 Designated EHV charges'!$A:$O,9,FALSE)),"")</f>
        <v>-</v>
      </c>
      <c r="F117" s="102">
        <f>IFERROR(IF(VLOOKUP($A117,'Annex 2 Designated EHV charges'!$A:$O,10,FALSE)=0,"",VLOOKUP($A117,'Annex 2 Designated EHV charges'!$A:$O,10,FALSE)),"")</f>
        <v>13978.99</v>
      </c>
      <c r="G117" s="103">
        <f>IFERROR(IF(VLOOKUP($A117,'Annex 2 Designated EHV charges'!$A:$O,11,FALSE)=0,"",VLOOKUP($A117,'Annex 2 Designated EHV charges'!$A:$O,11,FALSE)),"")</f>
        <v>3.98</v>
      </c>
      <c r="H117" s="103">
        <f>IFERROR(IF(VLOOKUP($A117,'Annex 2 Designated EHV charges'!$A:$O,12,FALSE)=0,"",VLOOKUP($A117,'Annex 2 Designated EHV charges'!$A:$O,12,FALSE)),"")</f>
        <v>3.98</v>
      </c>
      <c r="I117" s="237" t="str">
        <f>IF('Annex 2 Designated EHV charges'!Q123="","",'Annex 2 Designated EHV charges'!Q123)</f>
        <v/>
      </c>
    </row>
    <row r="118" spans="1:9" ht="12.75" customHeight="1" x14ac:dyDescent="0.25">
      <c r="A118" s="96">
        <f t="array" ref="A118">IFERROR(INDEX('Annex 2 Designated EHV charges'!$A$11:$A$257, MATCH(0, IF(ISBLANK('Annex 2 Designated EHV charges'!$A$11:$A$257),1, COUNTIF(A$4:$A117, 'Annex 2 Designated EHV charges'!$A$11:$A$257)), 0)),"")</f>
        <v>309</v>
      </c>
      <c r="B118" s="96">
        <f>IF($A118="","",VLOOKUP($A118,'Annex 2 Designated EHV charges'!$A:$O,2,0))</f>
        <v>309</v>
      </c>
      <c r="C118" s="97">
        <f>IF($A118="","",VLOOKUP($A118,'Annex 2 Designated EHV charges'!$A:$O,3,0))</f>
        <v>1300035354346</v>
      </c>
      <c r="D118" s="96" t="str">
        <f>IF($A118="","",VLOOKUP($A118,'Annex 2 Designated EHV charges'!$A:$O,7,0))</f>
        <v>Chiron Vaccines Ltd</v>
      </c>
      <c r="E118" s="101" t="str">
        <f>IFERROR(IF(VLOOKUP($A118,'Annex 2 Designated EHV charges'!$A:$O,9,FALSE)=0,"",VLOOKUP($A118,'Annex 2 Designated EHV charges'!$A:$O,9,FALSE)),"")</f>
        <v>-</v>
      </c>
      <c r="F118" s="102">
        <f>IFERROR(IF(VLOOKUP($A118,'Annex 2 Designated EHV charges'!$A:$O,10,FALSE)=0,"",VLOOKUP($A118,'Annex 2 Designated EHV charges'!$A:$O,10,FALSE)),"")</f>
        <v>42804.75</v>
      </c>
      <c r="G118" s="103">
        <f>IFERROR(IF(VLOOKUP($A118,'Annex 2 Designated EHV charges'!$A:$O,11,FALSE)=0,"",VLOOKUP($A118,'Annex 2 Designated EHV charges'!$A:$O,11,FALSE)),"")</f>
        <v>1.53</v>
      </c>
      <c r="H118" s="103">
        <f>IFERROR(IF(VLOOKUP($A118,'Annex 2 Designated EHV charges'!$A:$O,12,FALSE)=0,"",VLOOKUP($A118,'Annex 2 Designated EHV charges'!$A:$O,12,FALSE)),"")</f>
        <v>1.53</v>
      </c>
      <c r="I118" s="237" t="str">
        <f>IF('Annex 2 Designated EHV charges'!Q124="","",'Annex 2 Designated EHV charges'!Q124)</f>
        <v>See Annex 6</v>
      </c>
    </row>
    <row r="119" spans="1:9" ht="12.75" customHeight="1" x14ac:dyDescent="0.25">
      <c r="A119" s="96">
        <f t="array" ref="A119">IFERROR(INDEX('Annex 2 Designated EHV charges'!$A$11:$A$257, MATCH(0, IF(ISBLANK('Annex 2 Designated EHV charges'!$A$11:$A$257),1, COUNTIF(A$4:$A118, 'Annex 2 Designated EHV charges'!$A$11:$A$257)), 0)),"")</f>
        <v>311</v>
      </c>
      <c r="B119" s="96">
        <f>IF($A119="","",VLOOKUP($A119,'Annex 2 Designated EHV charges'!$A:$O,2,0))</f>
        <v>311</v>
      </c>
      <c r="C119" s="97">
        <f>IF($A119="","",VLOOKUP($A119,'Annex 2 Designated EHV charges'!$A:$O,3,0))</f>
        <v>1300035355526</v>
      </c>
      <c r="D119" s="96" t="str">
        <f>IF($A119="","",VLOOKUP($A119,'Annex 2 Designated EHV charges'!$A:$O,7,0))</f>
        <v>Bruntwood Ltd (Warrington)</v>
      </c>
      <c r="E119" s="101" t="str">
        <f>IFERROR(IF(VLOOKUP($A119,'Annex 2 Designated EHV charges'!$A:$O,9,FALSE)=0,"",VLOOKUP($A119,'Annex 2 Designated EHV charges'!$A:$O,9,FALSE)),"")</f>
        <v>-</v>
      </c>
      <c r="F119" s="102">
        <f>IFERROR(IF(VLOOKUP($A119,'Annex 2 Designated EHV charges'!$A:$O,10,FALSE)=0,"",VLOOKUP($A119,'Annex 2 Designated EHV charges'!$A:$O,10,FALSE)),"")</f>
        <v>13978.99</v>
      </c>
      <c r="G119" s="103">
        <f>IFERROR(IF(VLOOKUP($A119,'Annex 2 Designated EHV charges'!$A:$O,11,FALSE)=0,"",VLOOKUP($A119,'Annex 2 Designated EHV charges'!$A:$O,11,FALSE)),"")</f>
        <v>2.4900000000000002</v>
      </c>
      <c r="H119" s="103">
        <f>IFERROR(IF(VLOOKUP($A119,'Annex 2 Designated EHV charges'!$A:$O,12,FALSE)=0,"",VLOOKUP($A119,'Annex 2 Designated EHV charges'!$A:$O,12,FALSE)),"")</f>
        <v>2.4900000000000002</v>
      </c>
      <c r="I119" s="237" t="str">
        <f>IF('Annex 2 Designated EHV charges'!Q125="","",'Annex 2 Designated EHV charges'!Q125)</f>
        <v/>
      </c>
    </row>
    <row r="120" spans="1:9" ht="12.75" customHeight="1" x14ac:dyDescent="0.25">
      <c r="A120" s="96">
        <f t="array" ref="A120">IFERROR(INDEX('Annex 2 Designated EHV charges'!$A$11:$A$257, MATCH(0, IF(ISBLANK('Annex 2 Designated EHV charges'!$A$11:$A$257),1, COUNTIF(A$4:$A119, 'Annex 2 Designated EHV charges'!$A$11:$A$257)), 0)),"")</f>
        <v>312</v>
      </c>
      <c r="B120" s="96">
        <f>IF($A120="","",VLOOKUP($A120,'Annex 2 Designated EHV charges'!$A:$O,2,0))</f>
        <v>312</v>
      </c>
      <c r="C120" s="97">
        <f>IF($A120="","",VLOOKUP($A120,'Annex 2 Designated EHV charges'!$A:$O,3,0))</f>
        <v>1300060736891</v>
      </c>
      <c r="D120" s="96" t="str">
        <f>IF($A120="","",VLOOKUP($A120,'Annex 2 Designated EHV charges'!$A:$O,7,0))</f>
        <v>Alpoco Orthios Eco Park</v>
      </c>
      <c r="E120" s="101" t="str">
        <f>IFERROR(IF(VLOOKUP($A120,'Annex 2 Designated EHV charges'!$A:$O,9,FALSE)=0,"",VLOOKUP($A120,'Annex 2 Designated EHV charges'!$A:$O,9,FALSE)),"")</f>
        <v>-</v>
      </c>
      <c r="F120" s="102">
        <f>IFERROR(IF(VLOOKUP($A120,'Annex 2 Designated EHV charges'!$A:$O,10,FALSE)=0,"",VLOOKUP($A120,'Annex 2 Designated EHV charges'!$A:$O,10,FALSE)),"")</f>
        <v>13969.5</v>
      </c>
      <c r="G120" s="103">
        <f>IFERROR(IF(VLOOKUP($A120,'Annex 2 Designated EHV charges'!$A:$O,11,FALSE)=0,"",VLOOKUP($A120,'Annex 2 Designated EHV charges'!$A:$O,11,FALSE)),"")</f>
        <v>1.92</v>
      </c>
      <c r="H120" s="103">
        <f>IFERROR(IF(VLOOKUP($A120,'Annex 2 Designated EHV charges'!$A:$O,12,FALSE)=0,"",VLOOKUP($A120,'Annex 2 Designated EHV charges'!$A:$O,12,FALSE)),"")</f>
        <v>1.92</v>
      </c>
      <c r="I120" s="237" t="str">
        <f>IF('Annex 2 Designated EHV charges'!Q126="","",'Annex 2 Designated EHV charges'!Q126)</f>
        <v/>
      </c>
    </row>
    <row r="121" spans="1:9" ht="12.75" customHeight="1" x14ac:dyDescent="0.25">
      <c r="A121" s="96">
        <f t="array" ref="A121">IFERROR(INDEX('Annex 2 Designated EHV charges'!$A$11:$A$257, MATCH(0, IF(ISBLANK('Annex 2 Designated EHV charges'!$A$11:$A$257),1, COUNTIF(A$4:$A120, 'Annex 2 Designated EHV charges'!$A$11:$A$257)), 0)),"")</f>
        <v>314</v>
      </c>
      <c r="B121" s="96">
        <f>IF($A121="","",VLOOKUP($A121,'Annex 2 Designated EHV charges'!$A:$O,2,0))</f>
        <v>314</v>
      </c>
      <c r="C121" s="97">
        <f>IF($A121="","",VLOOKUP($A121,'Annex 2 Designated EHV charges'!$A:$O,3,0))</f>
        <v>1300035359567</v>
      </c>
      <c r="D121" s="96" t="str">
        <f>IF($A121="","",VLOOKUP($A121,'Annex 2 Designated EHV charges'!$A:$O,7,0))</f>
        <v>SCA Limited</v>
      </c>
      <c r="E121" s="101" t="str">
        <f>IFERROR(IF(VLOOKUP($A121,'Annex 2 Designated EHV charges'!$A:$O,9,FALSE)=0,"",VLOOKUP($A121,'Annex 2 Designated EHV charges'!$A:$O,9,FALSE)),"")</f>
        <v>-</v>
      </c>
      <c r="F121" s="102">
        <f>IFERROR(IF(VLOOKUP($A121,'Annex 2 Designated EHV charges'!$A:$O,10,FALSE)=0,"",VLOOKUP($A121,'Annex 2 Designated EHV charges'!$A:$O,10,FALSE)),"")</f>
        <v>13978.99</v>
      </c>
      <c r="G121" s="103">
        <f>IFERROR(IF(VLOOKUP($A121,'Annex 2 Designated EHV charges'!$A:$O,11,FALSE)=0,"",VLOOKUP($A121,'Annex 2 Designated EHV charges'!$A:$O,11,FALSE)),"")</f>
        <v>5.53</v>
      </c>
      <c r="H121" s="103">
        <f>IFERROR(IF(VLOOKUP($A121,'Annex 2 Designated EHV charges'!$A:$O,12,FALSE)=0,"",VLOOKUP($A121,'Annex 2 Designated EHV charges'!$A:$O,12,FALSE)),"")</f>
        <v>5.53</v>
      </c>
      <c r="I121" s="237" t="str">
        <f>IF('Annex 2 Designated EHV charges'!Q127="","",'Annex 2 Designated EHV charges'!Q127)</f>
        <v/>
      </c>
    </row>
    <row r="122" spans="1:9" ht="12.75" customHeight="1" x14ac:dyDescent="0.25">
      <c r="A122" s="96">
        <f t="array" ref="A122">IFERROR(INDEX('Annex 2 Designated EHV charges'!$A$11:$A$257, MATCH(0, IF(ISBLANK('Annex 2 Designated EHV charges'!$A$11:$A$257),1, COUNTIF(A$4:$A121, 'Annex 2 Designated EHV charges'!$A$11:$A$257)), 0)),"")</f>
        <v>315</v>
      </c>
      <c r="B122" s="96">
        <f>IF($A122="","",VLOOKUP($A122,'Annex 2 Designated EHV charges'!$A:$O,2,0))</f>
        <v>315</v>
      </c>
      <c r="C122" s="97">
        <f>IF($A122="","",VLOOKUP($A122,'Annex 2 Designated EHV charges'!$A:$O,3,0))</f>
        <v>1300035359725</v>
      </c>
      <c r="D122" s="96" t="str">
        <f>IF($A122="","",VLOOKUP($A122,'Annex 2 Designated EHV charges'!$A:$O,7,0))</f>
        <v>UU Water Plc - Sutton Hall</v>
      </c>
      <c r="E122" s="101" t="str">
        <f>IFERROR(IF(VLOOKUP($A122,'Annex 2 Designated EHV charges'!$A:$O,9,FALSE)=0,"",VLOOKUP($A122,'Annex 2 Designated EHV charges'!$A:$O,9,FALSE)),"")</f>
        <v>-</v>
      </c>
      <c r="F122" s="102">
        <f>IFERROR(IF(VLOOKUP($A122,'Annex 2 Designated EHV charges'!$A:$O,10,FALSE)=0,"",VLOOKUP($A122,'Annex 2 Designated EHV charges'!$A:$O,10,FALSE)),"")</f>
        <v>13891.22</v>
      </c>
      <c r="G122" s="103">
        <f>IFERROR(IF(VLOOKUP($A122,'Annex 2 Designated EHV charges'!$A:$O,11,FALSE)=0,"",VLOOKUP($A122,'Annex 2 Designated EHV charges'!$A:$O,11,FALSE)),"")</f>
        <v>7.14</v>
      </c>
      <c r="H122" s="103">
        <f>IFERROR(IF(VLOOKUP($A122,'Annex 2 Designated EHV charges'!$A:$O,12,FALSE)=0,"",VLOOKUP($A122,'Annex 2 Designated EHV charges'!$A:$O,12,FALSE)),"")</f>
        <v>7.14</v>
      </c>
      <c r="I122" s="237" t="str">
        <f>IF('Annex 2 Designated EHV charges'!Q128="","",'Annex 2 Designated EHV charges'!Q128)</f>
        <v/>
      </c>
    </row>
    <row r="123" spans="1:9" ht="12.75" customHeight="1" x14ac:dyDescent="0.25">
      <c r="A123" s="96">
        <f t="array" ref="A123">IFERROR(INDEX('Annex 2 Designated EHV charges'!$A$11:$A$257, MATCH(0, IF(ISBLANK('Annex 2 Designated EHV charges'!$A$11:$A$257),1, COUNTIF(A$4:$A122, 'Annex 2 Designated EHV charges'!$A$11:$A$257)), 0)),"")</f>
        <v>316</v>
      </c>
      <c r="B123" s="96">
        <f>IF($A123="","",VLOOKUP($A123,'Annex 2 Designated EHV charges'!$A:$O,2,0))</f>
        <v>316</v>
      </c>
      <c r="C123" s="97">
        <f>IF($A123="","",VLOOKUP($A123,'Annex 2 Designated EHV charges'!$A:$O,3,0))</f>
        <v>1300035360386</v>
      </c>
      <c r="D123" s="96" t="str">
        <f>IF($A123="","",VLOOKUP($A123,'Annex 2 Designated EHV charges'!$A:$O,7,0))</f>
        <v>Dairy Crest Ltd</v>
      </c>
      <c r="E123" s="101">
        <f>IFERROR(IF(VLOOKUP($A123,'Annex 2 Designated EHV charges'!$A:$O,9,FALSE)=0,"",VLOOKUP($A123,'Annex 2 Designated EHV charges'!$A:$O,9,FALSE)),"")</f>
        <v>0.58499999999999996</v>
      </c>
      <c r="F123" s="102">
        <f>IFERROR(IF(VLOOKUP($A123,'Annex 2 Designated EHV charges'!$A:$O,10,FALSE)=0,"",VLOOKUP($A123,'Annex 2 Designated EHV charges'!$A:$O,10,FALSE)),"")</f>
        <v>13978.99</v>
      </c>
      <c r="G123" s="103">
        <f>IFERROR(IF(VLOOKUP($A123,'Annex 2 Designated EHV charges'!$A:$O,11,FALSE)=0,"",VLOOKUP($A123,'Annex 2 Designated EHV charges'!$A:$O,11,FALSE)),"")</f>
        <v>5.82</v>
      </c>
      <c r="H123" s="103">
        <f>IFERROR(IF(VLOOKUP($A123,'Annex 2 Designated EHV charges'!$A:$O,12,FALSE)=0,"",VLOOKUP($A123,'Annex 2 Designated EHV charges'!$A:$O,12,FALSE)),"")</f>
        <v>5.82</v>
      </c>
      <c r="I123" s="237" t="str">
        <f>IF('Annex 2 Designated EHV charges'!Q129="","",'Annex 2 Designated EHV charges'!Q129)</f>
        <v/>
      </c>
    </row>
    <row r="124" spans="1:9" ht="12.75" customHeight="1" x14ac:dyDescent="0.25">
      <c r="A124" s="96">
        <f t="array" ref="A124">IFERROR(INDEX('Annex 2 Designated EHV charges'!$A$11:$A$257, MATCH(0, IF(ISBLANK('Annex 2 Designated EHV charges'!$A$11:$A$257),1, COUNTIF(A$4:$A123, 'Annex 2 Designated EHV charges'!$A$11:$A$257)), 0)),"")</f>
        <v>317</v>
      </c>
      <c r="B124" s="96">
        <f>IF($A124="","",VLOOKUP($A124,'Annex 2 Designated EHV charges'!$A:$O,2,0))</f>
        <v>317</v>
      </c>
      <c r="C124" s="97">
        <f>IF($A124="","",VLOOKUP($A124,'Annex 2 Designated EHV charges'!$A:$O,3,0))</f>
        <v>1300035360632</v>
      </c>
      <c r="D124" s="96" t="str">
        <f>IF($A124="","",VLOOKUP($A124,'Annex 2 Designated EHV charges'!$A:$O,7,0))</f>
        <v>Tetra Pak Manufacturing Uk Ltd</v>
      </c>
      <c r="E124" s="101">
        <f>IFERROR(IF(VLOOKUP($A124,'Annex 2 Designated EHV charges'!$A:$O,9,FALSE)=0,"",VLOOKUP($A124,'Annex 2 Designated EHV charges'!$A:$O,9,FALSE)),"")</f>
        <v>0.58199999999999996</v>
      </c>
      <c r="F124" s="102">
        <f>IFERROR(IF(VLOOKUP($A124,'Annex 2 Designated EHV charges'!$A:$O,10,FALSE)=0,"",VLOOKUP($A124,'Annex 2 Designated EHV charges'!$A:$O,10,FALSE)),"")</f>
        <v>13978.99</v>
      </c>
      <c r="G124" s="103">
        <f>IFERROR(IF(VLOOKUP($A124,'Annex 2 Designated EHV charges'!$A:$O,11,FALSE)=0,"",VLOOKUP($A124,'Annex 2 Designated EHV charges'!$A:$O,11,FALSE)),"")</f>
        <v>3.81</v>
      </c>
      <c r="H124" s="103">
        <f>IFERROR(IF(VLOOKUP($A124,'Annex 2 Designated EHV charges'!$A:$O,12,FALSE)=0,"",VLOOKUP($A124,'Annex 2 Designated EHV charges'!$A:$O,12,FALSE)),"")</f>
        <v>3.81</v>
      </c>
      <c r="I124" s="237" t="str">
        <f>IF('Annex 2 Designated EHV charges'!Q130="","",'Annex 2 Designated EHV charges'!Q130)</f>
        <v/>
      </c>
    </row>
    <row r="125" spans="1:9" ht="12.75" customHeight="1" x14ac:dyDescent="0.25">
      <c r="A125" s="96">
        <f t="array" ref="A125">IFERROR(INDEX('Annex 2 Designated EHV charges'!$A$11:$A$257, MATCH(0, IF(ISBLANK('Annex 2 Designated EHV charges'!$A$11:$A$257),1, COUNTIF(A$4:$A124, 'Annex 2 Designated EHV charges'!$A$11:$A$257)), 0)),"")</f>
        <v>318</v>
      </c>
      <c r="B125" s="96">
        <f>IF($A125="","",VLOOKUP($A125,'Annex 2 Designated EHV charges'!$A:$O,2,0))</f>
        <v>318</v>
      </c>
      <c r="C125" s="97">
        <f>IF($A125="","",VLOOKUP($A125,'Annex 2 Designated EHV charges'!$A:$O,3,0))</f>
        <v>1300035360952</v>
      </c>
      <c r="D125" s="96" t="str">
        <f>IF($A125="","",VLOOKUP($A125,'Annex 2 Designated EHV charges'!$A:$O,7,0))</f>
        <v>Hydro Aluminium Deeside Ltd</v>
      </c>
      <c r="E125" s="101">
        <f>IFERROR(IF(VLOOKUP($A125,'Annex 2 Designated EHV charges'!$A:$O,9,FALSE)=0,"",VLOOKUP($A125,'Annex 2 Designated EHV charges'!$A:$O,9,FALSE)),"")</f>
        <v>0.59599999999999997</v>
      </c>
      <c r="F125" s="102">
        <f>IFERROR(IF(VLOOKUP($A125,'Annex 2 Designated EHV charges'!$A:$O,10,FALSE)=0,"",VLOOKUP($A125,'Annex 2 Designated EHV charges'!$A:$O,10,FALSE)),"")</f>
        <v>13978.99</v>
      </c>
      <c r="G125" s="103">
        <f>IFERROR(IF(VLOOKUP($A125,'Annex 2 Designated EHV charges'!$A:$O,11,FALSE)=0,"",VLOOKUP($A125,'Annex 2 Designated EHV charges'!$A:$O,11,FALSE)),"")</f>
        <v>4.3600000000000003</v>
      </c>
      <c r="H125" s="103">
        <f>IFERROR(IF(VLOOKUP($A125,'Annex 2 Designated EHV charges'!$A:$O,12,FALSE)=0,"",VLOOKUP($A125,'Annex 2 Designated EHV charges'!$A:$O,12,FALSE)),"")</f>
        <v>4.3600000000000003</v>
      </c>
      <c r="I125" s="237" t="str">
        <f>IF('Annex 2 Designated EHV charges'!Q131="","",'Annex 2 Designated EHV charges'!Q131)</f>
        <v/>
      </c>
    </row>
    <row r="126" spans="1:9" ht="12.75" customHeight="1" x14ac:dyDescent="0.25">
      <c r="A126" s="96">
        <f t="array" ref="A126">IFERROR(INDEX('Annex 2 Designated EHV charges'!$A$11:$A$257, MATCH(0, IF(ISBLANK('Annex 2 Designated EHV charges'!$A$11:$A$257),1, COUNTIF(A$4:$A125, 'Annex 2 Designated EHV charges'!$A$11:$A$257)), 0)),"")</f>
        <v>319</v>
      </c>
      <c r="B126" s="96">
        <f>IF($A126="","",VLOOKUP($A126,'Annex 2 Designated EHV charges'!$A:$O,2,0))</f>
        <v>319</v>
      </c>
      <c r="C126" s="97">
        <f>IF($A126="","",VLOOKUP($A126,'Annex 2 Designated EHV charges'!$A:$O,3,0))</f>
        <v>1300035362719</v>
      </c>
      <c r="D126" s="96" t="str">
        <f>IF($A126="","",VLOOKUP($A126,'Annex 2 Designated EHV charges'!$A:$O,7,0))</f>
        <v>British Polythene Industries Plc</v>
      </c>
      <c r="E126" s="101">
        <f>IFERROR(IF(VLOOKUP($A126,'Annex 2 Designated EHV charges'!$A:$O,9,FALSE)=0,"",VLOOKUP($A126,'Annex 2 Designated EHV charges'!$A:$O,9,FALSE)),"")</f>
        <v>0.58599999999999997</v>
      </c>
      <c r="F126" s="102">
        <f>IFERROR(IF(VLOOKUP($A126,'Annex 2 Designated EHV charges'!$A:$O,10,FALSE)=0,"",VLOOKUP($A126,'Annex 2 Designated EHV charges'!$A:$O,10,FALSE)),"")</f>
        <v>13978.99</v>
      </c>
      <c r="G126" s="103">
        <f>IFERROR(IF(VLOOKUP($A126,'Annex 2 Designated EHV charges'!$A:$O,11,FALSE)=0,"",VLOOKUP($A126,'Annex 2 Designated EHV charges'!$A:$O,11,FALSE)),"")</f>
        <v>4.2699999999999996</v>
      </c>
      <c r="H126" s="103">
        <f>IFERROR(IF(VLOOKUP($A126,'Annex 2 Designated EHV charges'!$A:$O,12,FALSE)=0,"",VLOOKUP($A126,'Annex 2 Designated EHV charges'!$A:$O,12,FALSE)),"")</f>
        <v>4.2699999999999996</v>
      </c>
      <c r="I126" s="237" t="str">
        <f>IF('Annex 2 Designated EHV charges'!Q132="","",'Annex 2 Designated EHV charges'!Q132)</f>
        <v/>
      </c>
    </row>
    <row r="127" spans="1:9" ht="12.75" customHeight="1" x14ac:dyDescent="0.25">
      <c r="A127" s="96">
        <f t="array" ref="A127">IFERROR(INDEX('Annex 2 Designated EHV charges'!$A$11:$A$257, MATCH(0, IF(ISBLANK('Annex 2 Designated EHV charges'!$A$11:$A$257),1, COUNTIF(A$4:$A126, 'Annex 2 Designated EHV charges'!$A$11:$A$257)), 0)),"")</f>
        <v>320</v>
      </c>
      <c r="B127" s="96">
        <f>IF($A127="","",VLOOKUP($A127,'Annex 2 Designated EHV charges'!$A:$O,2,0))</f>
        <v>320</v>
      </c>
      <c r="C127" s="97">
        <f>IF($A127="","",VLOOKUP($A127,'Annex 2 Designated EHV charges'!$A:$O,3,0))</f>
        <v>1300035363002</v>
      </c>
      <c r="D127" s="96" t="str">
        <f>IF($A127="","",VLOOKUP($A127,'Annex 2 Designated EHV charges'!$A:$O,7,0))</f>
        <v>Stanton Land And Marine Ltd</v>
      </c>
      <c r="E127" s="101">
        <f>IFERROR(IF(VLOOKUP($A127,'Annex 2 Designated EHV charges'!$A:$O,9,FALSE)=0,"",VLOOKUP($A127,'Annex 2 Designated EHV charges'!$A:$O,9,FALSE)),"")</f>
        <v>4.0449999999999999</v>
      </c>
      <c r="F127" s="102">
        <f>IFERROR(IF(VLOOKUP($A127,'Annex 2 Designated EHV charges'!$A:$O,10,FALSE)=0,"",VLOOKUP($A127,'Annex 2 Designated EHV charges'!$A:$O,10,FALSE)),"")</f>
        <v>15349.23</v>
      </c>
      <c r="G127" s="103">
        <f>IFERROR(IF(VLOOKUP($A127,'Annex 2 Designated EHV charges'!$A:$O,11,FALSE)=0,"",VLOOKUP($A127,'Annex 2 Designated EHV charges'!$A:$O,11,FALSE)),"")</f>
        <v>3.07</v>
      </c>
      <c r="H127" s="103">
        <f>IFERROR(IF(VLOOKUP($A127,'Annex 2 Designated EHV charges'!$A:$O,12,FALSE)=0,"",VLOOKUP($A127,'Annex 2 Designated EHV charges'!$A:$O,12,FALSE)),"")</f>
        <v>3.07</v>
      </c>
      <c r="I127" s="237" t="str">
        <f>IF('Annex 2 Designated EHV charges'!Q133="","",'Annex 2 Designated EHV charges'!Q133)</f>
        <v/>
      </c>
    </row>
    <row r="128" spans="1:9" ht="12.75" customHeight="1" x14ac:dyDescent="0.25">
      <c r="A128" s="96">
        <f t="array" ref="A128">IFERROR(INDEX('Annex 2 Designated EHV charges'!$A$11:$A$257, MATCH(0, IF(ISBLANK('Annex 2 Designated EHV charges'!$A$11:$A$257),1, COUNTIF(A$4:$A127, 'Annex 2 Designated EHV charges'!$A$11:$A$257)), 0)),"")</f>
        <v>321</v>
      </c>
      <c r="B128" s="96">
        <f>IF($A128="","",VLOOKUP($A128,'Annex 2 Designated EHV charges'!$A:$O,2,0))</f>
        <v>321</v>
      </c>
      <c r="C128" s="97">
        <f>IF($A128="","",VLOOKUP($A128,'Annex 2 Designated EHV charges'!$A:$O,3,0))</f>
        <v>1300035364619</v>
      </c>
      <c r="D128" s="96" t="str">
        <f>IF($A128="","",VLOOKUP($A128,'Annex 2 Designated EHV charges'!$A:$O,7,0))</f>
        <v>Bombardier UK Ltd</v>
      </c>
      <c r="E128" s="101" t="str">
        <f>IFERROR(IF(VLOOKUP($A128,'Annex 2 Designated EHV charges'!$A:$O,9,FALSE)=0,"",VLOOKUP($A128,'Annex 2 Designated EHV charges'!$A:$O,9,FALSE)),"")</f>
        <v>-</v>
      </c>
      <c r="F128" s="102">
        <f>IFERROR(IF(VLOOKUP($A128,'Annex 2 Designated EHV charges'!$A:$O,10,FALSE)=0,"",VLOOKUP($A128,'Annex 2 Designated EHV charges'!$A:$O,10,FALSE)),"")</f>
        <v>16408.689999999999</v>
      </c>
      <c r="G128" s="103">
        <f>IFERROR(IF(VLOOKUP($A128,'Annex 2 Designated EHV charges'!$A:$O,11,FALSE)=0,"",VLOOKUP($A128,'Annex 2 Designated EHV charges'!$A:$O,11,FALSE)),"")</f>
        <v>2.64</v>
      </c>
      <c r="H128" s="103">
        <f>IFERROR(IF(VLOOKUP($A128,'Annex 2 Designated EHV charges'!$A:$O,12,FALSE)=0,"",VLOOKUP($A128,'Annex 2 Designated EHV charges'!$A:$O,12,FALSE)),"")</f>
        <v>2.64</v>
      </c>
      <c r="I128" s="237" t="str">
        <f>IF('Annex 2 Designated EHV charges'!Q134="","",'Annex 2 Designated EHV charges'!Q134)</f>
        <v/>
      </c>
    </row>
    <row r="129" spans="1:9" ht="12.75" customHeight="1" x14ac:dyDescent="0.25">
      <c r="A129" s="96">
        <f t="array" ref="A129">IFERROR(INDEX('Annex 2 Designated EHV charges'!$A$11:$A$257, MATCH(0, IF(ISBLANK('Annex 2 Designated EHV charges'!$A$11:$A$257),1, COUNTIF(A$4:$A128, 'Annex 2 Designated EHV charges'!$A$11:$A$257)), 0)),"")</f>
        <v>323</v>
      </c>
      <c r="B129" s="96">
        <f>IF($A129="","",VLOOKUP($A129,'Annex 2 Designated EHV charges'!$A:$O,2,0))</f>
        <v>323</v>
      </c>
      <c r="C129" s="97">
        <f>IF($A129="","",VLOOKUP($A129,'Annex 2 Designated EHV charges'!$A:$O,3,0))</f>
        <v>1300035366379</v>
      </c>
      <c r="D129" s="96" t="str">
        <f>IF($A129="","",VLOOKUP($A129,'Annex 2 Designated EHV charges'!$A:$O,7,0))</f>
        <v>Tarmac Limited</v>
      </c>
      <c r="E129" s="101" t="str">
        <f>IFERROR(IF(VLOOKUP($A129,'Annex 2 Designated EHV charges'!$A:$O,9,FALSE)=0,"",VLOOKUP($A129,'Annex 2 Designated EHV charges'!$A:$O,9,FALSE)),"")</f>
        <v>-</v>
      </c>
      <c r="F129" s="102">
        <f>IFERROR(IF(VLOOKUP($A129,'Annex 2 Designated EHV charges'!$A:$O,10,FALSE)=0,"",VLOOKUP($A129,'Annex 2 Designated EHV charges'!$A:$O,10,FALSE)),"")</f>
        <v>13823.6</v>
      </c>
      <c r="G129" s="103">
        <f>IFERROR(IF(VLOOKUP($A129,'Annex 2 Designated EHV charges'!$A:$O,11,FALSE)=0,"",VLOOKUP($A129,'Annex 2 Designated EHV charges'!$A:$O,11,FALSE)),"")</f>
        <v>2.25</v>
      </c>
      <c r="H129" s="103">
        <f>IFERROR(IF(VLOOKUP($A129,'Annex 2 Designated EHV charges'!$A:$O,12,FALSE)=0,"",VLOOKUP($A129,'Annex 2 Designated EHV charges'!$A:$O,12,FALSE)),"")</f>
        <v>2.25</v>
      </c>
      <c r="I129" s="237" t="str">
        <f>IF('Annex 2 Designated EHV charges'!Q135="","",'Annex 2 Designated EHV charges'!Q135)</f>
        <v/>
      </c>
    </row>
    <row r="130" spans="1:9" ht="12.75" customHeight="1" x14ac:dyDescent="0.25">
      <c r="A130" s="96">
        <f t="array" ref="A130">IFERROR(INDEX('Annex 2 Designated EHV charges'!$A$11:$A$257, MATCH(0, IF(ISBLANK('Annex 2 Designated EHV charges'!$A$11:$A$257),1, COUNTIF(A$4:$A129, 'Annex 2 Designated EHV charges'!$A$11:$A$257)), 0)),"")</f>
        <v>324</v>
      </c>
      <c r="B130" s="96">
        <f>IF($A130="","",VLOOKUP($A130,'Annex 2 Designated EHV charges'!$A:$O,2,0))</f>
        <v>324</v>
      </c>
      <c r="C130" s="97">
        <f>IF($A130="","",VLOOKUP($A130,'Annex 2 Designated EHV charges'!$A:$O,3,0))</f>
        <v>1300035369760</v>
      </c>
      <c r="D130" s="96" t="str">
        <f>IF($A130="","",VLOOKUP($A130,'Annex 2 Designated EHV charges'!$A:$O,7,0))</f>
        <v>Texplan</v>
      </c>
      <c r="E130" s="101">
        <f>IFERROR(IF(VLOOKUP($A130,'Annex 2 Designated EHV charges'!$A:$O,9,FALSE)=0,"",VLOOKUP($A130,'Annex 2 Designated EHV charges'!$A:$O,9,FALSE)),"")</f>
        <v>0.54500000000000004</v>
      </c>
      <c r="F130" s="102">
        <f>IFERROR(IF(VLOOKUP($A130,'Annex 2 Designated EHV charges'!$A:$O,10,FALSE)=0,"",VLOOKUP($A130,'Annex 2 Designated EHV charges'!$A:$O,10,FALSE)),"")</f>
        <v>13978.99</v>
      </c>
      <c r="G130" s="103">
        <f>IFERROR(IF(VLOOKUP($A130,'Annex 2 Designated EHV charges'!$A:$O,11,FALSE)=0,"",VLOOKUP($A130,'Annex 2 Designated EHV charges'!$A:$O,11,FALSE)),"")</f>
        <v>1.84</v>
      </c>
      <c r="H130" s="103">
        <f>IFERROR(IF(VLOOKUP($A130,'Annex 2 Designated EHV charges'!$A:$O,12,FALSE)=0,"",VLOOKUP($A130,'Annex 2 Designated EHV charges'!$A:$O,12,FALSE)),"")</f>
        <v>1.84</v>
      </c>
      <c r="I130" s="237" t="str">
        <f>IF('Annex 2 Designated EHV charges'!Q136="","",'Annex 2 Designated EHV charges'!Q136)</f>
        <v>See Annex 6</v>
      </c>
    </row>
    <row r="131" spans="1:9" ht="12.75" customHeight="1" x14ac:dyDescent="0.25">
      <c r="A131" s="96">
        <f t="array" ref="A131">IFERROR(INDEX('Annex 2 Designated EHV charges'!$A$11:$A$257, MATCH(0, IF(ISBLANK('Annex 2 Designated EHV charges'!$A$11:$A$257),1, COUNTIF(A$4:$A130, 'Annex 2 Designated EHV charges'!$A$11:$A$257)), 0)),"")</f>
        <v>325</v>
      </c>
      <c r="B131" s="96">
        <f>IF($A131="","",VLOOKUP($A131,'Annex 2 Designated EHV charges'!$A:$O,2,0))</f>
        <v>325</v>
      </c>
      <c r="C131" s="97">
        <f>IF($A131="","",VLOOKUP($A131,'Annex 2 Designated EHV charges'!$A:$O,3,0))</f>
        <v>1300051555440</v>
      </c>
      <c r="D131" s="96" t="str">
        <f>IF($A131="","",VLOOKUP($A131,'Annex 2 Designated EHV charges'!$A:$O,7,0))</f>
        <v>SCA</v>
      </c>
      <c r="E131" s="101" t="str">
        <f>IFERROR(IF(VLOOKUP($A131,'Annex 2 Designated EHV charges'!$A:$O,9,FALSE)=0,"",VLOOKUP($A131,'Annex 2 Designated EHV charges'!$A:$O,9,FALSE)),"")</f>
        <v>-</v>
      </c>
      <c r="F131" s="102">
        <f>IFERROR(IF(VLOOKUP($A131,'Annex 2 Designated EHV charges'!$A:$O,10,FALSE)=0,"",VLOOKUP($A131,'Annex 2 Designated EHV charges'!$A:$O,10,FALSE)),"")</f>
        <v>42804.75</v>
      </c>
      <c r="G131" s="103">
        <f>IFERROR(IF(VLOOKUP($A131,'Annex 2 Designated EHV charges'!$A:$O,11,FALSE)=0,"",VLOOKUP($A131,'Annex 2 Designated EHV charges'!$A:$O,11,FALSE)),"")</f>
        <v>5.59</v>
      </c>
      <c r="H131" s="103">
        <f>IFERROR(IF(VLOOKUP($A131,'Annex 2 Designated EHV charges'!$A:$O,12,FALSE)=0,"",VLOOKUP($A131,'Annex 2 Designated EHV charges'!$A:$O,12,FALSE)),"")</f>
        <v>5.59</v>
      </c>
      <c r="I131" s="237" t="str">
        <f>IF('Annex 2 Designated EHV charges'!Q137="","",'Annex 2 Designated EHV charges'!Q137)</f>
        <v>See Annex 6</v>
      </c>
    </row>
    <row r="132" spans="1:9" ht="12.75" customHeight="1" x14ac:dyDescent="0.25">
      <c r="A132" s="96">
        <f t="array" ref="A132">IFERROR(INDEX('Annex 2 Designated EHV charges'!$A$11:$A$257, MATCH(0, IF(ISBLANK('Annex 2 Designated EHV charges'!$A$11:$A$257),1, COUNTIF(A$4:$A131, 'Annex 2 Designated EHV charges'!$A$11:$A$257)), 0)),"")</f>
        <v>326</v>
      </c>
      <c r="B132" s="96">
        <f>IF($A132="","",VLOOKUP($A132,'Annex 2 Designated EHV charges'!$A:$O,2,0))</f>
        <v>326</v>
      </c>
      <c r="C132" s="97">
        <f>IF($A132="","",VLOOKUP($A132,'Annex 2 Designated EHV charges'!$A:$O,3,0))</f>
        <v>1300052619849</v>
      </c>
      <c r="D132" s="96" t="str">
        <f>IF($A132="","",VLOOKUP($A132,'Annex 2 Designated EHV charges'!$A:$O,7,0))</f>
        <v>Somerfield Plc</v>
      </c>
      <c r="E132" s="101" t="str">
        <f>IFERROR(IF(VLOOKUP($A132,'Annex 2 Designated EHV charges'!$A:$O,9,FALSE)=0,"",VLOOKUP($A132,'Annex 2 Designated EHV charges'!$A:$O,9,FALSE)),"")</f>
        <v>-</v>
      </c>
      <c r="F132" s="102">
        <f>IFERROR(IF(VLOOKUP($A132,'Annex 2 Designated EHV charges'!$A:$O,10,FALSE)=0,"",VLOOKUP($A132,'Annex 2 Designated EHV charges'!$A:$O,10,FALSE)),"")</f>
        <v>13978.99</v>
      </c>
      <c r="G132" s="103">
        <f>IFERROR(IF(VLOOKUP($A132,'Annex 2 Designated EHV charges'!$A:$O,11,FALSE)=0,"",VLOOKUP($A132,'Annex 2 Designated EHV charges'!$A:$O,11,FALSE)),"")</f>
        <v>4.71</v>
      </c>
      <c r="H132" s="103">
        <f>IFERROR(IF(VLOOKUP($A132,'Annex 2 Designated EHV charges'!$A:$O,12,FALSE)=0,"",VLOOKUP($A132,'Annex 2 Designated EHV charges'!$A:$O,12,FALSE)),"")</f>
        <v>4.71</v>
      </c>
      <c r="I132" s="237" t="str">
        <f>IF('Annex 2 Designated EHV charges'!Q138="","",'Annex 2 Designated EHV charges'!Q138)</f>
        <v/>
      </c>
    </row>
    <row r="133" spans="1:9" ht="12.75" customHeight="1" x14ac:dyDescent="0.25">
      <c r="A133" s="96">
        <f t="array" ref="A133">IFERROR(INDEX('Annex 2 Designated EHV charges'!$A$11:$A$257, MATCH(0, IF(ISBLANK('Annex 2 Designated EHV charges'!$A$11:$A$257),1, COUNTIF(A$4:$A132, 'Annex 2 Designated EHV charges'!$A$11:$A$257)), 0)),"")</f>
        <v>329</v>
      </c>
      <c r="B133" s="96">
        <f>IF($A133="","",VLOOKUP($A133,'Annex 2 Designated EHV charges'!$A:$O,2,0))</f>
        <v>329</v>
      </c>
      <c r="C133" s="97">
        <f>IF($A133="","",VLOOKUP($A133,'Annex 2 Designated EHV charges'!$A:$O,3,0))</f>
        <v>1300035349035</v>
      </c>
      <c r="D133" s="96" t="str">
        <f>IF($A133="","",VLOOKUP($A133,'Annex 2 Designated EHV charges'!$A:$O,7,0))</f>
        <v>Dairy Crest</v>
      </c>
      <c r="E133" s="101" t="str">
        <f>IFERROR(IF(VLOOKUP($A133,'Annex 2 Designated EHV charges'!$A:$O,9,FALSE)=0,"",VLOOKUP($A133,'Annex 2 Designated EHV charges'!$A:$O,9,FALSE)),"")</f>
        <v>-</v>
      </c>
      <c r="F133" s="102">
        <f>IFERROR(IF(VLOOKUP($A133,'Annex 2 Designated EHV charges'!$A:$O,10,FALSE)=0,"",VLOOKUP($A133,'Annex 2 Designated EHV charges'!$A:$O,10,FALSE)),"")</f>
        <v>42804.75</v>
      </c>
      <c r="G133" s="103">
        <f>IFERROR(IF(VLOOKUP($A133,'Annex 2 Designated EHV charges'!$A:$O,11,FALSE)=0,"",VLOOKUP($A133,'Annex 2 Designated EHV charges'!$A:$O,11,FALSE)),"")</f>
        <v>3.91</v>
      </c>
      <c r="H133" s="103">
        <f>IFERROR(IF(VLOOKUP($A133,'Annex 2 Designated EHV charges'!$A:$O,12,FALSE)=0,"",VLOOKUP($A133,'Annex 2 Designated EHV charges'!$A:$O,12,FALSE)),"")</f>
        <v>3.91</v>
      </c>
      <c r="I133" s="237" t="str">
        <f>IF('Annex 2 Designated EHV charges'!Q139="","",'Annex 2 Designated EHV charges'!Q139)</f>
        <v/>
      </c>
    </row>
    <row r="134" spans="1:9" ht="12.75" customHeight="1" x14ac:dyDescent="0.25">
      <c r="A134" s="96">
        <f t="array" ref="A134">IFERROR(INDEX('Annex 2 Designated EHV charges'!$A$11:$A$257, MATCH(0, IF(ISBLANK('Annex 2 Designated EHV charges'!$A$11:$A$257),1, COUNTIF(A$4:$A133, 'Annex 2 Designated EHV charges'!$A$11:$A$257)), 0)),"")</f>
        <v>331</v>
      </c>
      <c r="B134" s="96">
        <f>IF($A134="","",VLOOKUP($A134,'Annex 2 Designated EHV charges'!$A:$O,2,0))</f>
        <v>331</v>
      </c>
      <c r="C134" s="97">
        <f>IF($A134="","",VLOOKUP($A134,'Annex 2 Designated EHV charges'!$A:$O,3,0))</f>
        <v>1300035349114</v>
      </c>
      <c r="D134" s="96" t="str">
        <f>IF($A134="","",VLOOKUP($A134,'Annex 2 Designated EHV charges'!$A:$O,7,0))</f>
        <v>Kodak Ltd</v>
      </c>
      <c r="E134" s="101" t="str">
        <f>IFERROR(IF(VLOOKUP($A134,'Annex 2 Designated EHV charges'!$A:$O,9,FALSE)=0,"",VLOOKUP($A134,'Annex 2 Designated EHV charges'!$A:$O,9,FALSE)),"")</f>
        <v>-</v>
      </c>
      <c r="F134" s="102">
        <f>IFERROR(IF(VLOOKUP($A134,'Annex 2 Designated EHV charges'!$A:$O,10,FALSE)=0,"",VLOOKUP($A134,'Annex 2 Designated EHV charges'!$A:$O,10,FALSE)),"")</f>
        <v>42804.75</v>
      </c>
      <c r="G134" s="103">
        <f>IFERROR(IF(VLOOKUP($A134,'Annex 2 Designated EHV charges'!$A:$O,11,FALSE)=0,"",VLOOKUP($A134,'Annex 2 Designated EHV charges'!$A:$O,11,FALSE)),"")</f>
        <v>2.3199999999999998</v>
      </c>
      <c r="H134" s="103">
        <f>IFERROR(IF(VLOOKUP($A134,'Annex 2 Designated EHV charges'!$A:$O,12,FALSE)=0,"",VLOOKUP($A134,'Annex 2 Designated EHV charges'!$A:$O,12,FALSE)),"")</f>
        <v>2.3199999999999998</v>
      </c>
      <c r="I134" s="237" t="str">
        <f>IF('Annex 2 Designated EHV charges'!Q140="","",'Annex 2 Designated EHV charges'!Q140)</f>
        <v/>
      </c>
    </row>
    <row r="135" spans="1:9" ht="12.75" customHeight="1" x14ac:dyDescent="0.25">
      <c r="A135" s="96">
        <f t="array" ref="A135">IFERROR(INDEX('Annex 2 Designated EHV charges'!$A$11:$A$257, MATCH(0, IF(ISBLANK('Annex 2 Designated EHV charges'!$A$11:$A$257),1, COUNTIF(A$4:$A134, 'Annex 2 Designated EHV charges'!$A$11:$A$257)), 0)),"")</f>
        <v>333</v>
      </c>
      <c r="B135" s="96">
        <f>IF($A135="","",VLOOKUP($A135,'Annex 2 Designated EHV charges'!$A:$O,2,0))</f>
        <v>333</v>
      </c>
      <c r="C135" s="97">
        <f>IF($A135="","",VLOOKUP($A135,'Annex 2 Designated EHV charges'!$A:$O,3,0))</f>
        <v>1300035349346</v>
      </c>
      <c r="D135" s="96" t="str">
        <f>IF($A135="","",VLOOKUP($A135,'Annex 2 Designated EHV charges'!$A:$O,7,0))</f>
        <v>Thyssen Krupp (Group)</v>
      </c>
      <c r="E135" s="101" t="str">
        <f>IFERROR(IF(VLOOKUP($A135,'Annex 2 Designated EHV charges'!$A:$O,9,FALSE)=0,"",VLOOKUP($A135,'Annex 2 Designated EHV charges'!$A:$O,9,FALSE)),"")</f>
        <v>-</v>
      </c>
      <c r="F135" s="102">
        <f>IFERROR(IF(VLOOKUP($A135,'Annex 2 Designated EHV charges'!$A:$O,10,FALSE)=0,"",VLOOKUP($A135,'Annex 2 Designated EHV charges'!$A:$O,10,FALSE)),"")</f>
        <v>13978.99</v>
      </c>
      <c r="G135" s="103">
        <f>IFERROR(IF(VLOOKUP($A135,'Annex 2 Designated EHV charges'!$A:$O,11,FALSE)=0,"",VLOOKUP($A135,'Annex 2 Designated EHV charges'!$A:$O,11,FALSE)),"")</f>
        <v>4.43</v>
      </c>
      <c r="H135" s="103">
        <f>IFERROR(IF(VLOOKUP($A135,'Annex 2 Designated EHV charges'!$A:$O,12,FALSE)=0,"",VLOOKUP($A135,'Annex 2 Designated EHV charges'!$A:$O,12,FALSE)),"")</f>
        <v>4.43</v>
      </c>
      <c r="I135" s="237" t="str">
        <f>IF('Annex 2 Designated EHV charges'!Q141="","",'Annex 2 Designated EHV charges'!Q141)</f>
        <v/>
      </c>
    </row>
    <row r="136" spans="1:9" ht="12.75" customHeight="1" x14ac:dyDescent="0.25">
      <c r="A136" s="96">
        <f t="array" ref="A136">IFERROR(INDEX('Annex 2 Designated EHV charges'!$A$11:$A$257, MATCH(0, IF(ISBLANK('Annex 2 Designated EHV charges'!$A$11:$A$257),1, COUNTIF(A$4:$A135, 'Annex 2 Designated EHV charges'!$A$11:$A$257)), 0)),"")</f>
        <v>334</v>
      </c>
      <c r="B136" s="96">
        <f>IF($A136="","",VLOOKUP($A136,'Annex 2 Designated EHV charges'!$A:$O,2,0))</f>
        <v>334</v>
      </c>
      <c r="C136" s="97">
        <f>IF($A136="","",VLOOKUP($A136,'Annex 2 Designated EHV charges'!$A:$O,3,0))</f>
        <v>1300035349355</v>
      </c>
      <c r="D136" s="96" t="str">
        <f>IF($A136="","",VLOOKUP($A136,'Annex 2 Designated EHV charges'!$A:$O,7,0))</f>
        <v>New Horizon Global Ltd</v>
      </c>
      <c r="E136" s="101" t="str">
        <f>IFERROR(IF(VLOOKUP($A136,'Annex 2 Designated EHV charges'!$A:$O,9,FALSE)=0,"",VLOOKUP($A136,'Annex 2 Designated EHV charges'!$A:$O,9,FALSE)),"")</f>
        <v>-</v>
      </c>
      <c r="F136" s="102">
        <f>IFERROR(IF(VLOOKUP($A136,'Annex 2 Designated EHV charges'!$A:$O,10,FALSE)=0,"",VLOOKUP($A136,'Annex 2 Designated EHV charges'!$A:$O,10,FALSE)),"")</f>
        <v>13978.99</v>
      </c>
      <c r="G136" s="103">
        <f>IFERROR(IF(VLOOKUP($A136,'Annex 2 Designated EHV charges'!$A:$O,11,FALSE)=0,"",VLOOKUP($A136,'Annex 2 Designated EHV charges'!$A:$O,11,FALSE)),"")</f>
        <v>4.51</v>
      </c>
      <c r="H136" s="103">
        <f>IFERROR(IF(VLOOKUP($A136,'Annex 2 Designated EHV charges'!$A:$O,12,FALSE)=0,"",VLOOKUP($A136,'Annex 2 Designated EHV charges'!$A:$O,12,FALSE)),"")</f>
        <v>4.51</v>
      </c>
      <c r="I136" s="237" t="str">
        <f>IF('Annex 2 Designated EHV charges'!Q142="","",'Annex 2 Designated EHV charges'!Q142)</f>
        <v/>
      </c>
    </row>
    <row r="137" spans="1:9" ht="12.75" customHeight="1" x14ac:dyDescent="0.25">
      <c r="A137" s="96">
        <f t="array" ref="A137">IFERROR(INDEX('Annex 2 Designated EHV charges'!$A$11:$A$257, MATCH(0, IF(ISBLANK('Annex 2 Designated EHV charges'!$A$11:$A$257),1, COUNTIF(A$4:$A136, 'Annex 2 Designated EHV charges'!$A$11:$A$257)), 0)),"")</f>
        <v>335</v>
      </c>
      <c r="B137" s="96">
        <f>IF($A137="","",VLOOKUP($A137,'Annex 2 Designated EHV charges'!$A:$O,2,0))</f>
        <v>335</v>
      </c>
      <c r="C137" s="97">
        <f>IF($A137="","",VLOOKUP($A137,'Annex 2 Designated EHV charges'!$A:$O,3,0))</f>
        <v>1300035349639</v>
      </c>
      <c r="D137" s="96" t="str">
        <f>IF($A137="","",VLOOKUP($A137,'Annex 2 Designated EHV charges'!$A:$O,7,0))</f>
        <v>Seaforth Cornmill</v>
      </c>
      <c r="E137" s="101" t="str">
        <f>IFERROR(IF(VLOOKUP($A137,'Annex 2 Designated EHV charges'!$A:$O,9,FALSE)=0,"",VLOOKUP($A137,'Annex 2 Designated EHV charges'!$A:$O,9,FALSE)),"")</f>
        <v>-</v>
      </c>
      <c r="F137" s="102">
        <f>IFERROR(IF(VLOOKUP($A137,'Annex 2 Designated EHV charges'!$A:$O,10,FALSE)=0,"",VLOOKUP($A137,'Annex 2 Designated EHV charges'!$A:$O,10,FALSE)),"")</f>
        <v>13978.99</v>
      </c>
      <c r="G137" s="103">
        <f>IFERROR(IF(VLOOKUP($A137,'Annex 2 Designated EHV charges'!$A:$O,11,FALSE)=0,"",VLOOKUP($A137,'Annex 2 Designated EHV charges'!$A:$O,11,FALSE)),"")</f>
        <v>4.83</v>
      </c>
      <c r="H137" s="103">
        <f>IFERROR(IF(VLOOKUP($A137,'Annex 2 Designated EHV charges'!$A:$O,12,FALSE)=0,"",VLOOKUP($A137,'Annex 2 Designated EHV charges'!$A:$O,12,FALSE)),"")</f>
        <v>4.83</v>
      </c>
      <c r="I137" s="237" t="str">
        <f>IF('Annex 2 Designated EHV charges'!Q143="","",'Annex 2 Designated EHV charges'!Q143)</f>
        <v/>
      </c>
    </row>
    <row r="138" spans="1:9" ht="12.75" customHeight="1" x14ac:dyDescent="0.25">
      <c r="A138" s="96">
        <f t="array" ref="A138">IFERROR(INDEX('Annex 2 Designated EHV charges'!$A$11:$A$257, MATCH(0, IF(ISBLANK('Annex 2 Designated EHV charges'!$A$11:$A$257),1, COUNTIF(A$4:$A137, 'Annex 2 Designated EHV charges'!$A$11:$A$257)), 0)),"")</f>
        <v>336</v>
      </c>
      <c r="B138" s="96">
        <f>IF($A138="","",VLOOKUP($A138,'Annex 2 Designated EHV charges'!$A:$O,2,0))</f>
        <v>336</v>
      </c>
      <c r="C138" s="97">
        <f>IF($A138="","",VLOOKUP($A138,'Annex 2 Designated EHV charges'!$A:$O,3,0))</f>
        <v>1300060254338</v>
      </c>
      <c r="D138" s="96" t="str">
        <f>IF($A138="","",VLOOKUP($A138,'Annex 2 Designated EHV charges'!$A:$O,7,0))</f>
        <v>Altcar Rifle Range Estate</v>
      </c>
      <c r="E138" s="101">
        <f>IFERROR(IF(VLOOKUP($A138,'Annex 2 Designated EHV charges'!$A:$O,9,FALSE)=0,"",VLOOKUP($A138,'Annex 2 Designated EHV charges'!$A:$O,9,FALSE)),"")</f>
        <v>0.95699999999999996</v>
      </c>
      <c r="F138" s="102">
        <f>IFERROR(IF(VLOOKUP($A138,'Annex 2 Designated EHV charges'!$A:$O,10,FALSE)=0,"",VLOOKUP($A138,'Annex 2 Designated EHV charges'!$A:$O,10,FALSE)),"")</f>
        <v>15193.84</v>
      </c>
      <c r="G138" s="103">
        <f>IFERROR(IF(VLOOKUP($A138,'Annex 2 Designated EHV charges'!$A:$O,11,FALSE)=0,"",VLOOKUP($A138,'Annex 2 Designated EHV charges'!$A:$O,11,FALSE)),"")</f>
        <v>3.57</v>
      </c>
      <c r="H138" s="103">
        <f>IFERROR(IF(VLOOKUP($A138,'Annex 2 Designated EHV charges'!$A:$O,12,FALSE)=0,"",VLOOKUP($A138,'Annex 2 Designated EHV charges'!$A:$O,12,FALSE)),"")</f>
        <v>3.57</v>
      </c>
      <c r="I138" s="237" t="str">
        <f>IF('Annex 2 Designated EHV charges'!Q144="","",'Annex 2 Designated EHV charges'!Q144)</f>
        <v/>
      </c>
    </row>
    <row r="139" spans="1:9" ht="12.75" customHeight="1" x14ac:dyDescent="0.25">
      <c r="A139" s="96">
        <f t="array" ref="A139">IFERROR(INDEX('Annex 2 Designated EHV charges'!$A$11:$A$257, MATCH(0, IF(ISBLANK('Annex 2 Designated EHV charges'!$A$11:$A$257),1, COUNTIF(A$4:$A138, 'Annex 2 Designated EHV charges'!$A$11:$A$257)), 0)),"")</f>
        <v>337</v>
      </c>
      <c r="B139" s="96">
        <f>IF($A139="","",VLOOKUP($A139,'Annex 2 Designated EHV charges'!$A:$O,2,0))</f>
        <v>337</v>
      </c>
      <c r="C139" s="97">
        <f>IF($A139="","",VLOOKUP($A139,'Annex 2 Designated EHV charges'!$A:$O,3,0))</f>
        <v>1300035350680</v>
      </c>
      <c r="D139" s="96" t="str">
        <f>IF($A139="","",VLOOKUP($A139,'Annex 2 Designated EHV charges'!$A:$O,7,0))</f>
        <v>News International Plc</v>
      </c>
      <c r="E139" s="101" t="str">
        <f>IFERROR(IF(VLOOKUP($A139,'Annex 2 Designated EHV charges'!$A:$O,9,FALSE)=0,"",VLOOKUP($A139,'Annex 2 Designated EHV charges'!$A:$O,9,FALSE)),"")</f>
        <v>-</v>
      </c>
      <c r="F139" s="102">
        <f>IFERROR(IF(VLOOKUP($A139,'Annex 2 Designated EHV charges'!$A:$O,10,FALSE)=0,"",VLOOKUP($A139,'Annex 2 Designated EHV charges'!$A:$O,10,FALSE)),"")</f>
        <v>42804.75</v>
      </c>
      <c r="G139" s="103">
        <f>IFERROR(IF(VLOOKUP($A139,'Annex 2 Designated EHV charges'!$A:$O,11,FALSE)=0,"",VLOOKUP($A139,'Annex 2 Designated EHV charges'!$A:$O,11,FALSE)),"")</f>
        <v>2.15</v>
      </c>
      <c r="H139" s="103">
        <f>IFERROR(IF(VLOOKUP($A139,'Annex 2 Designated EHV charges'!$A:$O,12,FALSE)=0,"",VLOOKUP($A139,'Annex 2 Designated EHV charges'!$A:$O,12,FALSE)),"")</f>
        <v>2.15</v>
      </c>
      <c r="I139" s="237" t="str">
        <f>IF('Annex 2 Designated EHV charges'!Q145="","",'Annex 2 Designated EHV charges'!Q145)</f>
        <v/>
      </c>
    </row>
    <row r="140" spans="1:9" ht="12.75" customHeight="1" x14ac:dyDescent="0.25">
      <c r="A140" s="96">
        <f t="array" ref="A140">IFERROR(INDEX('Annex 2 Designated EHV charges'!$A$11:$A$257, MATCH(0, IF(ISBLANK('Annex 2 Designated EHV charges'!$A$11:$A$257),1, COUNTIF(A$4:$A139, 'Annex 2 Designated EHV charges'!$A$11:$A$257)), 0)),"")</f>
        <v>338</v>
      </c>
      <c r="B140" s="96">
        <f>IF($A140="","",VLOOKUP($A140,'Annex 2 Designated EHV charges'!$A:$O,2,0))</f>
        <v>338</v>
      </c>
      <c r="C140" s="97">
        <f>IF($A140="","",VLOOKUP($A140,'Annex 2 Designated EHV charges'!$A:$O,3,0))</f>
        <v>1300035351248</v>
      </c>
      <c r="D140" s="96" t="str">
        <f>IF($A140="","",VLOOKUP($A140,'Annex 2 Designated EHV charges'!$A:$O,7,0))</f>
        <v>Essex International Limited</v>
      </c>
      <c r="E140" s="101">
        <f>IFERROR(IF(VLOOKUP($A140,'Annex 2 Designated EHV charges'!$A:$O,9,FALSE)=0,"",VLOOKUP($A140,'Annex 2 Designated EHV charges'!$A:$O,9,FALSE)),"")</f>
        <v>0.60499999999999998</v>
      </c>
      <c r="F140" s="102">
        <f>IFERROR(IF(VLOOKUP($A140,'Annex 2 Designated EHV charges'!$A:$O,10,FALSE)=0,"",VLOOKUP($A140,'Annex 2 Designated EHV charges'!$A:$O,10,FALSE)),"")</f>
        <v>13978.99</v>
      </c>
      <c r="G140" s="103">
        <f>IFERROR(IF(VLOOKUP($A140,'Annex 2 Designated EHV charges'!$A:$O,11,FALSE)=0,"",VLOOKUP($A140,'Annex 2 Designated EHV charges'!$A:$O,11,FALSE)),"")</f>
        <v>3.2</v>
      </c>
      <c r="H140" s="103">
        <f>IFERROR(IF(VLOOKUP($A140,'Annex 2 Designated EHV charges'!$A:$O,12,FALSE)=0,"",VLOOKUP($A140,'Annex 2 Designated EHV charges'!$A:$O,12,FALSE)),"")</f>
        <v>3.2</v>
      </c>
      <c r="I140" s="237" t="str">
        <f>IF('Annex 2 Designated EHV charges'!Q146="","",'Annex 2 Designated EHV charges'!Q146)</f>
        <v/>
      </c>
    </row>
    <row r="141" spans="1:9" ht="12.75" customHeight="1" x14ac:dyDescent="0.25">
      <c r="A141" s="96">
        <f t="array" ref="A141">IFERROR(INDEX('Annex 2 Designated EHV charges'!$A$11:$A$257, MATCH(0, IF(ISBLANK('Annex 2 Designated EHV charges'!$A$11:$A$257),1, COUNTIF(A$4:$A140, 'Annex 2 Designated EHV charges'!$A$11:$A$257)), 0)),"")</f>
        <v>339</v>
      </c>
      <c r="B141" s="96">
        <f>IF($A141="","",VLOOKUP($A141,'Annex 2 Designated EHV charges'!$A:$O,2,0))</f>
        <v>339</v>
      </c>
      <c r="C141" s="97">
        <f>IF($A141="","",VLOOKUP($A141,'Annex 2 Designated EHV charges'!$A:$O,3,0))</f>
        <v>1300035351735</v>
      </c>
      <c r="D141" s="96" t="str">
        <f>IF($A141="","",VLOOKUP($A141,'Annex 2 Designated EHV charges'!$A:$O,7,0))</f>
        <v>Elizabeth II Law Courts</v>
      </c>
      <c r="E141" s="101">
        <f>IFERROR(IF(VLOOKUP($A141,'Annex 2 Designated EHV charges'!$A:$O,9,FALSE)=0,"",VLOOKUP($A141,'Annex 2 Designated EHV charges'!$A:$O,9,FALSE)),"")</f>
        <v>0.53800000000000003</v>
      </c>
      <c r="F141" s="102">
        <f>IFERROR(IF(VLOOKUP($A141,'Annex 2 Designated EHV charges'!$A:$O,10,FALSE)=0,"",VLOOKUP($A141,'Annex 2 Designated EHV charges'!$A:$O,10,FALSE)),"")</f>
        <v>13978.99</v>
      </c>
      <c r="G141" s="103">
        <f>IFERROR(IF(VLOOKUP($A141,'Annex 2 Designated EHV charges'!$A:$O,11,FALSE)=0,"",VLOOKUP($A141,'Annex 2 Designated EHV charges'!$A:$O,11,FALSE)),"")</f>
        <v>2.89</v>
      </c>
      <c r="H141" s="103">
        <f>IFERROR(IF(VLOOKUP($A141,'Annex 2 Designated EHV charges'!$A:$O,12,FALSE)=0,"",VLOOKUP($A141,'Annex 2 Designated EHV charges'!$A:$O,12,FALSE)),"")</f>
        <v>2.89</v>
      </c>
      <c r="I141" s="237" t="str">
        <f>IF('Annex 2 Designated EHV charges'!Q147="","",'Annex 2 Designated EHV charges'!Q147)</f>
        <v/>
      </c>
    </row>
    <row r="142" spans="1:9" ht="12.75" customHeight="1" x14ac:dyDescent="0.25">
      <c r="A142" s="96">
        <f t="array" ref="A142">IFERROR(INDEX('Annex 2 Designated EHV charges'!$A$11:$A$257, MATCH(0, IF(ISBLANK('Annex 2 Designated EHV charges'!$A$11:$A$257),1, COUNTIF(A$4:$A141, 'Annex 2 Designated EHV charges'!$A$11:$A$257)), 0)),"")</f>
        <v>340</v>
      </c>
      <c r="B142" s="96">
        <f>IF($A142="","",VLOOKUP($A142,'Annex 2 Designated EHV charges'!$A:$O,2,0))</f>
        <v>340</v>
      </c>
      <c r="C142" s="97">
        <f>IF($A142="","",VLOOKUP($A142,'Annex 2 Designated EHV charges'!$A:$O,3,0))</f>
        <v>1300035351967</v>
      </c>
      <c r="D142" s="96" t="str">
        <f>IF($A142="","",VLOOKUP($A142,'Annex 2 Designated EHV charges'!$A:$O,7,0))</f>
        <v>Downing Property Services Ltd</v>
      </c>
      <c r="E142" s="101">
        <f>IFERROR(IF(VLOOKUP($A142,'Annex 2 Designated EHV charges'!$A:$O,9,FALSE)=0,"",VLOOKUP($A142,'Annex 2 Designated EHV charges'!$A:$O,9,FALSE)),"")</f>
        <v>0.59499999999999997</v>
      </c>
      <c r="F142" s="102">
        <f>IFERROR(IF(VLOOKUP($A142,'Annex 2 Designated EHV charges'!$A:$O,10,FALSE)=0,"",VLOOKUP($A142,'Annex 2 Designated EHV charges'!$A:$O,10,FALSE)),"")</f>
        <v>13978.99</v>
      </c>
      <c r="G142" s="103">
        <f>IFERROR(IF(VLOOKUP($A142,'Annex 2 Designated EHV charges'!$A:$O,11,FALSE)=0,"",VLOOKUP($A142,'Annex 2 Designated EHV charges'!$A:$O,11,FALSE)),"")</f>
        <v>3.43</v>
      </c>
      <c r="H142" s="103">
        <f>IFERROR(IF(VLOOKUP($A142,'Annex 2 Designated EHV charges'!$A:$O,12,FALSE)=0,"",VLOOKUP($A142,'Annex 2 Designated EHV charges'!$A:$O,12,FALSE)),"")</f>
        <v>3.43</v>
      </c>
      <c r="I142" s="237" t="str">
        <f>IF('Annex 2 Designated EHV charges'!Q148="","",'Annex 2 Designated EHV charges'!Q148)</f>
        <v/>
      </c>
    </row>
    <row r="143" spans="1:9" ht="12.75" customHeight="1" x14ac:dyDescent="0.25">
      <c r="A143" s="96">
        <f t="array" ref="A143">IFERROR(INDEX('Annex 2 Designated EHV charges'!$A$11:$A$257, MATCH(0, IF(ISBLANK('Annex 2 Designated EHV charges'!$A$11:$A$257),1, COUNTIF(A$4:$A142, 'Annex 2 Designated EHV charges'!$A$11:$A$257)), 0)),"")</f>
        <v>341</v>
      </c>
      <c r="B143" s="96">
        <f>IF($A143="","",VLOOKUP($A143,'Annex 2 Designated EHV charges'!$A:$O,2,0))</f>
        <v>341</v>
      </c>
      <c r="C143" s="97">
        <f>IF($A143="","",VLOOKUP($A143,'Annex 2 Designated EHV charges'!$A:$O,3,0))</f>
        <v>1300035352739</v>
      </c>
      <c r="D143" s="96" t="str">
        <f>IF($A143="","",VLOOKUP($A143,'Annex 2 Designated EHV charges'!$A:$O,7,0))</f>
        <v>Canada Dock</v>
      </c>
      <c r="E143" s="101" t="str">
        <f>IFERROR(IF(VLOOKUP($A143,'Annex 2 Designated EHV charges'!$A:$O,9,FALSE)=0,"",VLOOKUP($A143,'Annex 2 Designated EHV charges'!$A:$O,9,FALSE)),"")</f>
        <v>-</v>
      </c>
      <c r="F143" s="102">
        <f>IFERROR(IF(VLOOKUP($A143,'Annex 2 Designated EHV charges'!$A:$O,10,FALSE)=0,"",VLOOKUP($A143,'Annex 2 Designated EHV charges'!$A:$O,10,FALSE)),"")</f>
        <v>42804.75</v>
      </c>
      <c r="G143" s="103">
        <f>IFERROR(IF(VLOOKUP($A143,'Annex 2 Designated EHV charges'!$A:$O,11,FALSE)=0,"",VLOOKUP($A143,'Annex 2 Designated EHV charges'!$A:$O,11,FALSE)),"")</f>
        <v>4.26</v>
      </c>
      <c r="H143" s="103">
        <f>IFERROR(IF(VLOOKUP($A143,'Annex 2 Designated EHV charges'!$A:$O,12,FALSE)=0,"",VLOOKUP($A143,'Annex 2 Designated EHV charges'!$A:$O,12,FALSE)),"")</f>
        <v>4.26</v>
      </c>
      <c r="I143" s="237" t="str">
        <f>IF('Annex 2 Designated EHV charges'!Q149="","",'Annex 2 Designated EHV charges'!Q149)</f>
        <v/>
      </c>
    </row>
    <row r="144" spans="1:9" x14ac:dyDescent="0.25">
      <c r="A144" s="96">
        <f t="array" ref="A144">IFERROR(INDEX('Annex 2 Designated EHV charges'!$A$11:$A$257, MATCH(0, IF(ISBLANK('Annex 2 Designated EHV charges'!$A$11:$A$257),1, COUNTIF(A$4:$A143, 'Annex 2 Designated EHV charges'!$A$11:$A$257)), 0)),"")</f>
        <v>343</v>
      </c>
      <c r="B144" s="96">
        <f>IF($A144="","",VLOOKUP($A144,'Annex 2 Designated EHV charges'!$A:$O,2,0))</f>
        <v>343</v>
      </c>
      <c r="C144" s="97">
        <f>IF($A144="","",VLOOKUP($A144,'Annex 2 Designated EHV charges'!$A:$O,3,0))</f>
        <v>1300035352970</v>
      </c>
      <c r="D144" s="96" t="str">
        <f>IF($A144="","",VLOOKUP($A144,'Annex 2 Designated EHV charges'!$A:$O,7,0))</f>
        <v>Liverpool Airport</v>
      </c>
      <c r="E144" s="101" t="str">
        <f>IFERROR(IF(VLOOKUP($A144,'Annex 2 Designated EHV charges'!$A:$O,9,FALSE)=0,"",VLOOKUP($A144,'Annex 2 Designated EHV charges'!$A:$O,9,FALSE)),"")</f>
        <v>-</v>
      </c>
      <c r="F144" s="102">
        <f>IFERROR(IF(VLOOKUP($A144,'Annex 2 Designated EHV charges'!$A:$O,10,FALSE)=0,"",VLOOKUP($A144,'Annex 2 Designated EHV charges'!$A:$O,10,FALSE)),"")</f>
        <v>13978.99</v>
      </c>
      <c r="G144" s="103">
        <f>IFERROR(IF(VLOOKUP($A144,'Annex 2 Designated EHV charges'!$A:$O,11,FALSE)=0,"",VLOOKUP($A144,'Annex 2 Designated EHV charges'!$A:$O,11,FALSE)),"")</f>
        <v>5.33</v>
      </c>
      <c r="H144" s="103">
        <f>IFERROR(IF(VLOOKUP($A144,'Annex 2 Designated EHV charges'!$A:$O,12,FALSE)=0,"",VLOOKUP($A144,'Annex 2 Designated EHV charges'!$A:$O,12,FALSE)),"")</f>
        <v>5.33</v>
      </c>
      <c r="I144" s="237" t="str">
        <f>IF('Annex 2 Designated EHV charges'!Q150="","",'Annex 2 Designated EHV charges'!Q150)</f>
        <v/>
      </c>
    </row>
    <row r="145" spans="1:9" x14ac:dyDescent="0.25">
      <c r="A145" s="96">
        <f t="array" ref="A145">IFERROR(INDEX('Annex 2 Designated EHV charges'!$A$11:$A$257, MATCH(0, IF(ISBLANK('Annex 2 Designated EHV charges'!$A$11:$A$257),1, COUNTIF(A$4:$A144, 'Annex 2 Designated EHV charges'!$A$11:$A$257)), 0)),"")</f>
        <v>345</v>
      </c>
      <c r="B145" s="96">
        <f>IF($A145="","",VLOOKUP($A145,'Annex 2 Designated EHV charges'!$A:$O,2,0))</f>
        <v>345</v>
      </c>
      <c r="C145" s="97">
        <f>IF($A145="","",VLOOKUP($A145,'Annex 2 Designated EHV charges'!$A:$O,3,0))</f>
        <v>1300035354986</v>
      </c>
      <c r="D145" s="96" t="str">
        <f>IF($A145="","",VLOOKUP($A145,'Annex 2 Designated EHV charges'!$A:$O,7,0))</f>
        <v>Novelis Uk Ltd</v>
      </c>
      <c r="E145" s="101" t="str">
        <f>IFERROR(IF(VLOOKUP($A145,'Annex 2 Designated EHV charges'!$A:$O,9,FALSE)=0,"",VLOOKUP($A145,'Annex 2 Designated EHV charges'!$A:$O,9,FALSE)),"")</f>
        <v>-</v>
      </c>
      <c r="F145" s="102">
        <f>IFERROR(IF(VLOOKUP($A145,'Annex 2 Designated EHV charges'!$A:$O,10,FALSE)=0,"",VLOOKUP($A145,'Annex 2 Designated EHV charges'!$A:$O,10,FALSE)),"")</f>
        <v>42804.75</v>
      </c>
      <c r="G145" s="103">
        <f>IFERROR(IF(VLOOKUP($A145,'Annex 2 Designated EHV charges'!$A:$O,11,FALSE)=0,"",VLOOKUP($A145,'Annex 2 Designated EHV charges'!$A:$O,11,FALSE)),"")</f>
        <v>6.36</v>
      </c>
      <c r="H145" s="103">
        <f>IFERROR(IF(VLOOKUP($A145,'Annex 2 Designated EHV charges'!$A:$O,12,FALSE)=0,"",VLOOKUP($A145,'Annex 2 Designated EHV charges'!$A:$O,12,FALSE)),"")</f>
        <v>6.36</v>
      </c>
      <c r="I145" s="237" t="str">
        <f>IF('Annex 2 Designated EHV charges'!Q151="","",'Annex 2 Designated EHV charges'!Q151)</f>
        <v/>
      </c>
    </row>
    <row r="146" spans="1:9" x14ac:dyDescent="0.25">
      <c r="A146" s="96">
        <f t="array" ref="A146">IFERROR(INDEX('Annex 2 Designated EHV charges'!$A$11:$A$257, MATCH(0, IF(ISBLANK('Annex 2 Designated EHV charges'!$A$11:$A$257),1, COUNTIF(A$4:$A145, 'Annex 2 Designated EHV charges'!$A$11:$A$257)), 0)),"")</f>
        <v>346</v>
      </c>
      <c r="B146" s="96">
        <f>IF($A146="","",VLOOKUP($A146,'Annex 2 Designated EHV charges'!$A:$O,2,0))</f>
        <v>346</v>
      </c>
      <c r="C146" s="97">
        <f>IF($A146="","",VLOOKUP($A146,'Annex 2 Designated EHV charges'!$A:$O,3,0))</f>
        <v>1300035355118</v>
      </c>
      <c r="D146" s="96" t="str">
        <f>IF($A146="","",VLOOKUP($A146,'Annex 2 Designated EHV charges'!$A:$O,7,0))</f>
        <v>PQ Silicas UK Ltd</v>
      </c>
      <c r="E146" s="101" t="str">
        <f>IFERROR(IF(VLOOKUP($A146,'Annex 2 Designated EHV charges'!$A:$O,9,FALSE)=0,"",VLOOKUP($A146,'Annex 2 Designated EHV charges'!$A:$O,9,FALSE)),"")</f>
        <v>-</v>
      </c>
      <c r="F146" s="102">
        <f>IFERROR(IF(VLOOKUP($A146,'Annex 2 Designated EHV charges'!$A:$O,10,FALSE)=0,"",VLOOKUP($A146,'Annex 2 Designated EHV charges'!$A:$O,10,FALSE)),"")</f>
        <v>42960.14</v>
      </c>
      <c r="G146" s="103">
        <f>IFERROR(IF(VLOOKUP($A146,'Annex 2 Designated EHV charges'!$A:$O,11,FALSE)=0,"",VLOOKUP($A146,'Annex 2 Designated EHV charges'!$A:$O,11,FALSE)),"")</f>
        <v>3.83</v>
      </c>
      <c r="H146" s="103">
        <f>IFERROR(IF(VLOOKUP($A146,'Annex 2 Designated EHV charges'!$A:$O,12,FALSE)=0,"",VLOOKUP($A146,'Annex 2 Designated EHV charges'!$A:$O,12,FALSE)),"")</f>
        <v>3.83</v>
      </c>
      <c r="I146" s="237" t="str">
        <f>IF('Annex 2 Designated EHV charges'!Q152="","",'Annex 2 Designated EHV charges'!Q152)</f>
        <v/>
      </c>
    </row>
    <row r="147" spans="1:9" x14ac:dyDescent="0.25">
      <c r="A147" s="96">
        <f t="array" ref="A147">IFERROR(INDEX('Annex 2 Designated EHV charges'!$A$11:$A$257, MATCH(0, IF(ISBLANK('Annex 2 Designated EHV charges'!$A$11:$A$257),1, COUNTIF(A$4:$A146, 'Annex 2 Designated EHV charges'!$A$11:$A$257)), 0)),"")</f>
        <v>347</v>
      </c>
      <c r="B147" s="96">
        <f>IF($A147="","",VLOOKUP($A147,'Annex 2 Designated EHV charges'!$A:$O,2,0))</f>
        <v>347</v>
      </c>
      <c r="C147" s="97">
        <f>IF($A147="","",VLOOKUP($A147,'Annex 2 Designated EHV charges'!$A:$O,3,0))</f>
        <v>1300035355136</v>
      </c>
      <c r="D147" s="96" t="str">
        <f>IF($A147="","",VLOOKUP($A147,'Annex 2 Designated EHV charges'!$A:$O,7,0))</f>
        <v>Baronet Works</v>
      </c>
      <c r="E147" s="101" t="str">
        <f>IFERROR(IF(VLOOKUP($A147,'Annex 2 Designated EHV charges'!$A:$O,9,FALSE)=0,"",VLOOKUP($A147,'Annex 2 Designated EHV charges'!$A:$O,9,FALSE)),"")</f>
        <v>-</v>
      </c>
      <c r="F147" s="102">
        <f>IFERROR(IF(VLOOKUP($A147,'Annex 2 Designated EHV charges'!$A:$O,10,FALSE)=0,"",VLOOKUP($A147,'Annex 2 Designated EHV charges'!$A:$O,10,FALSE)),"")</f>
        <v>47070.86</v>
      </c>
      <c r="G147" s="103">
        <f>IFERROR(IF(VLOOKUP($A147,'Annex 2 Designated EHV charges'!$A:$O,11,FALSE)=0,"",VLOOKUP($A147,'Annex 2 Designated EHV charges'!$A:$O,11,FALSE)),"")</f>
        <v>4.0999999999999996</v>
      </c>
      <c r="H147" s="103">
        <f>IFERROR(IF(VLOOKUP($A147,'Annex 2 Designated EHV charges'!$A:$O,12,FALSE)=0,"",VLOOKUP($A147,'Annex 2 Designated EHV charges'!$A:$O,12,FALSE)),"")</f>
        <v>4.0999999999999996</v>
      </c>
      <c r="I147" s="237" t="str">
        <f>IF('Annex 2 Designated EHV charges'!Q153="","",'Annex 2 Designated EHV charges'!Q153)</f>
        <v/>
      </c>
    </row>
    <row r="148" spans="1:9" x14ac:dyDescent="0.25">
      <c r="A148" s="96">
        <f t="array" ref="A148">IFERROR(INDEX('Annex 2 Designated EHV charges'!$A$11:$A$257, MATCH(0, IF(ISBLANK('Annex 2 Designated EHV charges'!$A$11:$A$257),1, COUNTIF(A$4:$A147, 'Annex 2 Designated EHV charges'!$A$11:$A$257)), 0)),"")</f>
        <v>348</v>
      </c>
      <c r="B148" s="96">
        <f>IF($A148="","",VLOOKUP($A148,'Annex 2 Designated EHV charges'!$A:$O,2,0))</f>
        <v>348</v>
      </c>
      <c r="C148" s="97">
        <f>IF($A148="","",VLOOKUP($A148,'Annex 2 Designated EHV charges'!$A:$O,3,0))</f>
        <v>1300035355749</v>
      </c>
      <c r="D148" s="96" t="str">
        <f>IF($A148="","",VLOOKUP($A148,'Annex 2 Designated EHV charges'!$A:$O,7,0))</f>
        <v>Unifrax Ltd</v>
      </c>
      <c r="E148" s="101" t="str">
        <f>IFERROR(IF(VLOOKUP($A148,'Annex 2 Designated EHV charges'!$A:$O,9,FALSE)=0,"",VLOOKUP($A148,'Annex 2 Designated EHV charges'!$A:$O,9,FALSE)),"")</f>
        <v>-</v>
      </c>
      <c r="F148" s="102">
        <f>IFERROR(IF(VLOOKUP($A148,'Annex 2 Designated EHV charges'!$A:$O,10,FALSE)=0,"",VLOOKUP($A148,'Annex 2 Designated EHV charges'!$A:$O,10,FALSE)),"")</f>
        <v>42804.75</v>
      </c>
      <c r="G148" s="103">
        <f>IFERROR(IF(VLOOKUP($A148,'Annex 2 Designated EHV charges'!$A:$O,11,FALSE)=0,"",VLOOKUP($A148,'Annex 2 Designated EHV charges'!$A:$O,11,FALSE)),"")</f>
        <v>4.01</v>
      </c>
      <c r="H148" s="103">
        <f>IFERROR(IF(VLOOKUP($A148,'Annex 2 Designated EHV charges'!$A:$O,12,FALSE)=0,"",VLOOKUP($A148,'Annex 2 Designated EHV charges'!$A:$O,12,FALSE)),"")</f>
        <v>4.01</v>
      </c>
      <c r="I148" s="237" t="str">
        <f>IF('Annex 2 Designated EHV charges'!Q154="","",'Annex 2 Designated EHV charges'!Q154)</f>
        <v/>
      </c>
    </row>
    <row r="149" spans="1:9" x14ac:dyDescent="0.25">
      <c r="A149" s="96">
        <f t="array" ref="A149">IFERROR(INDEX('Annex 2 Designated EHV charges'!$A$11:$A$257, MATCH(0, IF(ISBLANK('Annex 2 Designated EHV charges'!$A$11:$A$257),1, COUNTIF(A$4:$A148, 'Annex 2 Designated EHV charges'!$A$11:$A$257)), 0)),"")</f>
        <v>350</v>
      </c>
      <c r="B149" s="96">
        <f>IF($A149="","",VLOOKUP($A149,'Annex 2 Designated EHV charges'!$A:$O,2,0))</f>
        <v>350</v>
      </c>
      <c r="C149" s="97">
        <f>IF($A149="","",VLOOKUP($A149,'Annex 2 Designated EHV charges'!$A:$O,3,0))</f>
        <v>1300035355970</v>
      </c>
      <c r="D149" s="96" t="str">
        <f>IF($A149="","",VLOOKUP($A149,'Annex 2 Designated EHV charges'!$A:$O,7,0))</f>
        <v>Poppies house</v>
      </c>
      <c r="E149" s="101" t="str">
        <f>IFERROR(IF(VLOOKUP($A149,'Annex 2 Designated EHV charges'!$A:$O,9,FALSE)=0,"",VLOOKUP($A149,'Annex 2 Designated EHV charges'!$A:$O,9,FALSE)),"")</f>
        <v>-</v>
      </c>
      <c r="F149" s="102">
        <f>IFERROR(IF(VLOOKUP($A149,'Annex 2 Designated EHV charges'!$A:$O,10,FALSE)=0,"",VLOOKUP($A149,'Annex 2 Designated EHV charges'!$A:$O,10,FALSE)),"")</f>
        <v>13690.1</v>
      </c>
      <c r="G149" s="103">
        <f>IFERROR(IF(VLOOKUP($A149,'Annex 2 Designated EHV charges'!$A:$O,11,FALSE)=0,"",VLOOKUP($A149,'Annex 2 Designated EHV charges'!$A:$O,11,FALSE)),"")</f>
        <v>2.4700000000000002</v>
      </c>
      <c r="H149" s="103">
        <f>IFERROR(IF(VLOOKUP($A149,'Annex 2 Designated EHV charges'!$A:$O,12,FALSE)=0,"",VLOOKUP($A149,'Annex 2 Designated EHV charges'!$A:$O,12,FALSE)),"")</f>
        <v>2.4700000000000002</v>
      </c>
      <c r="I149" s="237" t="str">
        <f>IF('Annex 2 Designated EHV charges'!Q155="","",'Annex 2 Designated EHV charges'!Q155)</f>
        <v/>
      </c>
    </row>
    <row r="150" spans="1:9" x14ac:dyDescent="0.25">
      <c r="A150" s="96">
        <f t="array" ref="A150">IFERROR(INDEX('Annex 2 Designated EHV charges'!$A$11:$A$257, MATCH(0, IF(ISBLANK('Annex 2 Designated EHV charges'!$A$11:$A$257),1, COUNTIF(A$4:$A149, 'Annex 2 Designated EHV charges'!$A$11:$A$257)), 0)),"")</f>
        <v>351</v>
      </c>
      <c r="B150" s="96">
        <f>IF($A150="","",VLOOKUP($A150,'Annex 2 Designated EHV charges'!$A:$O,2,0))</f>
        <v>351</v>
      </c>
      <c r="C150" s="97">
        <f>IF($A150="","",VLOOKUP($A150,'Annex 2 Designated EHV charges'!$A:$O,3,0))</f>
        <v>1300035356194</v>
      </c>
      <c r="D150" s="96" t="str">
        <f>IF($A150="","",VLOOKUP($A150,'Annex 2 Designated EHV charges'!$A:$O,7,0))</f>
        <v>BOC Limited</v>
      </c>
      <c r="E150" s="101" t="str">
        <f>IFERROR(IF(VLOOKUP($A150,'Annex 2 Designated EHV charges'!$A:$O,9,FALSE)=0,"",VLOOKUP($A150,'Annex 2 Designated EHV charges'!$A:$O,9,FALSE)),"")</f>
        <v>-</v>
      </c>
      <c r="F150" s="102">
        <f>IFERROR(IF(VLOOKUP($A150,'Annex 2 Designated EHV charges'!$A:$O,10,FALSE)=0,"",VLOOKUP($A150,'Annex 2 Designated EHV charges'!$A:$O,10,FALSE)),"")</f>
        <v>13978.99</v>
      </c>
      <c r="G150" s="103">
        <f>IFERROR(IF(VLOOKUP($A150,'Annex 2 Designated EHV charges'!$A:$O,11,FALSE)=0,"",VLOOKUP($A150,'Annex 2 Designated EHV charges'!$A:$O,11,FALSE)),"")</f>
        <v>5.25</v>
      </c>
      <c r="H150" s="103">
        <f>IFERROR(IF(VLOOKUP($A150,'Annex 2 Designated EHV charges'!$A:$O,12,FALSE)=0,"",VLOOKUP($A150,'Annex 2 Designated EHV charges'!$A:$O,12,FALSE)),"")</f>
        <v>5.25</v>
      </c>
      <c r="I150" s="237" t="str">
        <f>IF('Annex 2 Designated EHV charges'!Q156="","",'Annex 2 Designated EHV charges'!Q156)</f>
        <v/>
      </c>
    </row>
    <row r="151" spans="1:9" x14ac:dyDescent="0.25">
      <c r="A151" s="96">
        <f t="array" ref="A151">IFERROR(INDEX('Annex 2 Designated EHV charges'!$A$11:$A$257, MATCH(0, IF(ISBLANK('Annex 2 Designated EHV charges'!$A$11:$A$257),1, COUNTIF(A$4:$A150, 'Annex 2 Designated EHV charges'!$A$11:$A$257)), 0)),"")</f>
        <v>352</v>
      </c>
      <c r="B151" s="96">
        <f>IF($A151="","",VLOOKUP($A151,'Annex 2 Designated EHV charges'!$A:$O,2,0))</f>
        <v>352</v>
      </c>
      <c r="C151" s="97">
        <f>IF($A151="","",VLOOKUP($A151,'Annex 2 Designated EHV charges'!$A:$O,3,0))</f>
        <v>1300035356380</v>
      </c>
      <c r="D151" s="96" t="str">
        <f>IF($A151="","",VLOOKUP($A151,'Annex 2 Designated EHV charges'!$A:$O,7,0))</f>
        <v>Daresbury Laboratory</v>
      </c>
      <c r="E151" s="101" t="str">
        <f>IFERROR(IF(VLOOKUP($A151,'Annex 2 Designated EHV charges'!$A:$O,9,FALSE)=0,"",VLOOKUP($A151,'Annex 2 Designated EHV charges'!$A:$O,9,FALSE)),"")</f>
        <v>-</v>
      </c>
      <c r="F151" s="102">
        <f>IFERROR(IF(VLOOKUP($A151,'Annex 2 Designated EHV charges'!$A:$O,10,FALSE)=0,"",VLOOKUP($A151,'Annex 2 Designated EHV charges'!$A:$O,10,FALSE)),"")</f>
        <v>42804.75</v>
      </c>
      <c r="G151" s="103">
        <f>IFERROR(IF(VLOOKUP($A151,'Annex 2 Designated EHV charges'!$A:$O,11,FALSE)=0,"",VLOOKUP($A151,'Annex 2 Designated EHV charges'!$A:$O,11,FALSE)),"")</f>
        <v>3.16</v>
      </c>
      <c r="H151" s="103">
        <f>IFERROR(IF(VLOOKUP($A151,'Annex 2 Designated EHV charges'!$A:$O,12,FALSE)=0,"",VLOOKUP($A151,'Annex 2 Designated EHV charges'!$A:$O,12,FALSE)),"")</f>
        <v>3.16</v>
      </c>
      <c r="I151" s="237" t="str">
        <f>IF('Annex 2 Designated EHV charges'!Q157="","",'Annex 2 Designated EHV charges'!Q157)</f>
        <v/>
      </c>
    </row>
    <row r="152" spans="1:9" x14ac:dyDescent="0.25">
      <c r="A152" s="96">
        <f t="array" ref="A152">IFERROR(INDEX('Annex 2 Designated EHV charges'!$A$11:$A$257, MATCH(0, IF(ISBLANK('Annex 2 Designated EHV charges'!$A$11:$A$257),1, COUNTIF(A$4:$A151, 'Annex 2 Designated EHV charges'!$A$11:$A$257)), 0)),"")</f>
        <v>353</v>
      </c>
      <c r="B152" s="96">
        <f>IF($A152="","",VLOOKUP($A152,'Annex 2 Designated EHV charges'!$A:$O,2,0))</f>
        <v>353</v>
      </c>
      <c r="C152" s="97">
        <f>IF($A152="","",VLOOKUP($A152,'Annex 2 Designated EHV charges'!$A:$O,3,0))</f>
        <v>1300035356724</v>
      </c>
      <c r="D152" s="96" t="str">
        <f>IF($A152="","",VLOOKUP($A152,'Annex 2 Designated EHV charges'!$A:$O,7,0))</f>
        <v>Gypsum</v>
      </c>
      <c r="E152" s="101" t="str">
        <f>IFERROR(IF(VLOOKUP($A152,'Annex 2 Designated EHV charges'!$A:$O,9,FALSE)=0,"",VLOOKUP($A152,'Annex 2 Designated EHV charges'!$A:$O,9,FALSE)),"")</f>
        <v>-</v>
      </c>
      <c r="F152" s="102">
        <f>IFERROR(IF(VLOOKUP($A152,'Annex 2 Designated EHV charges'!$A:$O,10,FALSE)=0,"",VLOOKUP($A152,'Annex 2 Designated EHV charges'!$A:$O,10,FALSE)),"")</f>
        <v>48285.71</v>
      </c>
      <c r="G152" s="103">
        <f>IFERROR(IF(VLOOKUP($A152,'Annex 2 Designated EHV charges'!$A:$O,11,FALSE)=0,"",VLOOKUP($A152,'Annex 2 Designated EHV charges'!$A:$O,11,FALSE)),"")</f>
        <v>6.16</v>
      </c>
      <c r="H152" s="103">
        <f>IFERROR(IF(VLOOKUP($A152,'Annex 2 Designated EHV charges'!$A:$O,12,FALSE)=0,"",VLOOKUP($A152,'Annex 2 Designated EHV charges'!$A:$O,12,FALSE)),"")</f>
        <v>6.16</v>
      </c>
      <c r="I152" s="237" t="str">
        <f>IF('Annex 2 Designated EHV charges'!Q158="","",'Annex 2 Designated EHV charges'!Q158)</f>
        <v/>
      </c>
    </row>
    <row r="153" spans="1:9" x14ac:dyDescent="0.25">
      <c r="A153" s="96">
        <f t="array" ref="A153">IFERROR(INDEX('Annex 2 Designated EHV charges'!$A$11:$A$257, MATCH(0, IF(ISBLANK('Annex 2 Designated EHV charges'!$A$11:$A$257),1, COUNTIF(A$4:$A152, 'Annex 2 Designated EHV charges'!$A$11:$A$257)), 0)),"")</f>
        <v>354</v>
      </c>
      <c r="B153" s="96">
        <f>IF($A153="","",VLOOKUP($A153,'Annex 2 Designated EHV charges'!$A:$O,2,0))</f>
        <v>354</v>
      </c>
      <c r="C153" s="97">
        <f>IF($A153="","",VLOOKUP($A153,'Annex 2 Designated EHV charges'!$A:$O,3,0))</f>
        <v>1300035356770</v>
      </c>
      <c r="D153" s="96" t="str">
        <f>IF($A153="","",VLOOKUP($A153,'Annex 2 Designated EHV charges'!$A:$O,7,0))</f>
        <v>Dyson Group Plc</v>
      </c>
      <c r="E153" s="101">
        <f>IFERROR(IF(VLOOKUP($A153,'Annex 2 Designated EHV charges'!$A:$O,9,FALSE)=0,"",VLOOKUP($A153,'Annex 2 Designated EHV charges'!$A:$O,9,FALSE)),"")</f>
        <v>0.20300000000000001</v>
      </c>
      <c r="F153" s="102">
        <f>IFERROR(IF(VLOOKUP($A153,'Annex 2 Designated EHV charges'!$A:$O,10,FALSE)=0,"",VLOOKUP($A153,'Annex 2 Designated EHV charges'!$A:$O,10,FALSE)),"")</f>
        <v>42804.75</v>
      </c>
      <c r="G153" s="103">
        <f>IFERROR(IF(VLOOKUP($A153,'Annex 2 Designated EHV charges'!$A:$O,11,FALSE)=0,"",VLOOKUP($A153,'Annex 2 Designated EHV charges'!$A:$O,11,FALSE)),"")</f>
        <v>4.3</v>
      </c>
      <c r="H153" s="103">
        <f>IFERROR(IF(VLOOKUP($A153,'Annex 2 Designated EHV charges'!$A:$O,12,FALSE)=0,"",VLOOKUP($A153,'Annex 2 Designated EHV charges'!$A:$O,12,FALSE)),"")</f>
        <v>4.3</v>
      </c>
      <c r="I153" s="237" t="str">
        <f>IF('Annex 2 Designated EHV charges'!Q159="","",'Annex 2 Designated EHV charges'!Q159)</f>
        <v/>
      </c>
    </row>
    <row r="154" spans="1:9" x14ac:dyDescent="0.25">
      <c r="A154" s="96">
        <f t="array" ref="A154">IFERROR(INDEX('Annex 2 Designated EHV charges'!$A$11:$A$257, MATCH(0, IF(ISBLANK('Annex 2 Designated EHV charges'!$A$11:$A$257),1, COUNTIF(A$4:$A153, 'Annex 2 Designated EHV charges'!$A$11:$A$257)), 0)),"")</f>
        <v>356</v>
      </c>
      <c r="B154" s="96">
        <f>IF($A154="","",VLOOKUP($A154,'Annex 2 Designated EHV charges'!$A:$O,2,0))</f>
        <v>356</v>
      </c>
      <c r="C154" s="97">
        <f>IF($A154="","",VLOOKUP($A154,'Annex 2 Designated EHV charges'!$A:$O,3,0))</f>
        <v>1300035357009</v>
      </c>
      <c r="D154" s="96" t="str">
        <f>IF($A154="","",VLOOKUP($A154,'Annex 2 Designated EHV charges'!$A:$O,7,0))</f>
        <v>Rockwood Additives Ltd</v>
      </c>
      <c r="E154" s="101">
        <f>IFERROR(IF(VLOOKUP($A154,'Annex 2 Designated EHV charges'!$A:$O,9,FALSE)=0,"",VLOOKUP($A154,'Annex 2 Designated EHV charges'!$A:$O,9,FALSE)),"")</f>
        <v>0.22</v>
      </c>
      <c r="F154" s="102">
        <f>IFERROR(IF(VLOOKUP($A154,'Annex 2 Designated EHV charges'!$A:$O,10,FALSE)=0,"",VLOOKUP($A154,'Annex 2 Designated EHV charges'!$A:$O,10,FALSE)),"")</f>
        <v>42804.75</v>
      </c>
      <c r="G154" s="103">
        <f>IFERROR(IF(VLOOKUP($A154,'Annex 2 Designated EHV charges'!$A:$O,11,FALSE)=0,"",VLOOKUP($A154,'Annex 2 Designated EHV charges'!$A:$O,11,FALSE)),"")</f>
        <v>2.99</v>
      </c>
      <c r="H154" s="103">
        <f>IFERROR(IF(VLOOKUP($A154,'Annex 2 Designated EHV charges'!$A:$O,12,FALSE)=0,"",VLOOKUP($A154,'Annex 2 Designated EHV charges'!$A:$O,12,FALSE)),"")</f>
        <v>2.99</v>
      </c>
      <c r="I154" s="237" t="str">
        <f>IF('Annex 2 Designated EHV charges'!Q160="","",'Annex 2 Designated EHV charges'!Q160)</f>
        <v/>
      </c>
    </row>
    <row r="155" spans="1:9" x14ac:dyDescent="0.25">
      <c r="A155" s="96">
        <f t="array" ref="A155">IFERROR(INDEX('Annex 2 Designated EHV charges'!$A$11:$A$257, MATCH(0, IF(ISBLANK('Annex 2 Designated EHV charges'!$A$11:$A$257),1, COUNTIF(A$4:$A154, 'Annex 2 Designated EHV charges'!$A$11:$A$257)), 0)),"")</f>
        <v>358</v>
      </c>
      <c r="B155" s="96">
        <f>IF($A155="","",VLOOKUP($A155,'Annex 2 Designated EHV charges'!$A:$O,2,0))</f>
        <v>358</v>
      </c>
      <c r="C155" s="97">
        <f>IF($A155="","",VLOOKUP($A155,'Annex 2 Designated EHV charges'!$A:$O,3,0))</f>
        <v>1300035359600</v>
      </c>
      <c r="D155" s="96" t="str">
        <f>IF($A155="","",VLOOKUP($A155,'Annex 2 Designated EHV charges'!$A:$O,7,0))</f>
        <v>Greif Uk Ltd</v>
      </c>
      <c r="E155" s="101" t="str">
        <f>IFERROR(IF(VLOOKUP($A155,'Annex 2 Designated EHV charges'!$A:$O,9,FALSE)=0,"",VLOOKUP($A155,'Annex 2 Designated EHV charges'!$A:$O,9,FALSE)),"")</f>
        <v>-</v>
      </c>
      <c r="F155" s="102">
        <f>IFERROR(IF(VLOOKUP($A155,'Annex 2 Designated EHV charges'!$A:$O,10,FALSE)=0,"",VLOOKUP($A155,'Annex 2 Designated EHV charges'!$A:$O,10,FALSE)),"")</f>
        <v>13978.99</v>
      </c>
      <c r="G155" s="103">
        <f>IFERROR(IF(VLOOKUP($A155,'Annex 2 Designated EHV charges'!$A:$O,11,FALSE)=0,"",VLOOKUP($A155,'Annex 2 Designated EHV charges'!$A:$O,11,FALSE)),"")</f>
        <v>3.58</v>
      </c>
      <c r="H155" s="103">
        <f>IFERROR(IF(VLOOKUP($A155,'Annex 2 Designated EHV charges'!$A:$O,12,FALSE)=0,"",VLOOKUP($A155,'Annex 2 Designated EHV charges'!$A:$O,12,FALSE)),"")</f>
        <v>3.58</v>
      </c>
      <c r="I155" s="237" t="str">
        <f>IF('Annex 2 Designated EHV charges'!Q161="","",'Annex 2 Designated EHV charges'!Q161)</f>
        <v/>
      </c>
    </row>
    <row r="156" spans="1:9" x14ac:dyDescent="0.25">
      <c r="A156" s="96">
        <f t="array" ref="A156">IFERROR(INDEX('Annex 2 Designated EHV charges'!$A$11:$A$257, MATCH(0, IF(ISBLANK('Annex 2 Designated EHV charges'!$A$11:$A$257),1, COUNTIF(A$4:$A155, 'Annex 2 Designated EHV charges'!$A$11:$A$257)), 0)),"")</f>
        <v>360</v>
      </c>
      <c r="B156" s="96">
        <f>IF($A156="","",VLOOKUP($A156,'Annex 2 Designated EHV charges'!$A:$O,2,0))</f>
        <v>360</v>
      </c>
      <c r="C156" s="97">
        <f>IF($A156="","",VLOOKUP($A156,'Annex 2 Designated EHV charges'!$A:$O,3,0))</f>
        <v>1300035359799</v>
      </c>
      <c r="D156" s="96" t="str">
        <f>IF($A156="","",VLOOKUP($A156,'Annex 2 Designated EHV charges'!$A:$O,7,0))</f>
        <v>Shell UK Limited</v>
      </c>
      <c r="E156" s="101" t="str">
        <f>IFERROR(IF(VLOOKUP($A156,'Annex 2 Designated EHV charges'!$A:$O,9,FALSE)=0,"",VLOOKUP($A156,'Annex 2 Designated EHV charges'!$A:$O,9,FALSE)),"")</f>
        <v>-</v>
      </c>
      <c r="F156" s="102">
        <f>IFERROR(IF(VLOOKUP($A156,'Annex 2 Designated EHV charges'!$A:$O,10,FALSE)=0,"",VLOOKUP($A156,'Annex 2 Designated EHV charges'!$A:$O,10,FALSE)),"")</f>
        <v>13978.99</v>
      </c>
      <c r="G156" s="103">
        <f>IFERROR(IF(VLOOKUP($A156,'Annex 2 Designated EHV charges'!$A:$O,11,FALSE)=0,"",VLOOKUP($A156,'Annex 2 Designated EHV charges'!$A:$O,11,FALSE)),"")</f>
        <v>4.79</v>
      </c>
      <c r="H156" s="103">
        <f>IFERROR(IF(VLOOKUP($A156,'Annex 2 Designated EHV charges'!$A:$O,12,FALSE)=0,"",VLOOKUP($A156,'Annex 2 Designated EHV charges'!$A:$O,12,FALSE)),"")</f>
        <v>4.79</v>
      </c>
      <c r="I156" s="237" t="str">
        <f>IF('Annex 2 Designated EHV charges'!Q162="","",'Annex 2 Designated EHV charges'!Q162)</f>
        <v/>
      </c>
    </row>
    <row r="157" spans="1:9" x14ac:dyDescent="0.25">
      <c r="A157" s="96">
        <f t="array" ref="A157">IFERROR(INDEX('Annex 2 Designated EHV charges'!$A$11:$A$257, MATCH(0, IF(ISBLANK('Annex 2 Designated EHV charges'!$A$11:$A$257),1, COUNTIF(A$4:$A156, 'Annex 2 Designated EHV charges'!$A$11:$A$257)), 0)),"")</f>
        <v>361</v>
      </c>
      <c r="B157" s="96">
        <f>IF($A157="","",VLOOKUP($A157,'Annex 2 Designated EHV charges'!$A:$O,2,0))</f>
        <v>361</v>
      </c>
      <c r="C157" s="97">
        <f>IF($A157="","",VLOOKUP($A157,'Annex 2 Designated EHV charges'!$A:$O,3,0))</f>
        <v>1300035359901</v>
      </c>
      <c r="D157" s="96" t="str">
        <f>IF($A157="","",VLOOKUP($A157,'Annex 2 Designated EHV charges'!$A:$O,7,0))</f>
        <v>Owens Corning UK</v>
      </c>
      <c r="E157" s="101" t="str">
        <f>IFERROR(IF(VLOOKUP($A157,'Annex 2 Designated EHV charges'!$A:$O,9,FALSE)=0,"",VLOOKUP($A157,'Annex 2 Designated EHV charges'!$A:$O,9,FALSE)),"")</f>
        <v>-</v>
      </c>
      <c r="F157" s="102">
        <f>IFERROR(IF(VLOOKUP($A157,'Annex 2 Designated EHV charges'!$A:$O,10,FALSE)=0,"",VLOOKUP($A157,'Annex 2 Designated EHV charges'!$A:$O,10,FALSE)),"")</f>
        <v>13978.99</v>
      </c>
      <c r="G157" s="103">
        <f>IFERROR(IF(VLOOKUP($A157,'Annex 2 Designated EHV charges'!$A:$O,11,FALSE)=0,"",VLOOKUP($A157,'Annex 2 Designated EHV charges'!$A:$O,11,FALSE)),"")</f>
        <v>7.02</v>
      </c>
      <c r="H157" s="103">
        <f>IFERROR(IF(VLOOKUP($A157,'Annex 2 Designated EHV charges'!$A:$O,12,FALSE)=0,"",VLOOKUP($A157,'Annex 2 Designated EHV charges'!$A:$O,12,FALSE)),"")</f>
        <v>7.02</v>
      </c>
      <c r="I157" s="237" t="str">
        <f>IF('Annex 2 Designated EHV charges'!Q163="","",'Annex 2 Designated EHV charges'!Q163)</f>
        <v/>
      </c>
    </row>
    <row r="158" spans="1:9" x14ac:dyDescent="0.25">
      <c r="A158" s="96">
        <f t="array" ref="A158">IFERROR(INDEX('Annex 2 Designated EHV charges'!$A$11:$A$257, MATCH(0, IF(ISBLANK('Annex 2 Designated EHV charges'!$A$11:$A$257),1, COUNTIF(A$4:$A157, 'Annex 2 Designated EHV charges'!$A$11:$A$257)), 0)),"")</f>
        <v>362</v>
      </c>
      <c r="B158" s="96">
        <f>IF($A158="","",VLOOKUP($A158,'Annex 2 Designated EHV charges'!$A:$O,2,0))</f>
        <v>362</v>
      </c>
      <c r="C158" s="97">
        <f>IF($A158="","",VLOOKUP($A158,'Annex 2 Designated EHV charges'!$A:$O,3,0))</f>
        <v>1300035360181</v>
      </c>
      <c r="D158" s="96" t="str">
        <f>IF($A158="","",VLOOKUP($A158,'Annex 2 Designated EHV charges'!$A:$O,7,0))</f>
        <v>Cadbury Schweppes Plc</v>
      </c>
      <c r="E158" s="101">
        <f>IFERROR(IF(VLOOKUP($A158,'Annex 2 Designated EHV charges'!$A:$O,9,FALSE)=0,"",VLOOKUP($A158,'Annex 2 Designated EHV charges'!$A:$O,9,FALSE)),"")</f>
        <v>0.59</v>
      </c>
      <c r="F158" s="102">
        <f>IFERROR(IF(VLOOKUP($A158,'Annex 2 Designated EHV charges'!$A:$O,10,FALSE)=0,"",VLOOKUP($A158,'Annex 2 Designated EHV charges'!$A:$O,10,FALSE)),"")</f>
        <v>13978.99</v>
      </c>
      <c r="G158" s="103">
        <f>IFERROR(IF(VLOOKUP($A158,'Annex 2 Designated EHV charges'!$A:$O,11,FALSE)=0,"",VLOOKUP($A158,'Annex 2 Designated EHV charges'!$A:$O,11,FALSE)),"")</f>
        <v>7.74</v>
      </c>
      <c r="H158" s="103">
        <f>IFERROR(IF(VLOOKUP($A158,'Annex 2 Designated EHV charges'!$A:$O,12,FALSE)=0,"",VLOOKUP($A158,'Annex 2 Designated EHV charges'!$A:$O,12,FALSE)),"")</f>
        <v>7.74</v>
      </c>
      <c r="I158" s="237" t="str">
        <f>IF('Annex 2 Designated EHV charges'!Q164="","",'Annex 2 Designated EHV charges'!Q164)</f>
        <v/>
      </c>
    </row>
    <row r="159" spans="1:9" x14ac:dyDescent="0.25">
      <c r="A159" s="96">
        <f t="array" ref="A159">IFERROR(INDEX('Annex 2 Designated EHV charges'!$A$11:$A$257, MATCH(0, IF(ISBLANK('Annex 2 Designated EHV charges'!$A$11:$A$257),1, COUNTIF(A$4:$A158, 'Annex 2 Designated EHV charges'!$A$11:$A$257)), 0)),"")</f>
        <v>363</v>
      </c>
      <c r="B159" s="96">
        <f>IF($A159="","",VLOOKUP($A159,'Annex 2 Designated EHV charges'!$A:$O,2,0))</f>
        <v>363</v>
      </c>
      <c r="C159" s="97">
        <f>IF($A159="","",VLOOKUP($A159,'Annex 2 Designated EHV charges'!$A:$O,3,0))</f>
        <v>1300035360580</v>
      </c>
      <c r="D159" s="96" t="str">
        <f>IF($A159="","",VLOOKUP($A159,'Annex 2 Designated EHV charges'!$A:$O,7,0))</f>
        <v>Kelloggs Company Of GB Ltd</v>
      </c>
      <c r="E159" s="101">
        <f>IFERROR(IF(VLOOKUP($A159,'Annex 2 Designated EHV charges'!$A:$O,9,FALSE)=0,"",VLOOKUP($A159,'Annex 2 Designated EHV charges'!$A:$O,9,FALSE)),"")</f>
        <v>0.60199999999999998</v>
      </c>
      <c r="F159" s="102">
        <f>IFERROR(IF(VLOOKUP($A159,'Annex 2 Designated EHV charges'!$A:$O,10,FALSE)=0,"",VLOOKUP($A159,'Annex 2 Designated EHV charges'!$A:$O,10,FALSE)),"")</f>
        <v>42804.75</v>
      </c>
      <c r="G159" s="103">
        <f>IFERROR(IF(VLOOKUP($A159,'Annex 2 Designated EHV charges'!$A:$O,11,FALSE)=0,"",VLOOKUP($A159,'Annex 2 Designated EHV charges'!$A:$O,11,FALSE)),"")</f>
        <v>4.91</v>
      </c>
      <c r="H159" s="103">
        <f>IFERROR(IF(VLOOKUP($A159,'Annex 2 Designated EHV charges'!$A:$O,12,FALSE)=0,"",VLOOKUP($A159,'Annex 2 Designated EHV charges'!$A:$O,12,FALSE)),"")</f>
        <v>4.91</v>
      </c>
      <c r="I159" s="237" t="str">
        <f>IF('Annex 2 Designated EHV charges'!Q165="","",'Annex 2 Designated EHV charges'!Q165)</f>
        <v/>
      </c>
    </row>
    <row r="160" spans="1:9" x14ac:dyDescent="0.25">
      <c r="A160" s="96">
        <f t="array" ref="A160">IFERROR(INDEX('Annex 2 Designated EHV charges'!$A$11:$A$257, MATCH(0, IF(ISBLANK('Annex 2 Designated EHV charges'!$A$11:$A$257),1, COUNTIF(A$4:$A159, 'Annex 2 Designated EHV charges'!$A$11:$A$257)), 0)),"")</f>
        <v>364</v>
      </c>
      <c r="B160" s="96">
        <f>IF($A160="","",VLOOKUP($A160,'Annex 2 Designated EHV charges'!$A:$O,2,0))</f>
        <v>364</v>
      </c>
      <c r="C160" s="97">
        <f>IF($A160="","",VLOOKUP($A160,'Annex 2 Designated EHV charges'!$A:$O,3,0))</f>
        <v>1300035360679</v>
      </c>
      <c r="D160" s="96" t="str">
        <f>IF($A160="","",VLOOKUP($A160,'Annex 2 Designated EHV charges'!$A:$O,7,0))</f>
        <v>Bryn Lane Properties Llp</v>
      </c>
      <c r="E160" s="101">
        <f>IFERROR(IF(VLOOKUP($A160,'Annex 2 Designated EHV charges'!$A:$O,9,FALSE)=0,"",VLOOKUP($A160,'Annex 2 Designated EHV charges'!$A:$O,9,FALSE)),"")</f>
        <v>0.58099999999999996</v>
      </c>
      <c r="F160" s="102">
        <f>IFERROR(IF(VLOOKUP($A160,'Annex 2 Designated EHV charges'!$A:$O,10,FALSE)=0,"",VLOOKUP($A160,'Annex 2 Designated EHV charges'!$A:$O,10,FALSE)),"")</f>
        <v>15349.23</v>
      </c>
      <c r="G160" s="103">
        <f>IFERROR(IF(VLOOKUP($A160,'Annex 2 Designated EHV charges'!$A:$O,11,FALSE)=0,"",VLOOKUP($A160,'Annex 2 Designated EHV charges'!$A:$O,11,FALSE)),"")</f>
        <v>2.09</v>
      </c>
      <c r="H160" s="103">
        <f>IFERROR(IF(VLOOKUP($A160,'Annex 2 Designated EHV charges'!$A:$O,12,FALSE)=0,"",VLOOKUP($A160,'Annex 2 Designated EHV charges'!$A:$O,12,FALSE)),"")</f>
        <v>2.09</v>
      </c>
      <c r="I160" s="237" t="str">
        <f>IF('Annex 2 Designated EHV charges'!Q166="","",'Annex 2 Designated EHV charges'!Q166)</f>
        <v/>
      </c>
    </row>
    <row r="161" spans="1:9" x14ac:dyDescent="0.25">
      <c r="A161" s="96">
        <f t="array" ref="A161">IFERROR(INDEX('Annex 2 Designated EHV charges'!$A$11:$A$257, MATCH(0, IF(ISBLANK('Annex 2 Designated EHV charges'!$A$11:$A$257),1, COUNTIF(A$4:$A160, 'Annex 2 Designated EHV charges'!$A$11:$A$257)), 0)),"")</f>
        <v>365</v>
      </c>
      <c r="B161" s="96">
        <f>IF($A161="","",VLOOKUP($A161,'Annex 2 Designated EHV charges'!$A:$O,2,0))</f>
        <v>365</v>
      </c>
      <c r="C161" s="97">
        <f>IF($A161="","",VLOOKUP($A161,'Annex 2 Designated EHV charges'!$A:$O,3,0))</f>
        <v>1300035360688</v>
      </c>
      <c r="D161" s="96" t="str">
        <f>IF($A161="","",VLOOKUP($A161,'Annex 2 Designated EHV charges'!$A:$O,7,0))</f>
        <v>BICC Wrexham</v>
      </c>
      <c r="E161" s="101">
        <f>IFERROR(IF(VLOOKUP($A161,'Annex 2 Designated EHV charges'!$A:$O,9,FALSE)=0,"",VLOOKUP($A161,'Annex 2 Designated EHV charges'!$A:$O,9,FALSE)),"")</f>
        <v>0.63</v>
      </c>
      <c r="F161" s="102">
        <f>IFERROR(IF(VLOOKUP($A161,'Annex 2 Designated EHV charges'!$A:$O,10,FALSE)=0,"",VLOOKUP($A161,'Annex 2 Designated EHV charges'!$A:$O,10,FALSE)),"")</f>
        <v>42804.75</v>
      </c>
      <c r="G161" s="103">
        <f>IFERROR(IF(VLOOKUP($A161,'Annex 2 Designated EHV charges'!$A:$O,11,FALSE)=0,"",VLOOKUP($A161,'Annex 2 Designated EHV charges'!$A:$O,11,FALSE)),"")</f>
        <v>4.8</v>
      </c>
      <c r="H161" s="103">
        <f>IFERROR(IF(VLOOKUP($A161,'Annex 2 Designated EHV charges'!$A:$O,12,FALSE)=0,"",VLOOKUP($A161,'Annex 2 Designated EHV charges'!$A:$O,12,FALSE)),"")</f>
        <v>4.8</v>
      </c>
      <c r="I161" s="237" t="str">
        <f>IF('Annex 2 Designated EHV charges'!Q167="","",'Annex 2 Designated EHV charges'!Q167)</f>
        <v/>
      </c>
    </row>
    <row r="162" spans="1:9" x14ac:dyDescent="0.25">
      <c r="A162" s="96">
        <f t="array" ref="A162">IFERROR(INDEX('Annex 2 Designated EHV charges'!$A$11:$A$257, MATCH(0, IF(ISBLANK('Annex 2 Designated EHV charges'!$A$11:$A$257),1, COUNTIF(A$4:$A161, 'Annex 2 Designated EHV charges'!$A$11:$A$257)), 0)),"")</f>
        <v>366</v>
      </c>
      <c r="B162" s="96">
        <f>IF($A162="","",VLOOKUP($A162,'Annex 2 Designated EHV charges'!$A:$O,2,0))</f>
        <v>366</v>
      </c>
      <c r="C162" s="97">
        <f>IF($A162="","",VLOOKUP($A162,'Annex 2 Designated EHV charges'!$A:$O,3,0))</f>
        <v>1300035361130</v>
      </c>
      <c r="D162" s="96" t="str">
        <f>IF($A162="","",VLOOKUP($A162,'Annex 2 Designated EHV charges'!$A:$O,7,0))</f>
        <v>M&amp;S Financial Services</v>
      </c>
      <c r="E162" s="101">
        <f>IFERROR(IF(VLOOKUP($A162,'Annex 2 Designated EHV charges'!$A:$O,9,FALSE)=0,"",VLOOKUP($A162,'Annex 2 Designated EHV charges'!$A:$O,9,FALSE)),"")</f>
        <v>1.2450000000000001</v>
      </c>
      <c r="F162" s="102">
        <f>IFERROR(IF(VLOOKUP($A162,'Annex 2 Designated EHV charges'!$A:$O,10,FALSE)=0,"",VLOOKUP($A162,'Annex 2 Designated EHV charges'!$A:$O,10,FALSE)),"")</f>
        <v>13978.99</v>
      </c>
      <c r="G162" s="103">
        <f>IFERROR(IF(VLOOKUP($A162,'Annex 2 Designated EHV charges'!$A:$O,11,FALSE)=0,"",VLOOKUP($A162,'Annex 2 Designated EHV charges'!$A:$O,11,FALSE)),"")</f>
        <v>4.25</v>
      </c>
      <c r="H162" s="103">
        <f>IFERROR(IF(VLOOKUP($A162,'Annex 2 Designated EHV charges'!$A:$O,12,FALSE)=0,"",VLOOKUP($A162,'Annex 2 Designated EHV charges'!$A:$O,12,FALSE)),"")</f>
        <v>4.25</v>
      </c>
      <c r="I162" s="237" t="str">
        <f>IF('Annex 2 Designated EHV charges'!Q168="","",'Annex 2 Designated EHV charges'!Q168)</f>
        <v/>
      </c>
    </row>
    <row r="163" spans="1:9" x14ac:dyDescent="0.25">
      <c r="A163" s="96">
        <f t="array" ref="A163">IFERROR(INDEX('Annex 2 Designated EHV charges'!$A$11:$A$257, MATCH(0, IF(ISBLANK('Annex 2 Designated EHV charges'!$A$11:$A$257),1, COUNTIF(A$4:$A162, 'Annex 2 Designated EHV charges'!$A$11:$A$257)), 0)),"")</f>
        <v>367</v>
      </c>
      <c r="B163" s="96">
        <f>IF($A163="","",VLOOKUP($A163,'Annex 2 Designated EHV charges'!$A:$O,2,0))</f>
        <v>367</v>
      </c>
      <c r="C163" s="97">
        <f>IF($A163="","",VLOOKUP($A163,'Annex 2 Designated EHV charges'!$A:$O,3,0))</f>
        <v>1300035361812</v>
      </c>
      <c r="D163" s="96" t="str">
        <f>IF($A163="","",VLOOKUP($A163,'Annex 2 Designated EHV charges'!$A:$O,7,0))</f>
        <v>Element Six Production Ltd</v>
      </c>
      <c r="E163" s="101" t="str">
        <f>IFERROR(IF(VLOOKUP($A163,'Annex 2 Designated EHV charges'!$A:$O,9,FALSE)=0,"",VLOOKUP($A163,'Annex 2 Designated EHV charges'!$A:$O,9,FALSE)),"")</f>
        <v>-</v>
      </c>
      <c r="F163" s="102">
        <f>IFERROR(IF(VLOOKUP($A163,'Annex 2 Designated EHV charges'!$A:$O,10,FALSE)=0,"",VLOOKUP($A163,'Annex 2 Designated EHV charges'!$A:$O,10,FALSE)),"")</f>
        <v>13978.99</v>
      </c>
      <c r="G163" s="103">
        <f>IFERROR(IF(VLOOKUP($A163,'Annex 2 Designated EHV charges'!$A:$O,11,FALSE)=0,"",VLOOKUP($A163,'Annex 2 Designated EHV charges'!$A:$O,11,FALSE)),"")</f>
        <v>2.89</v>
      </c>
      <c r="H163" s="103">
        <f>IFERROR(IF(VLOOKUP($A163,'Annex 2 Designated EHV charges'!$A:$O,12,FALSE)=0,"",VLOOKUP($A163,'Annex 2 Designated EHV charges'!$A:$O,12,FALSE)),"")</f>
        <v>2.89</v>
      </c>
      <c r="I163" s="237" t="str">
        <f>IF('Annex 2 Designated EHV charges'!Q169="","",'Annex 2 Designated EHV charges'!Q169)</f>
        <v/>
      </c>
    </row>
    <row r="164" spans="1:9" x14ac:dyDescent="0.25">
      <c r="A164" s="96">
        <f t="array" ref="A164">IFERROR(INDEX('Annex 2 Designated EHV charges'!$A$11:$A$257, MATCH(0, IF(ISBLANK('Annex 2 Designated EHV charges'!$A$11:$A$257),1, COUNTIF(A$4:$A163, 'Annex 2 Designated EHV charges'!$A$11:$A$257)), 0)),"")</f>
        <v>368</v>
      </c>
      <c r="B164" s="96">
        <f>IF($A164="","",VLOOKUP($A164,'Annex 2 Designated EHV charges'!$A:$O,2,0))</f>
        <v>368</v>
      </c>
      <c r="C164" s="97">
        <f>IF($A164="","",VLOOKUP($A164,'Annex 2 Designated EHV charges'!$A:$O,3,0))</f>
        <v>1300035361983</v>
      </c>
      <c r="D164" s="96" t="str">
        <f>IF($A164="","",VLOOKUP($A164,'Annex 2 Designated EHV charges'!$A:$O,7,0))</f>
        <v>Barry Callebaut (Uk) Ltd</v>
      </c>
      <c r="E164" s="101">
        <f>IFERROR(IF(VLOOKUP($A164,'Annex 2 Designated EHV charges'!$A:$O,9,FALSE)=0,"",VLOOKUP($A164,'Annex 2 Designated EHV charges'!$A:$O,9,FALSE)),"")</f>
        <v>1.2929999999999999</v>
      </c>
      <c r="F164" s="102">
        <f>IFERROR(IF(VLOOKUP($A164,'Annex 2 Designated EHV charges'!$A:$O,10,FALSE)=0,"",VLOOKUP($A164,'Annex 2 Designated EHV charges'!$A:$O,10,FALSE)),"")</f>
        <v>13978.99</v>
      </c>
      <c r="G164" s="103">
        <f>IFERROR(IF(VLOOKUP($A164,'Annex 2 Designated EHV charges'!$A:$O,11,FALSE)=0,"",VLOOKUP($A164,'Annex 2 Designated EHV charges'!$A:$O,11,FALSE)),"")</f>
        <v>2.0699999999999998</v>
      </c>
      <c r="H164" s="103">
        <f>IFERROR(IF(VLOOKUP($A164,'Annex 2 Designated EHV charges'!$A:$O,12,FALSE)=0,"",VLOOKUP($A164,'Annex 2 Designated EHV charges'!$A:$O,12,FALSE)),"")</f>
        <v>2.0699999999999998</v>
      </c>
      <c r="I164" s="237" t="str">
        <f>IF('Annex 2 Designated EHV charges'!Q170="","",'Annex 2 Designated EHV charges'!Q170)</f>
        <v/>
      </c>
    </row>
    <row r="165" spans="1:9" x14ac:dyDescent="0.25">
      <c r="A165" s="96">
        <f t="array" ref="A165">IFERROR(INDEX('Annex 2 Designated EHV charges'!$A$11:$A$257, MATCH(0, IF(ISBLANK('Annex 2 Designated EHV charges'!$A$11:$A$257),1, COUNTIF(A$4:$A164, 'Annex 2 Designated EHV charges'!$A$11:$A$257)), 0)),"")</f>
        <v>369</v>
      </c>
      <c r="B165" s="96">
        <f>IF($A165="","",VLOOKUP($A165,'Annex 2 Designated EHV charges'!$A:$O,2,0))</f>
        <v>369</v>
      </c>
      <c r="C165" s="97">
        <f>IF($A165="","",VLOOKUP($A165,'Annex 2 Designated EHV charges'!$A:$O,3,0))</f>
        <v>1300035362295</v>
      </c>
      <c r="D165" s="96" t="str">
        <f>IF($A165="","",VLOOKUP($A165,'Annex 2 Designated EHV charges'!$A:$O,7,0))</f>
        <v>Caparo Steel Products Ltd</v>
      </c>
      <c r="E165" s="101">
        <f>IFERROR(IF(VLOOKUP($A165,'Annex 2 Designated EHV charges'!$A:$O,9,FALSE)=0,"",VLOOKUP($A165,'Annex 2 Designated EHV charges'!$A:$O,9,FALSE)),"")</f>
        <v>0.58299999999999996</v>
      </c>
      <c r="F165" s="102">
        <f>IFERROR(IF(VLOOKUP($A165,'Annex 2 Designated EHV charges'!$A:$O,10,FALSE)=0,"",VLOOKUP($A165,'Annex 2 Designated EHV charges'!$A:$O,10,FALSE)),"")</f>
        <v>13978.99</v>
      </c>
      <c r="G165" s="103">
        <f>IFERROR(IF(VLOOKUP($A165,'Annex 2 Designated EHV charges'!$A:$O,11,FALSE)=0,"",VLOOKUP($A165,'Annex 2 Designated EHV charges'!$A:$O,11,FALSE)),"")</f>
        <v>3.03</v>
      </c>
      <c r="H165" s="103">
        <f>IFERROR(IF(VLOOKUP($A165,'Annex 2 Designated EHV charges'!$A:$O,12,FALSE)=0,"",VLOOKUP($A165,'Annex 2 Designated EHV charges'!$A:$O,12,FALSE)),"")</f>
        <v>3.03</v>
      </c>
      <c r="I165" s="237" t="str">
        <f>IF('Annex 2 Designated EHV charges'!Q171="","",'Annex 2 Designated EHV charges'!Q171)</f>
        <v/>
      </c>
    </row>
    <row r="166" spans="1:9" x14ac:dyDescent="0.25">
      <c r="A166" s="96">
        <f t="array" ref="A166">IFERROR(INDEX('Annex 2 Designated EHV charges'!$A$11:$A$257, MATCH(0, IF(ISBLANK('Annex 2 Designated EHV charges'!$A$11:$A$257),1, COUNTIF(A$4:$A165, 'Annex 2 Designated EHV charges'!$A$11:$A$257)), 0)),"")</f>
        <v>370</v>
      </c>
      <c r="B166" s="96">
        <f>IF($A166="","",VLOOKUP($A166,'Annex 2 Designated EHV charges'!$A:$O,2,0))</f>
        <v>370</v>
      </c>
      <c r="C166" s="97">
        <f>IF($A166="","",VLOOKUP($A166,'Annex 2 Designated EHV charges'!$A:$O,3,0))</f>
        <v>1300035362700</v>
      </c>
      <c r="D166" s="96" t="str">
        <f>IF($A166="","",VLOOKUP($A166,'Annex 2 Designated EHV charges'!$A:$O,7,0))</f>
        <v>Thermal Ceramics Ltd</v>
      </c>
      <c r="E166" s="101" t="str">
        <f>IFERROR(IF(VLOOKUP($A166,'Annex 2 Designated EHV charges'!$A:$O,9,FALSE)=0,"",VLOOKUP($A166,'Annex 2 Designated EHV charges'!$A:$O,9,FALSE)),"")</f>
        <v>-</v>
      </c>
      <c r="F166" s="102">
        <f>IFERROR(IF(VLOOKUP($A166,'Annex 2 Designated EHV charges'!$A:$O,10,FALSE)=0,"",VLOOKUP($A166,'Annex 2 Designated EHV charges'!$A:$O,10,FALSE)),"")</f>
        <v>13978.99</v>
      </c>
      <c r="G166" s="103">
        <f>IFERROR(IF(VLOOKUP($A166,'Annex 2 Designated EHV charges'!$A:$O,11,FALSE)=0,"",VLOOKUP($A166,'Annex 2 Designated EHV charges'!$A:$O,11,FALSE)),"")</f>
        <v>1.83</v>
      </c>
      <c r="H166" s="103">
        <f>IFERROR(IF(VLOOKUP($A166,'Annex 2 Designated EHV charges'!$A:$O,12,FALSE)=0,"",VLOOKUP($A166,'Annex 2 Designated EHV charges'!$A:$O,12,FALSE)),"")</f>
        <v>1.83</v>
      </c>
      <c r="I166" s="237" t="str">
        <f>IF('Annex 2 Designated EHV charges'!Q172="","",'Annex 2 Designated EHV charges'!Q172)</f>
        <v/>
      </c>
    </row>
    <row r="167" spans="1:9" x14ac:dyDescent="0.25">
      <c r="A167" s="96">
        <f t="array" ref="A167">IFERROR(INDEX('Annex 2 Designated EHV charges'!$A$11:$A$257, MATCH(0, IF(ISBLANK('Annex 2 Designated EHV charges'!$A$11:$A$257),1, COUNTIF(A$4:$A166, 'Annex 2 Designated EHV charges'!$A$11:$A$257)), 0)),"")</f>
        <v>371</v>
      </c>
      <c r="B167" s="96">
        <f>IF($A167="","",VLOOKUP($A167,'Annex 2 Designated EHV charges'!$A:$O,2,0))</f>
        <v>371</v>
      </c>
      <c r="C167" s="97">
        <f>IF($A167="","",VLOOKUP($A167,'Annex 2 Designated EHV charges'!$A:$O,3,0))</f>
        <v>1300035362904</v>
      </c>
      <c r="D167" s="96" t="str">
        <f>IF($A167="","",VLOOKUP($A167,'Annex 2 Designated EHV charges'!$A:$O,7,0))</f>
        <v>Egerton Dock</v>
      </c>
      <c r="E167" s="101">
        <f>IFERROR(IF(VLOOKUP($A167,'Annex 2 Designated EHV charges'!$A:$O,9,FALSE)=0,"",VLOOKUP($A167,'Annex 2 Designated EHV charges'!$A:$O,9,FALSE)),"")</f>
        <v>4.0449999999999999</v>
      </c>
      <c r="F167" s="102">
        <f>IFERROR(IF(VLOOKUP($A167,'Annex 2 Designated EHV charges'!$A:$O,10,FALSE)=0,"",VLOOKUP($A167,'Annex 2 Designated EHV charges'!$A:$O,10,FALSE)),"")</f>
        <v>22493.99</v>
      </c>
      <c r="G167" s="103" t="str">
        <f>IFERROR(IF(VLOOKUP($A167,'Annex 2 Designated EHV charges'!$A:$O,11,FALSE)=0,"",VLOOKUP($A167,'Annex 2 Designated EHV charges'!$A:$O,11,FALSE)),"")</f>
        <v>-</v>
      </c>
      <c r="H167" s="103" t="str">
        <f>IFERROR(IF(VLOOKUP($A167,'Annex 2 Designated EHV charges'!$A:$O,12,FALSE)=0,"",VLOOKUP($A167,'Annex 2 Designated EHV charges'!$A:$O,12,FALSE)),"")</f>
        <v>-</v>
      </c>
      <c r="I167" s="237" t="str">
        <f>IF('Annex 2 Designated EHV charges'!Q173="","",'Annex 2 Designated EHV charges'!Q173)</f>
        <v/>
      </c>
    </row>
    <row r="168" spans="1:9" x14ac:dyDescent="0.25">
      <c r="A168" s="96">
        <f t="array" ref="A168">IFERROR(INDEX('Annex 2 Designated EHV charges'!$A$11:$A$257, MATCH(0, IF(ISBLANK('Annex 2 Designated EHV charges'!$A$11:$A$257),1, COUNTIF(A$4:$A167, 'Annex 2 Designated EHV charges'!$A$11:$A$257)), 0)),"")</f>
        <v>372</v>
      </c>
      <c r="B168" s="96">
        <f>IF($A168="","",VLOOKUP($A168,'Annex 2 Designated EHV charges'!$A:$O,2,0))</f>
        <v>372</v>
      </c>
      <c r="C168" s="97">
        <f>IF($A168="","",VLOOKUP($A168,'Annex 2 Designated EHV charges'!$A:$O,3,0))</f>
        <v>1300035362978</v>
      </c>
      <c r="D168" s="96" t="str">
        <f>IF($A168="","",VLOOKUP($A168,'Annex 2 Designated EHV charges'!$A:$O,7,0))</f>
        <v>Shell UK</v>
      </c>
      <c r="E168" s="101">
        <f>IFERROR(IF(VLOOKUP($A168,'Annex 2 Designated EHV charges'!$A:$O,9,FALSE)=0,"",VLOOKUP($A168,'Annex 2 Designated EHV charges'!$A:$O,9,FALSE)),"")</f>
        <v>4.2290000000000001</v>
      </c>
      <c r="F168" s="102">
        <f>IFERROR(IF(VLOOKUP($A168,'Annex 2 Designated EHV charges'!$A:$O,10,FALSE)=0,"",VLOOKUP($A168,'Annex 2 Designated EHV charges'!$A:$O,10,FALSE)),"")</f>
        <v>42804.75</v>
      </c>
      <c r="G168" s="103">
        <f>IFERROR(IF(VLOOKUP($A168,'Annex 2 Designated EHV charges'!$A:$O,11,FALSE)=0,"",VLOOKUP($A168,'Annex 2 Designated EHV charges'!$A:$O,11,FALSE)),"")</f>
        <v>3.54</v>
      </c>
      <c r="H168" s="103">
        <f>IFERROR(IF(VLOOKUP($A168,'Annex 2 Designated EHV charges'!$A:$O,12,FALSE)=0,"",VLOOKUP($A168,'Annex 2 Designated EHV charges'!$A:$O,12,FALSE)),"")</f>
        <v>3.54</v>
      </c>
      <c r="I168" s="237" t="str">
        <f>IF('Annex 2 Designated EHV charges'!Q174="","",'Annex 2 Designated EHV charges'!Q174)</f>
        <v/>
      </c>
    </row>
    <row r="169" spans="1:9" x14ac:dyDescent="0.25">
      <c r="A169" s="96">
        <f t="array" ref="A169">IFERROR(INDEX('Annex 2 Designated EHV charges'!$A$11:$A$257, MATCH(0, IF(ISBLANK('Annex 2 Designated EHV charges'!$A$11:$A$257),1, COUNTIF(A$4:$A168, 'Annex 2 Designated EHV charges'!$A$11:$A$257)), 0)),"")</f>
        <v>373</v>
      </c>
      <c r="B169" s="96">
        <f>IF($A169="","",VLOOKUP($A169,'Annex 2 Designated EHV charges'!$A:$O,2,0))</f>
        <v>373</v>
      </c>
      <c r="C169" s="97">
        <f>IF($A169="","",VLOOKUP($A169,'Annex 2 Designated EHV charges'!$A:$O,3,0))</f>
        <v>1300035363067</v>
      </c>
      <c r="D169" s="96" t="str">
        <f>IF($A169="","",VLOOKUP($A169,'Annex 2 Designated EHV charges'!$A:$O,7,0))</f>
        <v>Mobil Sasol</v>
      </c>
      <c r="E169" s="101" t="str">
        <f>IFERROR(IF(VLOOKUP($A169,'Annex 2 Designated EHV charges'!$A:$O,9,FALSE)=0,"",VLOOKUP($A169,'Annex 2 Designated EHV charges'!$A:$O,9,FALSE)),"")</f>
        <v>-</v>
      </c>
      <c r="F169" s="102">
        <f>IFERROR(IF(VLOOKUP($A169,'Annex 2 Designated EHV charges'!$A:$O,10,FALSE)=0,"",VLOOKUP($A169,'Annex 2 Designated EHV charges'!$A:$O,10,FALSE)),"")</f>
        <v>13978.99</v>
      </c>
      <c r="G169" s="103">
        <f>IFERROR(IF(VLOOKUP($A169,'Annex 2 Designated EHV charges'!$A:$O,11,FALSE)=0,"",VLOOKUP($A169,'Annex 2 Designated EHV charges'!$A:$O,11,FALSE)),"")</f>
        <v>2.69</v>
      </c>
      <c r="H169" s="103">
        <f>IFERROR(IF(VLOOKUP($A169,'Annex 2 Designated EHV charges'!$A:$O,12,FALSE)=0,"",VLOOKUP($A169,'Annex 2 Designated EHV charges'!$A:$O,12,FALSE)),"")</f>
        <v>2.69</v>
      </c>
      <c r="I169" s="237" t="str">
        <f>IF('Annex 2 Designated EHV charges'!Q175="","",'Annex 2 Designated EHV charges'!Q175)</f>
        <v/>
      </c>
    </row>
    <row r="170" spans="1:9" x14ac:dyDescent="0.25">
      <c r="A170" s="96">
        <f t="array" ref="A170">IFERROR(INDEX('Annex 2 Designated EHV charges'!$A$11:$A$257, MATCH(0, IF(ISBLANK('Annex 2 Designated EHV charges'!$A$11:$A$257),1, COUNTIF(A$4:$A169, 'Annex 2 Designated EHV charges'!$A$11:$A$257)), 0)),"")</f>
        <v>374</v>
      </c>
      <c r="B170" s="96">
        <f>IF($A170="","",VLOOKUP($A170,'Annex 2 Designated EHV charges'!$A:$O,2,0))</f>
        <v>374</v>
      </c>
      <c r="C170" s="97">
        <f>IF($A170="","",VLOOKUP($A170,'Annex 2 Designated EHV charges'!$A:$O,3,0))</f>
        <v>1300035363191</v>
      </c>
      <c r="D170" s="96" t="str">
        <f>IF($A170="","",VLOOKUP($A170,'Annex 2 Designated EHV charges'!$A:$O,7,0))</f>
        <v>Burtons Foods Ltd</v>
      </c>
      <c r="E170" s="101" t="str">
        <f>IFERROR(IF(VLOOKUP($A170,'Annex 2 Designated EHV charges'!$A:$O,9,FALSE)=0,"",VLOOKUP($A170,'Annex 2 Designated EHV charges'!$A:$O,9,FALSE)),"")</f>
        <v>-</v>
      </c>
      <c r="F170" s="102">
        <f>IFERROR(IF(VLOOKUP($A170,'Annex 2 Designated EHV charges'!$A:$O,10,FALSE)=0,"",VLOOKUP($A170,'Annex 2 Designated EHV charges'!$A:$O,10,FALSE)),"")</f>
        <v>13978.99</v>
      </c>
      <c r="G170" s="103">
        <f>IFERROR(IF(VLOOKUP($A170,'Annex 2 Designated EHV charges'!$A:$O,11,FALSE)=0,"",VLOOKUP($A170,'Annex 2 Designated EHV charges'!$A:$O,11,FALSE)),"")</f>
        <v>3.7</v>
      </c>
      <c r="H170" s="103">
        <f>IFERROR(IF(VLOOKUP($A170,'Annex 2 Designated EHV charges'!$A:$O,12,FALSE)=0,"",VLOOKUP($A170,'Annex 2 Designated EHV charges'!$A:$O,12,FALSE)),"")</f>
        <v>3.7</v>
      </c>
      <c r="I170" s="237" t="str">
        <f>IF('Annex 2 Designated EHV charges'!Q176="","",'Annex 2 Designated EHV charges'!Q176)</f>
        <v/>
      </c>
    </row>
    <row r="171" spans="1:9" x14ac:dyDescent="0.25">
      <c r="A171" s="96">
        <f t="array" ref="A171">IFERROR(INDEX('Annex 2 Designated EHV charges'!$A$11:$A$257, MATCH(0, IF(ISBLANK('Annex 2 Designated EHV charges'!$A$11:$A$257),1, COUNTIF(A$4:$A170, 'Annex 2 Designated EHV charges'!$A$11:$A$257)), 0)),"")</f>
        <v>375</v>
      </c>
      <c r="B171" s="96">
        <f>IF($A171="","",VLOOKUP($A171,'Annex 2 Designated EHV charges'!$A:$O,2,0))</f>
        <v>375</v>
      </c>
      <c r="C171" s="97">
        <f>IF($A171="","",VLOOKUP($A171,'Annex 2 Designated EHV charges'!$A:$O,3,0))</f>
        <v>1300035363225</v>
      </c>
      <c r="D171" s="96" t="str">
        <f>IF($A171="","",VLOOKUP($A171,'Annex 2 Designated EHV charges'!$A:$O,7,0))</f>
        <v>Unilever UK</v>
      </c>
      <c r="E171" s="101">
        <f>IFERROR(IF(VLOOKUP($A171,'Annex 2 Designated EHV charges'!$A:$O,9,FALSE)=0,"",VLOOKUP($A171,'Annex 2 Designated EHV charges'!$A:$O,9,FALSE)),"")</f>
        <v>0.59</v>
      </c>
      <c r="F171" s="102">
        <f>IFERROR(IF(VLOOKUP($A171,'Annex 2 Designated EHV charges'!$A:$O,10,FALSE)=0,"",VLOOKUP($A171,'Annex 2 Designated EHV charges'!$A:$O,10,FALSE)),"")</f>
        <v>42804.75</v>
      </c>
      <c r="G171" s="103">
        <f>IFERROR(IF(VLOOKUP($A171,'Annex 2 Designated EHV charges'!$A:$O,11,FALSE)=0,"",VLOOKUP($A171,'Annex 2 Designated EHV charges'!$A:$O,11,FALSE)),"")</f>
        <v>2.46</v>
      </c>
      <c r="H171" s="103">
        <f>IFERROR(IF(VLOOKUP($A171,'Annex 2 Designated EHV charges'!$A:$O,12,FALSE)=0,"",VLOOKUP($A171,'Annex 2 Designated EHV charges'!$A:$O,12,FALSE)),"")</f>
        <v>2.46</v>
      </c>
      <c r="I171" s="237" t="str">
        <f>IF('Annex 2 Designated EHV charges'!Q177="","",'Annex 2 Designated EHV charges'!Q177)</f>
        <v/>
      </c>
    </row>
    <row r="172" spans="1:9" x14ac:dyDescent="0.25">
      <c r="A172" s="96">
        <f t="array" ref="A172">IFERROR(INDEX('Annex 2 Designated EHV charges'!$A$11:$A$257, MATCH(0, IF(ISBLANK('Annex 2 Designated EHV charges'!$A$11:$A$257),1, COUNTIF(A$4:$A171, 'Annex 2 Designated EHV charges'!$A$11:$A$257)), 0)),"")</f>
        <v>376</v>
      </c>
      <c r="B172" s="96">
        <f>IF($A172="","",VLOOKUP($A172,'Annex 2 Designated EHV charges'!$A:$O,2,0))</f>
        <v>376</v>
      </c>
      <c r="C172" s="97">
        <f>IF($A172="","",VLOOKUP($A172,'Annex 2 Designated EHV charges'!$A:$O,3,0))</f>
        <v>1300035363252</v>
      </c>
      <c r="D172" s="96" t="str">
        <f>IF($A172="","",VLOOKUP($A172,'Annex 2 Designated EHV charges'!$A:$O,7,0))</f>
        <v>Champion Properties LLP</v>
      </c>
      <c r="E172" s="101" t="str">
        <f>IFERROR(IF(VLOOKUP($A172,'Annex 2 Designated EHV charges'!$A:$O,9,FALSE)=0,"",VLOOKUP($A172,'Annex 2 Designated EHV charges'!$A:$O,9,FALSE)),"")</f>
        <v>-</v>
      </c>
      <c r="F172" s="102">
        <f>IFERROR(IF(VLOOKUP($A172,'Annex 2 Designated EHV charges'!$A:$O,10,FALSE)=0,"",VLOOKUP($A172,'Annex 2 Designated EHV charges'!$A:$O,10,FALSE)),"")</f>
        <v>13978.99</v>
      </c>
      <c r="G172" s="103">
        <f>IFERROR(IF(VLOOKUP($A172,'Annex 2 Designated EHV charges'!$A:$O,11,FALSE)=0,"",VLOOKUP($A172,'Annex 2 Designated EHV charges'!$A:$O,11,FALSE)),"")</f>
        <v>5.5</v>
      </c>
      <c r="H172" s="103">
        <f>IFERROR(IF(VLOOKUP($A172,'Annex 2 Designated EHV charges'!$A:$O,12,FALSE)=0,"",VLOOKUP($A172,'Annex 2 Designated EHV charges'!$A:$O,12,FALSE)),"")</f>
        <v>5.5</v>
      </c>
      <c r="I172" s="237" t="str">
        <f>IF('Annex 2 Designated EHV charges'!Q178="","",'Annex 2 Designated EHV charges'!Q178)</f>
        <v/>
      </c>
    </row>
    <row r="173" spans="1:9" x14ac:dyDescent="0.25">
      <c r="A173" s="96">
        <f t="array" ref="A173">IFERROR(INDEX('Annex 2 Designated EHV charges'!$A$11:$A$257, MATCH(0, IF(ISBLANK('Annex 2 Designated EHV charges'!$A$11:$A$257),1, COUNTIF(A$4:$A172, 'Annex 2 Designated EHV charges'!$A$11:$A$257)), 0)),"")</f>
        <v>377</v>
      </c>
      <c r="B173" s="96">
        <f>IF($A173="","",VLOOKUP($A173,'Annex 2 Designated EHV charges'!$A:$O,2,0))</f>
        <v>377</v>
      </c>
      <c r="C173" s="97">
        <f>IF($A173="","",VLOOKUP($A173,'Annex 2 Designated EHV charges'!$A:$O,3,0))</f>
        <v>1300035363883</v>
      </c>
      <c r="D173" s="96" t="str">
        <f>IF($A173="","",VLOOKUP($A173,'Annex 2 Designated EHV charges'!$A:$O,7,0))</f>
        <v>Nestle UK Ltd</v>
      </c>
      <c r="E173" s="101">
        <f>IFERROR(IF(VLOOKUP($A173,'Annex 2 Designated EHV charges'!$A:$O,9,FALSE)=0,"",VLOOKUP($A173,'Annex 2 Designated EHV charges'!$A:$O,9,FALSE)),"")</f>
        <v>0.624</v>
      </c>
      <c r="F173" s="102">
        <f>IFERROR(IF(VLOOKUP($A173,'Annex 2 Designated EHV charges'!$A:$O,10,FALSE)=0,"",VLOOKUP($A173,'Annex 2 Designated EHV charges'!$A:$O,10,FALSE)),"")</f>
        <v>42654.52</v>
      </c>
      <c r="G173" s="103">
        <f>IFERROR(IF(VLOOKUP($A173,'Annex 2 Designated EHV charges'!$A:$O,11,FALSE)=0,"",VLOOKUP($A173,'Annex 2 Designated EHV charges'!$A:$O,11,FALSE)),"")</f>
        <v>1.75</v>
      </c>
      <c r="H173" s="103">
        <f>IFERROR(IF(VLOOKUP($A173,'Annex 2 Designated EHV charges'!$A:$O,12,FALSE)=0,"",VLOOKUP($A173,'Annex 2 Designated EHV charges'!$A:$O,12,FALSE)),"")</f>
        <v>1.75</v>
      </c>
      <c r="I173" s="237" t="str">
        <f>IF('Annex 2 Designated EHV charges'!Q179="","",'Annex 2 Designated EHV charges'!Q179)</f>
        <v/>
      </c>
    </row>
    <row r="174" spans="1:9" x14ac:dyDescent="0.25">
      <c r="A174" s="96">
        <f t="array" ref="A174">IFERROR(INDEX('Annex 2 Designated EHV charges'!$A$11:$A$257, MATCH(0, IF(ISBLANK('Annex 2 Designated EHV charges'!$A$11:$A$257),1, COUNTIF(A$4:$A173, 'Annex 2 Designated EHV charges'!$A$11:$A$257)), 0)),"")</f>
        <v>378</v>
      </c>
      <c r="B174" s="96">
        <f>IF($A174="","",VLOOKUP($A174,'Annex 2 Designated EHV charges'!$A:$O,2,0))</f>
        <v>378</v>
      </c>
      <c r="C174" s="97">
        <f>IF($A174="","",VLOOKUP($A174,'Annex 2 Designated EHV charges'!$A:$O,3,0))</f>
        <v>1300035364060</v>
      </c>
      <c r="D174" s="96" t="str">
        <f>IF($A174="","",VLOOKUP($A174,'Annex 2 Designated EHV charges'!$A:$O,7,0))</f>
        <v>A&amp;P Falmouth Ltd</v>
      </c>
      <c r="E174" s="101">
        <f>IFERROR(IF(VLOOKUP($A174,'Annex 2 Designated EHV charges'!$A:$O,9,FALSE)=0,"",VLOOKUP($A174,'Annex 2 Designated EHV charges'!$A:$O,9,FALSE)),"")</f>
        <v>4.0439999999999996</v>
      </c>
      <c r="F174" s="102">
        <f>IFERROR(IF(VLOOKUP($A174,'Annex 2 Designated EHV charges'!$A:$O,10,FALSE)=0,"",VLOOKUP($A174,'Annex 2 Designated EHV charges'!$A:$O,10,FALSE)),"")</f>
        <v>16719.47</v>
      </c>
      <c r="G174" s="103">
        <f>IFERROR(IF(VLOOKUP($A174,'Annex 2 Designated EHV charges'!$A:$O,11,FALSE)=0,"",VLOOKUP($A174,'Annex 2 Designated EHV charges'!$A:$O,11,FALSE)),"")</f>
        <v>5.26</v>
      </c>
      <c r="H174" s="103">
        <f>IFERROR(IF(VLOOKUP($A174,'Annex 2 Designated EHV charges'!$A:$O,12,FALSE)=0,"",VLOOKUP($A174,'Annex 2 Designated EHV charges'!$A:$O,12,FALSE)),"")</f>
        <v>5.26</v>
      </c>
      <c r="I174" s="237" t="str">
        <f>IF('Annex 2 Designated EHV charges'!Q180="","",'Annex 2 Designated EHV charges'!Q180)</f>
        <v/>
      </c>
    </row>
    <row r="175" spans="1:9" x14ac:dyDescent="0.25">
      <c r="A175" s="96">
        <f t="array" ref="A175">IFERROR(INDEX('Annex 2 Designated EHV charges'!$A$11:$A$257, MATCH(0, IF(ISBLANK('Annex 2 Designated EHV charges'!$A$11:$A$257),1, COUNTIF(A$4:$A174, 'Annex 2 Designated EHV charges'!$A$11:$A$257)), 0)),"")</f>
        <v>379</v>
      </c>
      <c r="B175" s="96">
        <f>IF($A175="","",VLOOKUP($A175,'Annex 2 Designated EHV charges'!$A:$O,2,0))</f>
        <v>379</v>
      </c>
      <c r="C175" s="97">
        <f>IF($A175="","",VLOOKUP($A175,'Annex 2 Designated EHV charges'!$A:$O,3,0))</f>
        <v>1300035364177</v>
      </c>
      <c r="D175" s="96" t="str">
        <f>IF($A175="","",VLOOKUP($A175,'Annex 2 Designated EHV charges'!$A:$O,7,0))</f>
        <v>Barclays Bank Plc</v>
      </c>
      <c r="E175" s="101">
        <f>IFERROR(IF(VLOOKUP($A175,'Annex 2 Designated EHV charges'!$A:$O,9,FALSE)=0,"",VLOOKUP($A175,'Annex 2 Designated EHV charges'!$A:$O,9,FALSE)),"")</f>
        <v>1.4410000000000001</v>
      </c>
      <c r="F175" s="102">
        <f>IFERROR(IF(VLOOKUP($A175,'Annex 2 Designated EHV charges'!$A:$O,10,FALSE)=0,"",VLOOKUP($A175,'Annex 2 Designated EHV charges'!$A:$O,10,FALSE)),"")</f>
        <v>13978.99</v>
      </c>
      <c r="G175" s="103">
        <f>IFERROR(IF(VLOOKUP($A175,'Annex 2 Designated EHV charges'!$A:$O,11,FALSE)=0,"",VLOOKUP($A175,'Annex 2 Designated EHV charges'!$A:$O,11,FALSE)),"")</f>
        <v>4.9800000000000004</v>
      </c>
      <c r="H175" s="103">
        <f>IFERROR(IF(VLOOKUP($A175,'Annex 2 Designated EHV charges'!$A:$O,12,FALSE)=0,"",VLOOKUP($A175,'Annex 2 Designated EHV charges'!$A:$O,12,FALSE)),"")</f>
        <v>4.9800000000000004</v>
      </c>
      <c r="I175" s="237" t="str">
        <f>IF('Annex 2 Designated EHV charges'!Q181="","",'Annex 2 Designated EHV charges'!Q181)</f>
        <v/>
      </c>
    </row>
    <row r="176" spans="1:9" x14ac:dyDescent="0.25">
      <c r="A176" s="96">
        <f t="array" ref="A176">IFERROR(INDEX('Annex 2 Designated EHV charges'!$A$11:$A$257, MATCH(0, IF(ISBLANK('Annex 2 Designated EHV charges'!$A$11:$A$257),1, COUNTIF(A$4:$A175, 'Annex 2 Designated EHV charges'!$A$11:$A$257)), 0)),"")</f>
        <v>380</v>
      </c>
      <c r="B176" s="96">
        <f>IF($A176="","",VLOOKUP($A176,'Annex 2 Designated EHV charges'!$A:$O,2,0))</f>
        <v>380</v>
      </c>
      <c r="C176" s="97">
        <f>IF($A176="","",VLOOKUP($A176,'Annex 2 Designated EHV charges'!$A:$O,3,0))</f>
        <v>1300035364256</v>
      </c>
      <c r="D176" s="96" t="str">
        <f>IF($A176="","",VLOOKUP($A176,'Annex 2 Designated EHV charges'!$A:$O,7,0))</f>
        <v>Harman Technology Limited</v>
      </c>
      <c r="E176" s="101">
        <f>IFERROR(IF(VLOOKUP($A176,'Annex 2 Designated EHV charges'!$A:$O,9,FALSE)=0,"",VLOOKUP($A176,'Annex 2 Designated EHV charges'!$A:$O,9,FALSE)),"")</f>
        <v>1.522</v>
      </c>
      <c r="F176" s="102">
        <f>IFERROR(IF(VLOOKUP($A176,'Annex 2 Designated EHV charges'!$A:$O,10,FALSE)=0,"",VLOOKUP($A176,'Annex 2 Designated EHV charges'!$A:$O,10,FALSE)),"")</f>
        <v>13978.99</v>
      </c>
      <c r="G176" s="103">
        <f>IFERROR(IF(VLOOKUP($A176,'Annex 2 Designated EHV charges'!$A:$O,11,FALSE)=0,"",VLOOKUP($A176,'Annex 2 Designated EHV charges'!$A:$O,11,FALSE)),"")</f>
        <v>3.76</v>
      </c>
      <c r="H176" s="103">
        <f>IFERROR(IF(VLOOKUP($A176,'Annex 2 Designated EHV charges'!$A:$O,12,FALSE)=0,"",VLOOKUP($A176,'Annex 2 Designated EHV charges'!$A:$O,12,FALSE)),"")</f>
        <v>3.76</v>
      </c>
      <c r="I176" s="237" t="str">
        <f>IF('Annex 2 Designated EHV charges'!Q182="","",'Annex 2 Designated EHV charges'!Q182)</f>
        <v/>
      </c>
    </row>
    <row r="177" spans="1:9" x14ac:dyDescent="0.25">
      <c r="A177" s="96">
        <f t="array" ref="A177">IFERROR(INDEX('Annex 2 Designated EHV charges'!$A$11:$A$257, MATCH(0, IF(ISBLANK('Annex 2 Designated EHV charges'!$A$11:$A$257),1, COUNTIF(A$4:$A176, 'Annex 2 Designated EHV charges'!$A$11:$A$257)), 0)),"")</f>
        <v>381</v>
      </c>
      <c r="B177" s="96">
        <f>IF($A177="","",VLOOKUP($A177,'Annex 2 Designated EHV charges'!$A:$O,2,0))</f>
        <v>381</v>
      </c>
      <c r="C177" s="97">
        <f>IF($A177="","",VLOOKUP($A177,'Annex 2 Designated EHV charges'!$A:$O,3,0))</f>
        <v>1300035364432</v>
      </c>
      <c r="D177" s="96" t="str">
        <f>IF($A177="","",VLOOKUP($A177,'Annex 2 Designated EHV charges'!$A:$O,7,0))</f>
        <v xml:space="preserve">Twyfords Bathrooms </v>
      </c>
      <c r="E177" s="101">
        <f>IFERROR(IF(VLOOKUP($A177,'Annex 2 Designated EHV charges'!$A:$O,9,FALSE)=0,"",VLOOKUP($A177,'Annex 2 Designated EHV charges'!$A:$O,9,FALSE)),"")</f>
        <v>0.84899999999999998</v>
      </c>
      <c r="F177" s="102">
        <f>IFERROR(IF(VLOOKUP($A177,'Annex 2 Designated EHV charges'!$A:$O,10,FALSE)=0,"",VLOOKUP($A177,'Annex 2 Designated EHV charges'!$A:$O,10,FALSE)),"")</f>
        <v>13978.99</v>
      </c>
      <c r="G177" s="103">
        <f>IFERROR(IF(VLOOKUP($A177,'Annex 2 Designated EHV charges'!$A:$O,11,FALSE)=0,"",VLOOKUP($A177,'Annex 2 Designated EHV charges'!$A:$O,11,FALSE)),"")</f>
        <v>2.66</v>
      </c>
      <c r="H177" s="103">
        <f>IFERROR(IF(VLOOKUP($A177,'Annex 2 Designated EHV charges'!$A:$O,12,FALSE)=0,"",VLOOKUP($A177,'Annex 2 Designated EHV charges'!$A:$O,12,FALSE)),"")</f>
        <v>2.66</v>
      </c>
      <c r="I177" s="237" t="str">
        <f>IF('Annex 2 Designated EHV charges'!Q183="","",'Annex 2 Designated EHV charges'!Q183)</f>
        <v/>
      </c>
    </row>
    <row r="178" spans="1:9" x14ac:dyDescent="0.25">
      <c r="A178" s="96">
        <f t="array" ref="A178">IFERROR(INDEX('Annex 2 Designated EHV charges'!$A$11:$A$257, MATCH(0, IF(ISBLANK('Annex 2 Designated EHV charges'!$A$11:$A$257),1, COUNTIF(A$4:$A177, 'Annex 2 Designated EHV charges'!$A$11:$A$257)), 0)),"")</f>
        <v>382</v>
      </c>
      <c r="B178" s="96">
        <f>IF($A178="","",VLOOKUP($A178,'Annex 2 Designated EHV charges'!$A:$O,2,0))</f>
        <v>382</v>
      </c>
      <c r="C178" s="97">
        <f>IF($A178="","",VLOOKUP($A178,'Annex 2 Designated EHV charges'!$A:$O,3,0))</f>
        <v>1300035364646</v>
      </c>
      <c r="D178" s="96" t="str">
        <f>IF($A178="","",VLOOKUP($A178,'Annex 2 Designated EHV charges'!$A:$O,7,0))</f>
        <v>Morning Foods Limited</v>
      </c>
      <c r="E178" s="101">
        <f>IFERROR(IF(VLOOKUP($A178,'Annex 2 Designated EHV charges'!$A:$O,9,FALSE)=0,"",VLOOKUP($A178,'Annex 2 Designated EHV charges'!$A:$O,9,FALSE)),"")</f>
        <v>0.872</v>
      </c>
      <c r="F178" s="102">
        <f>IFERROR(IF(VLOOKUP($A178,'Annex 2 Designated EHV charges'!$A:$O,10,FALSE)=0,"",VLOOKUP($A178,'Annex 2 Designated EHV charges'!$A:$O,10,FALSE)),"")</f>
        <v>42804.75</v>
      </c>
      <c r="G178" s="103">
        <f>IFERROR(IF(VLOOKUP($A178,'Annex 2 Designated EHV charges'!$A:$O,11,FALSE)=0,"",VLOOKUP($A178,'Annex 2 Designated EHV charges'!$A:$O,11,FALSE)),"")</f>
        <v>5.51</v>
      </c>
      <c r="H178" s="103">
        <f>IFERROR(IF(VLOOKUP($A178,'Annex 2 Designated EHV charges'!$A:$O,12,FALSE)=0,"",VLOOKUP($A178,'Annex 2 Designated EHV charges'!$A:$O,12,FALSE)),"")</f>
        <v>5.51</v>
      </c>
      <c r="I178" s="237" t="str">
        <f>IF('Annex 2 Designated EHV charges'!Q184="","",'Annex 2 Designated EHV charges'!Q184)</f>
        <v/>
      </c>
    </row>
    <row r="179" spans="1:9" x14ac:dyDescent="0.25">
      <c r="A179" s="96">
        <f t="array" ref="A179">IFERROR(INDEX('Annex 2 Designated EHV charges'!$A$11:$A$257, MATCH(0, IF(ISBLANK('Annex 2 Designated EHV charges'!$A$11:$A$257),1, COUNTIF(A$4:$A178, 'Annex 2 Designated EHV charges'!$A$11:$A$257)), 0)),"")</f>
        <v>383</v>
      </c>
      <c r="B179" s="96">
        <f>IF($A179="","",VLOOKUP($A179,'Annex 2 Designated EHV charges'!$A:$O,2,0))</f>
        <v>383</v>
      </c>
      <c r="C179" s="97">
        <f>IF($A179="","",VLOOKUP($A179,'Annex 2 Designated EHV charges'!$A:$O,3,0))</f>
        <v>1300035364822</v>
      </c>
      <c r="D179" s="96" t="str">
        <f>IF($A179="","",VLOOKUP($A179,'Annex 2 Designated EHV charges'!$A:$O,7,0))</f>
        <v>Fisons</v>
      </c>
      <c r="E179" s="101">
        <f>IFERROR(IF(VLOOKUP($A179,'Annex 2 Designated EHV charges'!$A:$O,9,FALSE)=0,"",VLOOKUP($A179,'Annex 2 Designated EHV charges'!$A:$O,9,FALSE)),"")</f>
        <v>1.4790000000000001</v>
      </c>
      <c r="F179" s="102">
        <f>IFERROR(IF(VLOOKUP($A179,'Annex 2 Designated EHV charges'!$A:$O,10,FALSE)=0,"",VLOOKUP($A179,'Annex 2 Designated EHV charges'!$A:$O,10,FALSE)),"")</f>
        <v>13978.99</v>
      </c>
      <c r="G179" s="103">
        <f>IFERROR(IF(VLOOKUP($A179,'Annex 2 Designated EHV charges'!$A:$O,11,FALSE)=0,"",VLOOKUP($A179,'Annex 2 Designated EHV charges'!$A:$O,11,FALSE)),"")</f>
        <v>4.33</v>
      </c>
      <c r="H179" s="103">
        <f>IFERROR(IF(VLOOKUP($A179,'Annex 2 Designated EHV charges'!$A:$O,12,FALSE)=0,"",VLOOKUP($A179,'Annex 2 Designated EHV charges'!$A:$O,12,FALSE)),"")</f>
        <v>4.33</v>
      </c>
      <c r="I179" s="237" t="str">
        <f>IF('Annex 2 Designated EHV charges'!Q185="","",'Annex 2 Designated EHV charges'!Q185)</f>
        <v/>
      </c>
    </row>
    <row r="180" spans="1:9" x14ac:dyDescent="0.25">
      <c r="A180" s="96">
        <f t="array" ref="A180">IFERROR(INDEX('Annex 2 Designated EHV charges'!$A$11:$A$257, MATCH(0, IF(ISBLANK('Annex 2 Designated EHV charges'!$A$11:$A$257),1, COUNTIF(A$4:$A179, 'Annex 2 Designated EHV charges'!$A$11:$A$257)), 0)),"")</f>
        <v>384</v>
      </c>
      <c r="B180" s="96">
        <f>IF($A180="","",VLOOKUP($A180,'Annex 2 Designated EHV charges'!$A:$O,2,0))</f>
        <v>384</v>
      </c>
      <c r="C180" s="97">
        <f>IF($A180="","",VLOOKUP($A180,'Annex 2 Designated EHV charges'!$A:$O,3,0))</f>
        <v>1300035365161</v>
      </c>
      <c r="D180" s="96" t="str">
        <f>IF($A180="","",VLOOKUP($A180,'Annex 2 Designated EHV charges'!$A:$O,7,0))</f>
        <v>N W F Ltd</v>
      </c>
      <c r="E180" s="101">
        <f>IFERROR(IF(VLOOKUP($A180,'Annex 2 Designated EHV charges'!$A:$O,9,FALSE)=0,"",VLOOKUP($A180,'Annex 2 Designated EHV charges'!$A:$O,9,FALSE)),"")</f>
        <v>0.872</v>
      </c>
      <c r="F180" s="102">
        <f>IFERROR(IF(VLOOKUP($A180,'Annex 2 Designated EHV charges'!$A:$O,10,FALSE)=0,"",VLOOKUP($A180,'Annex 2 Designated EHV charges'!$A:$O,10,FALSE)),"")</f>
        <v>13978.99</v>
      </c>
      <c r="G180" s="103">
        <f>IFERROR(IF(VLOOKUP($A180,'Annex 2 Designated EHV charges'!$A:$O,11,FALSE)=0,"",VLOOKUP($A180,'Annex 2 Designated EHV charges'!$A:$O,11,FALSE)),"")</f>
        <v>6.63</v>
      </c>
      <c r="H180" s="103">
        <f>IFERROR(IF(VLOOKUP($A180,'Annex 2 Designated EHV charges'!$A:$O,12,FALSE)=0,"",VLOOKUP($A180,'Annex 2 Designated EHV charges'!$A:$O,12,FALSE)),"")</f>
        <v>6.63</v>
      </c>
      <c r="I180" s="237" t="str">
        <f>IF('Annex 2 Designated EHV charges'!Q186="","",'Annex 2 Designated EHV charges'!Q186)</f>
        <v/>
      </c>
    </row>
    <row r="181" spans="1:9" x14ac:dyDescent="0.25">
      <c r="A181" s="96">
        <f t="array" ref="A181">IFERROR(INDEX('Annex 2 Designated EHV charges'!$A$11:$A$257, MATCH(0, IF(ISBLANK('Annex 2 Designated EHV charges'!$A$11:$A$257),1, COUNTIF(A$4:$A180, 'Annex 2 Designated EHV charges'!$A$11:$A$257)), 0)),"")</f>
        <v>385</v>
      </c>
      <c r="B181" s="96">
        <f>IF($A181="","",VLOOKUP($A181,'Annex 2 Designated EHV charges'!$A:$O,2,0))</f>
        <v>385</v>
      </c>
      <c r="C181" s="97">
        <f>IF($A181="","",VLOOKUP($A181,'Annex 2 Designated EHV charges'!$A:$O,3,0))</f>
        <v>1300035365240</v>
      </c>
      <c r="D181" s="96" t="str">
        <f>IF($A181="","",VLOOKUP($A181,'Annex 2 Designated EHV charges'!$A:$O,7,0))</f>
        <v>Linpac Wcb</v>
      </c>
      <c r="E181" s="101">
        <f>IFERROR(IF(VLOOKUP($A181,'Annex 2 Designated EHV charges'!$A:$O,9,FALSE)=0,"",VLOOKUP($A181,'Annex 2 Designated EHV charges'!$A:$O,9,FALSE)),"")</f>
        <v>1.147</v>
      </c>
      <c r="F181" s="102">
        <f>IFERROR(IF(VLOOKUP($A181,'Annex 2 Designated EHV charges'!$A:$O,10,FALSE)=0,"",VLOOKUP($A181,'Annex 2 Designated EHV charges'!$A:$O,10,FALSE)),"")</f>
        <v>42804.75</v>
      </c>
      <c r="G181" s="103">
        <f>IFERROR(IF(VLOOKUP($A181,'Annex 2 Designated EHV charges'!$A:$O,11,FALSE)=0,"",VLOOKUP($A181,'Annex 2 Designated EHV charges'!$A:$O,11,FALSE)),"")</f>
        <v>3.83</v>
      </c>
      <c r="H181" s="103">
        <f>IFERROR(IF(VLOOKUP($A181,'Annex 2 Designated EHV charges'!$A:$O,12,FALSE)=0,"",VLOOKUP($A181,'Annex 2 Designated EHV charges'!$A:$O,12,FALSE)),"")</f>
        <v>3.83</v>
      </c>
      <c r="I181" s="237" t="str">
        <f>IF('Annex 2 Designated EHV charges'!Q187="","",'Annex 2 Designated EHV charges'!Q187)</f>
        <v/>
      </c>
    </row>
    <row r="182" spans="1:9" x14ac:dyDescent="0.25">
      <c r="A182" s="96">
        <f t="array" ref="A182">IFERROR(INDEX('Annex 2 Designated EHV charges'!$A$11:$A$257, MATCH(0, IF(ISBLANK('Annex 2 Designated EHV charges'!$A$11:$A$257),1, COUNTIF(A$4:$A181, 'Annex 2 Designated EHV charges'!$A$11:$A$257)), 0)),"")</f>
        <v>386</v>
      </c>
      <c r="B182" s="96">
        <f>IF($A182="","",VLOOKUP($A182,'Annex 2 Designated EHV charges'!$A:$O,2,0))</f>
        <v>386</v>
      </c>
      <c r="C182" s="97">
        <f>IF($A182="","",VLOOKUP($A182,'Annex 2 Designated EHV charges'!$A:$O,3,0))</f>
        <v>1300035365287</v>
      </c>
      <c r="D182" s="96" t="str">
        <f>IF($A182="","",VLOOKUP($A182,'Annex 2 Designated EHV charges'!$A:$O,7,0))</f>
        <v>Britton Group Plc</v>
      </c>
      <c r="E182" s="101">
        <f>IFERROR(IF(VLOOKUP($A182,'Annex 2 Designated EHV charges'!$A:$O,9,FALSE)=0,"",VLOOKUP($A182,'Annex 2 Designated EHV charges'!$A:$O,9,FALSE)),"")</f>
        <v>1.1599999999999999</v>
      </c>
      <c r="F182" s="102">
        <f>IFERROR(IF(VLOOKUP($A182,'Annex 2 Designated EHV charges'!$A:$O,10,FALSE)=0,"",VLOOKUP($A182,'Annex 2 Designated EHV charges'!$A:$O,10,FALSE)),"")</f>
        <v>42804.75</v>
      </c>
      <c r="G182" s="103">
        <f>IFERROR(IF(VLOOKUP($A182,'Annex 2 Designated EHV charges'!$A:$O,11,FALSE)=0,"",VLOOKUP($A182,'Annex 2 Designated EHV charges'!$A:$O,11,FALSE)),"")</f>
        <v>6.12</v>
      </c>
      <c r="H182" s="103">
        <f>IFERROR(IF(VLOOKUP($A182,'Annex 2 Designated EHV charges'!$A:$O,12,FALSE)=0,"",VLOOKUP($A182,'Annex 2 Designated EHV charges'!$A:$O,12,FALSE)),"")</f>
        <v>6.12</v>
      </c>
      <c r="I182" s="237" t="str">
        <f>IF('Annex 2 Designated EHV charges'!Q188="","",'Annex 2 Designated EHV charges'!Q188)</f>
        <v/>
      </c>
    </row>
    <row r="183" spans="1:9" x14ac:dyDescent="0.25">
      <c r="A183" s="96">
        <f t="array" ref="A183">IFERROR(INDEX('Annex 2 Designated EHV charges'!$A$11:$A$257, MATCH(0, IF(ISBLANK('Annex 2 Designated EHV charges'!$A$11:$A$257),1, COUNTIF(A$4:$A182, 'Annex 2 Designated EHV charges'!$A$11:$A$257)), 0)),"")</f>
        <v>387</v>
      </c>
      <c r="B183" s="96">
        <f>IF($A183="","",VLOOKUP($A183,'Annex 2 Designated EHV charges'!$A:$O,2,0))</f>
        <v>387</v>
      </c>
      <c r="C183" s="97">
        <f>IF($A183="","",VLOOKUP($A183,'Annex 2 Designated EHV charges'!$A:$O,3,0))</f>
        <v>1300035366494</v>
      </c>
      <c r="D183" s="96" t="str">
        <f>IF($A183="","",VLOOKUP($A183,'Annex 2 Designated EHV charges'!$A:$O,7,0))</f>
        <v>Synthite</v>
      </c>
      <c r="E183" s="101" t="str">
        <f>IFERROR(IF(VLOOKUP($A183,'Annex 2 Designated EHV charges'!$A:$O,9,FALSE)=0,"",VLOOKUP($A183,'Annex 2 Designated EHV charges'!$A:$O,9,FALSE)),"")</f>
        <v>-</v>
      </c>
      <c r="F183" s="102">
        <f>IFERROR(IF(VLOOKUP($A183,'Annex 2 Designated EHV charges'!$A:$O,10,FALSE)=0,"",VLOOKUP($A183,'Annex 2 Designated EHV charges'!$A:$O,10,FALSE)),"")</f>
        <v>13978.99</v>
      </c>
      <c r="G183" s="103">
        <f>IFERROR(IF(VLOOKUP($A183,'Annex 2 Designated EHV charges'!$A:$O,11,FALSE)=0,"",VLOOKUP($A183,'Annex 2 Designated EHV charges'!$A:$O,11,FALSE)),"")</f>
        <v>6.98</v>
      </c>
      <c r="H183" s="103">
        <f>IFERROR(IF(VLOOKUP($A183,'Annex 2 Designated EHV charges'!$A:$O,12,FALSE)=0,"",VLOOKUP($A183,'Annex 2 Designated EHV charges'!$A:$O,12,FALSE)),"")</f>
        <v>6.98</v>
      </c>
      <c r="I183" s="237" t="str">
        <f>IF('Annex 2 Designated EHV charges'!Q189="","",'Annex 2 Designated EHV charges'!Q189)</f>
        <v/>
      </c>
    </row>
    <row r="184" spans="1:9" x14ac:dyDescent="0.25">
      <c r="A184" s="96">
        <f t="array" ref="A184">IFERROR(INDEX('Annex 2 Designated EHV charges'!$A$11:$A$257, MATCH(0, IF(ISBLANK('Annex 2 Designated EHV charges'!$A$11:$A$257),1, COUNTIF(A$4:$A183, 'Annex 2 Designated EHV charges'!$A$11:$A$257)), 0)),"")</f>
        <v>388</v>
      </c>
      <c r="B184" s="96">
        <f>IF($A184="","",VLOOKUP($A184,'Annex 2 Designated EHV charges'!$A:$O,2,0))</f>
        <v>388</v>
      </c>
      <c r="C184" s="97">
        <f>IF($A184="","",VLOOKUP($A184,'Annex 2 Designated EHV charges'!$A:$O,3,0))</f>
        <v>1300035366801</v>
      </c>
      <c r="D184" s="96" t="str">
        <f>IF($A184="","",VLOOKUP($A184,'Annex 2 Designated EHV charges'!$A:$O,7,0))</f>
        <v>Novar Plc</v>
      </c>
      <c r="E184" s="101">
        <f>IFERROR(IF(VLOOKUP($A184,'Annex 2 Designated EHV charges'!$A:$O,9,FALSE)=0,"",VLOOKUP($A184,'Annex 2 Designated EHV charges'!$A:$O,9,FALSE)),"")</f>
        <v>0.45100000000000001</v>
      </c>
      <c r="F184" s="102">
        <f>IFERROR(IF(VLOOKUP($A184,'Annex 2 Designated EHV charges'!$A:$O,10,FALSE)=0,"",VLOOKUP($A184,'Annex 2 Designated EHV charges'!$A:$O,10,FALSE)),"")</f>
        <v>13978.99</v>
      </c>
      <c r="G184" s="103">
        <f>IFERROR(IF(VLOOKUP($A184,'Annex 2 Designated EHV charges'!$A:$O,11,FALSE)=0,"",VLOOKUP($A184,'Annex 2 Designated EHV charges'!$A:$O,11,FALSE)),"")</f>
        <v>3.38</v>
      </c>
      <c r="H184" s="103">
        <f>IFERROR(IF(VLOOKUP($A184,'Annex 2 Designated EHV charges'!$A:$O,12,FALSE)=0,"",VLOOKUP($A184,'Annex 2 Designated EHV charges'!$A:$O,12,FALSE)),"")</f>
        <v>3.38</v>
      </c>
      <c r="I184" s="237" t="str">
        <f>IF('Annex 2 Designated EHV charges'!Q190="","",'Annex 2 Designated EHV charges'!Q190)</f>
        <v/>
      </c>
    </row>
    <row r="185" spans="1:9" x14ac:dyDescent="0.25">
      <c r="A185" s="96">
        <f t="array" ref="A185">IFERROR(INDEX('Annex 2 Designated EHV charges'!$A$11:$A$257, MATCH(0, IF(ISBLANK('Annex 2 Designated EHV charges'!$A$11:$A$257),1, COUNTIF(A$4:$A184, 'Annex 2 Designated EHV charges'!$A$11:$A$257)), 0)),"")</f>
        <v>389</v>
      </c>
      <c r="B185" s="96">
        <f>IF($A185="","",VLOOKUP($A185,'Annex 2 Designated EHV charges'!$A:$O,2,0))</f>
        <v>389</v>
      </c>
      <c r="C185" s="97">
        <f>IF($A185="","",VLOOKUP($A185,'Annex 2 Designated EHV charges'!$A:$O,3,0))</f>
        <v>1300035368232</v>
      </c>
      <c r="D185" s="96" t="str">
        <f>IF($A185="","",VLOOKUP($A185,'Annex 2 Designated EHV charges'!$A:$O,7,0))</f>
        <v>Bangor Hospital (Health Sup)</v>
      </c>
      <c r="E185" s="101">
        <f>IFERROR(IF(VLOOKUP($A185,'Annex 2 Designated EHV charges'!$A:$O,9,FALSE)=0,"",VLOOKUP($A185,'Annex 2 Designated EHV charges'!$A:$O,9,FALSE)),"")</f>
        <v>0.52500000000000002</v>
      </c>
      <c r="F185" s="102">
        <f>IFERROR(IF(VLOOKUP($A185,'Annex 2 Designated EHV charges'!$A:$O,10,FALSE)=0,"",VLOOKUP($A185,'Annex 2 Designated EHV charges'!$A:$O,10,FALSE)),"")</f>
        <v>13866.58</v>
      </c>
      <c r="G185" s="103">
        <f>IFERROR(IF(VLOOKUP($A185,'Annex 2 Designated EHV charges'!$A:$O,11,FALSE)=0,"",VLOOKUP($A185,'Annex 2 Designated EHV charges'!$A:$O,11,FALSE)),"")</f>
        <v>3.95</v>
      </c>
      <c r="H185" s="103">
        <f>IFERROR(IF(VLOOKUP($A185,'Annex 2 Designated EHV charges'!$A:$O,12,FALSE)=0,"",VLOOKUP($A185,'Annex 2 Designated EHV charges'!$A:$O,12,FALSE)),"")</f>
        <v>3.95</v>
      </c>
      <c r="I185" s="237" t="str">
        <f>IF('Annex 2 Designated EHV charges'!Q191="","",'Annex 2 Designated EHV charges'!Q191)</f>
        <v>See Annex 6</v>
      </c>
    </row>
    <row r="186" spans="1:9" x14ac:dyDescent="0.25">
      <c r="A186" s="96">
        <f t="array" ref="A186">IFERROR(INDEX('Annex 2 Designated EHV charges'!$A$11:$A$257, MATCH(0, IF(ISBLANK('Annex 2 Designated EHV charges'!$A$11:$A$257),1, COUNTIF(A$4:$A185, 'Annex 2 Designated EHV charges'!$A$11:$A$257)), 0)),"")</f>
        <v>391</v>
      </c>
      <c r="B186" s="96">
        <f>IF($A186="","",VLOOKUP($A186,'Annex 2 Designated EHV charges'!$A:$O,2,0))</f>
        <v>391</v>
      </c>
      <c r="C186" s="97">
        <f>IF($A186="","",VLOOKUP($A186,'Annex 2 Designated EHV charges'!$A:$O,3,0))</f>
        <v>1300035368400</v>
      </c>
      <c r="D186" s="96" t="str">
        <f>IF($A186="","",VLOOKUP($A186,'Annex 2 Designated EHV charges'!$A:$O,7,0))</f>
        <v>Bourne Leisure Limited</v>
      </c>
      <c r="E186" s="101">
        <f>IFERROR(IF(VLOOKUP($A186,'Annex 2 Designated EHV charges'!$A:$O,9,FALSE)=0,"",VLOOKUP($A186,'Annex 2 Designated EHV charges'!$A:$O,9,FALSE)),"")</f>
        <v>0.51300000000000001</v>
      </c>
      <c r="F186" s="102">
        <f>IFERROR(IF(VLOOKUP($A186,'Annex 2 Designated EHV charges'!$A:$O,10,FALSE)=0,"",VLOOKUP($A186,'Annex 2 Designated EHV charges'!$A:$O,10,FALSE)),"")</f>
        <v>13978.99</v>
      </c>
      <c r="G186" s="103">
        <f>IFERROR(IF(VLOOKUP($A186,'Annex 2 Designated EHV charges'!$A:$O,11,FALSE)=0,"",VLOOKUP($A186,'Annex 2 Designated EHV charges'!$A:$O,11,FALSE)),"")</f>
        <v>4.12</v>
      </c>
      <c r="H186" s="103">
        <f>IFERROR(IF(VLOOKUP($A186,'Annex 2 Designated EHV charges'!$A:$O,12,FALSE)=0,"",VLOOKUP($A186,'Annex 2 Designated EHV charges'!$A:$O,12,FALSE)),"")</f>
        <v>4.12</v>
      </c>
      <c r="I186" s="237" t="str">
        <f>IF('Annex 2 Designated EHV charges'!Q192="","",'Annex 2 Designated EHV charges'!Q192)</f>
        <v/>
      </c>
    </row>
    <row r="187" spans="1:9" x14ac:dyDescent="0.25">
      <c r="A187" s="96">
        <f t="array" ref="A187">IFERROR(INDEX('Annex 2 Designated EHV charges'!$A$11:$A$257, MATCH(0, IF(ISBLANK('Annex 2 Designated EHV charges'!$A$11:$A$257),1, COUNTIF(A$4:$A186, 'Annex 2 Designated EHV charges'!$A$11:$A$257)), 0)),"")</f>
        <v>392</v>
      </c>
      <c r="B187" s="96">
        <f>IF($A187="","",VLOOKUP($A187,'Annex 2 Designated EHV charges'!$A:$O,2,0))</f>
        <v>392</v>
      </c>
      <c r="C187" s="97">
        <f>IF($A187="","",VLOOKUP($A187,'Annex 2 Designated EHV charges'!$A:$O,3,0))</f>
        <v>1300035368428</v>
      </c>
      <c r="D187" s="96" t="str">
        <f>IF($A187="","",VLOOKUP($A187,'Annex 2 Designated EHV charges'!$A:$O,7,0))</f>
        <v>Rehau Ltd</v>
      </c>
      <c r="E187" s="101">
        <f>IFERROR(IF(VLOOKUP($A187,'Annex 2 Designated EHV charges'!$A:$O,9,FALSE)=0,"",VLOOKUP($A187,'Annex 2 Designated EHV charges'!$A:$O,9,FALSE)),"")</f>
        <v>0.51600000000000001</v>
      </c>
      <c r="F187" s="102">
        <f>IFERROR(IF(VLOOKUP($A187,'Annex 2 Designated EHV charges'!$A:$O,10,FALSE)=0,"",VLOOKUP($A187,'Annex 2 Designated EHV charges'!$A:$O,10,FALSE)),"")</f>
        <v>13978.99</v>
      </c>
      <c r="G187" s="103">
        <f>IFERROR(IF(VLOOKUP($A187,'Annex 2 Designated EHV charges'!$A:$O,11,FALSE)=0,"",VLOOKUP($A187,'Annex 2 Designated EHV charges'!$A:$O,11,FALSE)),"")</f>
        <v>7.06</v>
      </c>
      <c r="H187" s="103">
        <f>IFERROR(IF(VLOOKUP($A187,'Annex 2 Designated EHV charges'!$A:$O,12,FALSE)=0,"",VLOOKUP($A187,'Annex 2 Designated EHV charges'!$A:$O,12,FALSE)),"")</f>
        <v>7.06</v>
      </c>
      <c r="I187" s="237" t="str">
        <f>IF('Annex 2 Designated EHV charges'!Q193="","",'Annex 2 Designated EHV charges'!Q193)</f>
        <v>See Annex 6</v>
      </c>
    </row>
    <row r="188" spans="1:9" x14ac:dyDescent="0.25">
      <c r="A188" s="96">
        <f t="array" ref="A188">IFERROR(INDEX('Annex 2 Designated EHV charges'!$A$11:$A$257, MATCH(0, IF(ISBLANK('Annex 2 Designated EHV charges'!$A$11:$A$257),1, COUNTIF(A$4:$A187, 'Annex 2 Designated EHV charges'!$A$11:$A$257)), 0)),"")</f>
        <v>393</v>
      </c>
      <c r="B188" s="96">
        <f>IF($A188="","",VLOOKUP($A188,'Annex 2 Designated EHV charges'!$A:$O,2,0))</f>
        <v>393</v>
      </c>
      <c r="C188" s="97">
        <f>IF($A188="","",VLOOKUP($A188,'Annex 2 Designated EHV charges'!$A:$O,3,0))</f>
        <v>1300035370116</v>
      </c>
      <c r="D188" s="96" t="str">
        <f>IF($A188="","",VLOOKUP($A188,'Annex 2 Designated EHV charges'!$A:$O,7,0))</f>
        <v>University Of Wales</v>
      </c>
      <c r="E188" s="101">
        <f>IFERROR(IF(VLOOKUP($A188,'Annex 2 Designated EHV charges'!$A:$O,9,FALSE)=0,"",VLOOKUP($A188,'Annex 2 Designated EHV charges'!$A:$O,9,FALSE)),"")</f>
        <v>0.30599999999999999</v>
      </c>
      <c r="F188" s="102">
        <f>IFERROR(IF(VLOOKUP($A188,'Annex 2 Designated EHV charges'!$A:$O,10,FALSE)=0,"",VLOOKUP($A188,'Annex 2 Designated EHV charges'!$A:$O,10,FALSE)),"")</f>
        <v>13978.99</v>
      </c>
      <c r="G188" s="103">
        <f>IFERROR(IF(VLOOKUP($A188,'Annex 2 Designated EHV charges'!$A:$O,11,FALSE)=0,"",VLOOKUP($A188,'Annex 2 Designated EHV charges'!$A:$O,11,FALSE)),"")</f>
        <v>7.81</v>
      </c>
      <c r="H188" s="103">
        <f>IFERROR(IF(VLOOKUP($A188,'Annex 2 Designated EHV charges'!$A:$O,12,FALSE)=0,"",VLOOKUP($A188,'Annex 2 Designated EHV charges'!$A:$O,12,FALSE)),"")</f>
        <v>7.81</v>
      </c>
      <c r="I188" s="237" t="str">
        <f>IF('Annex 2 Designated EHV charges'!Q194="","",'Annex 2 Designated EHV charges'!Q194)</f>
        <v>See Annex 6</v>
      </c>
    </row>
    <row r="189" spans="1:9" x14ac:dyDescent="0.25">
      <c r="A189" s="96">
        <f t="array" ref="A189">IFERROR(INDEX('Annex 2 Designated EHV charges'!$A$11:$A$257, MATCH(0, IF(ISBLANK('Annex 2 Designated EHV charges'!$A$11:$A$257),1, COUNTIF(A$4:$A188, 'Annex 2 Designated EHV charges'!$A$11:$A$257)), 0)),"")</f>
        <v>394</v>
      </c>
      <c r="B189" s="96">
        <f>IF($A189="","",VLOOKUP($A189,'Annex 2 Designated EHV charges'!$A:$O,2,0))</f>
        <v>394</v>
      </c>
      <c r="C189" s="97">
        <f>IF($A189="","",VLOOKUP($A189,'Annex 2 Designated EHV charges'!$A:$O,3,0))</f>
        <v>1300035618356</v>
      </c>
      <c r="D189" s="96" t="str">
        <f>IF($A189="","",VLOOKUP($A189,'Annex 2 Designated EHV charges'!$A:$O,7,0))</f>
        <v>Smiths Group Plc</v>
      </c>
      <c r="E189" s="101" t="str">
        <f>IFERROR(IF(VLOOKUP($A189,'Annex 2 Designated EHV charges'!$A:$O,9,FALSE)=0,"",VLOOKUP($A189,'Annex 2 Designated EHV charges'!$A:$O,9,FALSE)),"")</f>
        <v>-</v>
      </c>
      <c r="F189" s="102">
        <f>IFERROR(IF(VLOOKUP($A189,'Annex 2 Designated EHV charges'!$A:$O,10,FALSE)=0,"",VLOOKUP($A189,'Annex 2 Designated EHV charges'!$A:$O,10,FALSE)),"")</f>
        <v>13978.99</v>
      </c>
      <c r="G189" s="103">
        <f>IFERROR(IF(VLOOKUP($A189,'Annex 2 Designated EHV charges'!$A:$O,11,FALSE)=0,"",VLOOKUP($A189,'Annex 2 Designated EHV charges'!$A:$O,11,FALSE)),"")</f>
        <v>4.0999999999999996</v>
      </c>
      <c r="H189" s="103">
        <f>IFERROR(IF(VLOOKUP($A189,'Annex 2 Designated EHV charges'!$A:$O,12,FALSE)=0,"",VLOOKUP($A189,'Annex 2 Designated EHV charges'!$A:$O,12,FALSE)),"")</f>
        <v>4.0999999999999996</v>
      </c>
      <c r="I189" s="237" t="str">
        <f>IF('Annex 2 Designated EHV charges'!Q195="","",'Annex 2 Designated EHV charges'!Q195)</f>
        <v/>
      </c>
    </row>
    <row r="190" spans="1:9" x14ac:dyDescent="0.25">
      <c r="A190" s="96">
        <f t="array" ref="A190">IFERROR(INDEX('Annex 2 Designated EHV charges'!$A$11:$A$257, MATCH(0, IF(ISBLANK('Annex 2 Designated EHV charges'!$A$11:$A$257),1, COUNTIF(A$4:$A189, 'Annex 2 Designated EHV charges'!$A$11:$A$257)), 0)),"")</f>
        <v>395</v>
      </c>
      <c r="B190" s="96">
        <f>IF($A190="","",VLOOKUP($A190,'Annex 2 Designated EHV charges'!$A:$O,2,0))</f>
        <v>395</v>
      </c>
      <c r="C190" s="97">
        <f>IF($A190="","",VLOOKUP($A190,'Annex 2 Designated EHV charges'!$A:$O,3,0))</f>
        <v>1300038178922</v>
      </c>
      <c r="D190" s="96" t="str">
        <f>IF($A190="","",VLOOKUP($A190,'Annex 2 Designated EHV charges'!$A:$O,7,0))</f>
        <v>Yardley Plastic</v>
      </c>
      <c r="E190" s="101" t="str">
        <f>IFERROR(IF(VLOOKUP($A190,'Annex 2 Designated EHV charges'!$A:$O,9,FALSE)=0,"",VLOOKUP($A190,'Annex 2 Designated EHV charges'!$A:$O,9,FALSE)),"")</f>
        <v>-</v>
      </c>
      <c r="F190" s="102">
        <f>IFERROR(IF(VLOOKUP($A190,'Annex 2 Designated EHV charges'!$A:$O,10,FALSE)=0,"",VLOOKUP($A190,'Annex 2 Designated EHV charges'!$A:$O,10,FALSE)),"")</f>
        <v>13978.99</v>
      </c>
      <c r="G190" s="103">
        <f>IFERROR(IF(VLOOKUP($A190,'Annex 2 Designated EHV charges'!$A:$O,11,FALSE)=0,"",VLOOKUP($A190,'Annex 2 Designated EHV charges'!$A:$O,11,FALSE)),"")</f>
        <v>5.0599999999999996</v>
      </c>
      <c r="H190" s="103">
        <f>IFERROR(IF(VLOOKUP($A190,'Annex 2 Designated EHV charges'!$A:$O,12,FALSE)=0,"",VLOOKUP($A190,'Annex 2 Designated EHV charges'!$A:$O,12,FALSE)),"")</f>
        <v>5.0599999999999996</v>
      </c>
      <c r="I190" s="237" t="str">
        <f>IF('Annex 2 Designated EHV charges'!Q196="","",'Annex 2 Designated EHV charges'!Q196)</f>
        <v/>
      </c>
    </row>
    <row r="191" spans="1:9" x14ac:dyDescent="0.25">
      <c r="A191" s="96">
        <f t="array" ref="A191">IFERROR(INDEX('Annex 2 Designated EHV charges'!$A$11:$A$257, MATCH(0, IF(ISBLANK('Annex 2 Designated EHV charges'!$A$11:$A$257),1, COUNTIF(A$4:$A190, 'Annex 2 Designated EHV charges'!$A$11:$A$257)), 0)),"")</f>
        <v>397</v>
      </c>
      <c r="B191" s="96">
        <f>IF($A191="","",VLOOKUP($A191,'Annex 2 Designated EHV charges'!$A:$O,2,0))</f>
        <v>397</v>
      </c>
      <c r="C191" s="97">
        <f>IF($A191="","",VLOOKUP($A191,'Annex 2 Designated EHV charges'!$A:$O,3,0))</f>
        <v>1300050455959</v>
      </c>
      <c r="D191" s="96" t="str">
        <f>IF($A191="","",VLOOKUP($A191,'Annex 2 Designated EHV charges'!$A:$O,7,0))</f>
        <v>Tulip International Ltd</v>
      </c>
      <c r="E191" s="101">
        <f>IFERROR(IF(VLOOKUP($A191,'Annex 2 Designated EHV charges'!$A:$O,9,FALSE)=0,"",VLOOKUP($A191,'Annex 2 Designated EHV charges'!$A:$O,9,FALSE)),"")</f>
        <v>0.58899999999999997</v>
      </c>
      <c r="F191" s="102">
        <f>IFERROR(IF(VLOOKUP($A191,'Annex 2 Designated EHV charges'!$A:$O,10,FALSE)=0,"",VLOOKUP($A191,'Annex 2 Designated EHV charges'!$A:$O,10,FALSE)),"")</f>
        <v>13978.99</v>
      </c>
      <c r="G191" s="103">
        <f>IFERROR(IF(VLOOKUP($A191,'Annex 2 Designated EHV charges'!$A:$O,11,FALSE)=0,"",VLOOKUP($A191,'Annex 2 Designated EHV charges'!$A:$O,11,FALSE)),"")</f>
        <v>2.73</v>
      </c>
      <c r="H191" s="103">
        <f>IFERROR(IF(VLOOKUP($A191,'Annex 2 Designated EHV charges'!$A:$O,12,FALSE)=0,"",VLOOKUP($A191,'Annex 2 Designated EHV charges'!$A:$O,12,FALSE)),"")</f>
        <v>2.73</v>
      </c>
      <c r="I191" s="237" t="str">
        <f>IF('Annex 2 Designated EHV charges'!Q197="","",'Annex 2 Designated EHV charges'!Q197)</f>
        <v/>
      </c>
    </row>
    <row r="192" spans="1:9" x14ac:dyDescent="0.25">
      <c r="A192" s="96">
        <f t="array" ref="A192">IFERROR(INDEX('Annex 2 Designated EHV charges'!$A$11:$A$257, MATCH(0, IF(ISBLANK('Annex 2 Designated EHV charges'!$A$11:$A$257),1, COUNTIF(A$4:$A191, 'Annex 2 Designated EHV charges'!$A$11:$A$257)), 0)),"")</f>
        <v>398</v>
      </c>
      <c r="B192" s="96">
        <f>IF($A192="","",VLOOKUP($A192,'Annex 2 Designated EHV charges'!$A:$O,2,0))</f>
        <v>398</v>
      </c>
      <c r="C192" s="97">
        <f>IF($A192="","",VLOOKUP($A192,'Annex 2 Designated EHV charges'!$A:$O,3,0))</f>
        <v>1300050482127</v>
      </c>
      <c r="D192" s="96" t="str">
        <f>IF($A192="","",VLOOKUP($A192,'Annex 2 Designated EHV charges'!$A:$O,7,0))</f>
        <v>Unilever Research</v>
      </c>
      <c r="E192" s="101">
        <f>IFERROR(IF(VLOOKUP($A192,'Annex 2 Designated EHV charges'!$A:$O,9,FALSE)=0,"",VLOOKUP($A192,'Annex 2 Designated EHV charges'!$A:$O,9,FALSE)),"")</f>
        <v>0.58699999999999997</v>
      </c>
      <c r="F192" s="102">
        <f>IFERROR(IF(VLOOKUP($A192,'Annex 2 Designated EHV charges'!$A:$O,10,FALSE)=0,"",VLOOKUP($A192,'Annex 2 Designated EHV charges'!$A:$O,10,FALSE)),"")</f>
        <v>13978.99</v>
      </c>
      <c r="G192" s="103">
        <f>IFERROR(IF(VLOOKUP($A192,'Annex 2 Designated EHV charges'!$A:$O,11,FALSE)=0,"",VLOOKUP($A192,'Annex 2 Designated EHV charges'!$A:$O,11,FALSE)),"")</f>
        <v>2.4500000000000002</v>
      </c>
      <c r="H192" s="103">
        <f>IFERROR(IF(VLOOKUP($A192,'Annex 2 Designated EHV charges'!$A:$O,12,FALSE)=0,"",VLOOKUP($A192,'Annex 2 Designated EHV charges'!$A:$O,12,FALSE)),"")</f>
        <v>2.4500000000000002</v>
      </c>
      <c r="I192" s="237" t="str">
        <f>IF('Annex 2 Designated EHV charges'!Q198="","",'Annex 2 Designated EHV charges'!Q198)</f>
        <v/>
      </c>
    </row>
    <row r="193" spans="1:9" x14ac:dyDescent="0.25">
      <c r="A193" s="96">
        <f t="array" ref="A193">IFERROR(INDEX('Annex 2 Designated EHV charges'!$A$11:$A$257, MATCH(0, IF(ISBLANK('Annex 2 Designated EHV charges'!$A$11:$A$257),1, COUNTIF(A$4:$A192, 'Annex 2 Designated EHV charges'!$A$11:$A$257)), 0)),"")</f>
        <v>399</v>
      </c>
      <c r="B193" s="96">
        <f>IF($A193="","",VLOOKUP($A193,'Annex 2 Designated EHV charges'!$A:$O,2,0))</f>
        <v>399</v>
      </c>
      <c r="C193" s="97">
        <f>IF($A193="","",VLOOKUP($A193,'Annex 2 Designated EHV charges'!$A:$O,3,0))</f>
        <v>1300050628390</v>
      </c>
      <c r="D193" s="96" t="str">
        <f>IF($A193="","",VLOOKUP($A193,'Annex 2 Designated EHV charges'!$A:$O,7,0))</f>
        <v>Seaforth</v>
      </c>
      <c r="E193" s="101" t="str">
        <f>IFERROR(IF(VLOOKUP($A193,'Annex 2 Designated EHV charges'!$A:$O,9,FALSE)=0,"",VLOOKUP($A193,'Annex 2 Designated EHV charges'!$A:$O,9,FALSE)),"")</f>
        <v>-</v>
      </c>
      <c r="F193" s="102">
        <f>IFERROR(IF(VLOOKUP($A193,'Annex 2 Designated EHV charges'!$A:$O,10,FALSE)=0,"",VLOOKUP($A193,'Annex 2 Designated EHV charges'!$A:$O,10,FALSE)),"")</f>
        <v>105.06</v>
      </c>
      <c r="G193" s="103">
        <f>IFERROR(IF(VLOOKUP($A193,'Annex 2 Designated EHV charges'!$A:$O,11,FALSE)=0,"",VLOOKUP($A193,'Annex 2 Designated EHV charges'!$A:$O,11,FALSE)),"")</f>
        <v>1.27</v>
      </c>
      <c r="H193" s="103">
        <f>IFERROR(IF(VLOOKUP($A193,'Annex 2 Designated EHV charges'!$A:$O,12,FALSE)=0,"",VLOOKUP($A193,'Annex 2 Designated EHV charges'!$A:$O,12,FALSE)),"")</f>
        <v>1.27</v>
      </c>
      <c r="I193" s="237" t="str">
        <f>IF('Annex 2 Designated EHV charges'!Q199="","",'Annex 2 Designated EHV charges'!Q199)</f>
        <v/>
      </c>
    </row>
    <row r="194" spans="1:9" x14ac:dyDescent="0.25">
      <c r="A194" s="96">
        <f t="array" ref="A194">IFERROR(INDEX('Annex 2 Designated EHV charges'!$A$11:$A$257, MATCH(0, IF(ISBLANK('Annex 2 Designated EHV charges'!$A$11:$A$257),1, COUNTIF(A$4:$A193, 'Annex 2 Designated EHV charges'!$A$11:$A$257)), 0)),"")</f>
        <v>450</v>
      </c>
      <c r="B194" s="96">
        <f>IF($A194="","",VLOOKUP($A194,'Annex 2 Designated EHV charges'!$A:$O,2,0))</f>
        <v>450</v>
      </c>
      <c r="C194" s="97">
        <f>IF($A194="","",VLOOKUP($A194,'Annex 2 Designated EHV charges'!$A:$O,3,0))</f>
        <v>1300050632704</v>
      </c>
      <c r="D194" s="96" t="str">
        <f>IF($A194="","",VLOOKUP($A194,'Annex 2 Designated EHV charges'!$A:$O,7,0))</f>
        <v>Decoma-Merplas</v>
      </c>
      <c r="E194" s="101" t="str">
        <f>IFERROR(IF(VLOOKUP($A194,'Annex 2 Designated EHV charges'!$A:$O,9,FALSE)=0,"",VLOOKUP($A194,'Annex 2 Designated EHV charges'!$A:$O,9,FALSE)),"")</f>
        <v>-</v>
      </c>
      <c r="F194" s="102">
        <f>IFERROR(IF(VLOOKUP($A194,'Annex 2 Designated EHV charges'!$A:$O,10,FALSE)=0,"",VLOOKUP($A194,'Annex 2 Designated EHV charges'!$A:$O,10,FALSE)),"")</f>
        <v>42804.75</v>
      </c>
      <c r="G194" s="103">
        <f>IFERROR(IF(VLOOKUP($A194,'Annex 2 Designated EHV charges'!$A:$O,11,FALSE)=0,"",VLOOKUP($A194,'Annex 2 Designated EHV charges'!$A:$O,11,FALSE)),"")</f>
        <v>4.37</v>
      </c>
      <c r="H194" s="103">
        <f>IFERROR(IF(VLOOKUP($A194,'Annex 2 Designated EHV charges'!$A:$O,12,FALSE)=0,"",VLOOKUP($A194,'Annex 2 Designated EHV charges'!$A:$O,12,FALSE)),"")</f>
        <v>4.37</v>
      </c>
      <c r="I194" s="237" t="str">
        <f>IF('Annex 2 Designated EHV charges'!Q200="","",'Annex 2 Designated EHV charges'!Q200)</f>
        <v/>
      </c>
    </row>
    <row r="195" spans="1:9" x14ac:dyDescent="0.25">
      <c r="A195" s="96">
        <f t="array" ref="A195">IFERROR(INDEX('Annex 2 Designated EHV charges'!$A$11:$A$257, MATCH(0, IF(ISBLANK('Annex 2 Designated EHV charges'!$A$11:$A$257),1, COUNTIF(A$4:$A194, 'Annex 2 Designated EHV charges'!$A$11:$A$257)), 0)),"")</f>
        <v>452</v>
      </c>
      <c r="B195" s="96">
        <f>IF($A195="","",VLOOKUP($A195,'Annex 2 Designated EHV charges'!$A:$O,2,0))</f>
        <v>452</v>
      </c>
      <c r="C195" s="97">
        <f>IF($A195="","",VLOOKUP($A195,'Annex 2 Designated EHV charges'!$A:$O,3,0))</f>
        <v>1300050955454</v>
      </c>
      <c r="D195" s="96" t="str">
        <f>IF($A195="","",VLOOKUP($A195,'Annex 2 Designated EHV charges'!$A:$O,7,0))</f>
        <v>Gilbrook Dock</v>
      </c>
      <c r="E195" s="101" t="str">
        <f>IFERROR(IF(VLOOKUP($A195,'Annex 2 Designated EHV charges'!$A:$O,9,FALSE)=0,"",VLOOKUP($A195,'Annex 2 Designated EHV charges'!$A:$O,9,FALSE)),"")</f>
        <v>-</v>
      </c>
      <c r="F195" s="102">
        <f>IFERROR(IF(VLOOKUP($A195,'Annex 2 Designated EHV charges'!$A:$O,10,FALSE)=0,"",VLOOKUP($A195,'Annex 2 Designated EHV charges'!$A:$O,10,FALSE)),"")</f>
        <v>18266.490000000002</v>
      </c>
      <c r="G195" s="103" t="str">
        <f>IFERROR(IF(VLOOKUP($A195,'Annex 2 Designated EHV charges'!$A:$O,11,FALSE)=0,"",VLOOKUP($A195,'Annex 2 Designated EHV charges'!$A:$O,11,FALSE)),"")</f>
        <v>-</v>
      </c>
      <c r="H195" s="103" t="str">
        <f>IFERROR(IF(VLOOKUP($A195,'Annex 2 Designated EHV charges'!$A:$O,12,FALSE)=0,"",VLOOKUP($A195,'Annex 2 Designated EHV charges'!$A:$O,12,FALSE)),"")</f>
        <v>-</v>
      </c>
      <c r="I195" s="237" t="str">
        <f>IF('Annex 2 Designated EHV charges'!Q201="","",'Annex 2 Designated EHV charges'!Q201)</f>
        <v/>
      </c>
    </row>
    <row r="196" spans="1:9" x14ac:dyDescent="0.25">
      <c r="A196" s="96">
        <f t="array" ref="A196">IFERROR(INDEX('Annex 2 Designated EHV charges'!$A$11:$A$257, MATCH(0, IF(ISBLANK('Annex 2 Designated EHV charges'!$A$11:$A$257),1, COUNTIF(A$4:$A195, 'Annex 2 Designated EHV charges'!$A$11:$A$257)), 0)),"")</f>
        <v>453</v>
      </c>
      <c r="B196" s="96">
        <f>IF($A196="","",VLOOKUP($A196,'Annex 2 Designated EHV charges'!$A:$O,2,0))</f>
        <v>453</v>
      </c>
      <c r="C196" s="97">
        <f>IF($A196="","",VLOOKUP($A196,'Annex 2 Designated EHV charges'!$A:$O,3,0))</f>
        <v>1300050977573</v>
      </c>
      <c r="D196" s="96" t="str">
        <f>IF($A196="","",VLOOKUP($A196,'Annex 2 Designated EHV charges'!$A:$O,7,0))</f>
        <v>UU Water Plc - Woodside</v>
      </c>
      <c r="E196" s="101">
        <f>IFERROR(IF(VLOOKUP($A196,'Annex 2 Designated EHV charges'!$A:$O,9,FALSE)=0,"",VLOOKUP($A196,'Annex 2 Designated EHV charges'!$A:$O,9,FALSE)),"")</f>
        <v>3.7290000000000001</v>
      </c>
      <c r="F196" s="102">
        <f>IFERROR(IF(VLOOKUP($A196,'Annex 2 Designated EHV charges'!$A:$O,10,FALSE)=0,"",VLOOKUP($A196,'Annex 2 Designated EHV charges'!$A:$O,10,FALSE)),"")</f>
        <v>16576.45</v>
      </c>
      <c r="G196" s="103">
        <f>IFERROR(IF(VLOOKUP($A196,'Annex 2 Designated EHV charges'!$A:$O,11,FALSE)=0,"",VLOOKUP($A196,'Annex 2 Designated EHV charges'!$A:$O,11,FALSE)),"")</f>
        <v>3.85</v>
      </c>
      <c r="H196" s="103">
        <f>IFERROR(IF(VLOOKUP($A196,'Annex 2 Designated EHV charges'!$A:$O,12,FALSE)=0,"",VLOOKUP($A196,'Annex 2 Designated EHV charges'!$A:$O,12,FALSE)),"")</f>
        <v>3.85</v>
      </c>
      <c r="I196" s="237" t="str">
        <f>IF('Annex 2 Designated EHV charges'!Q202="","",'Annex 2 Designated EHV charges'!Q202)</f>
        <v/>
      </c>
    </row>
    <row r="197" spans="1:9" x14ac:dyDescent="0.25">
      <c r="A197" s="96">
        <f t="array" ref="A197">IFERROR(INDEX('Annex 2 Designated EHV charges'!$A$11:$A$257, MATCH(0, IF(ISBLANK('Annex 2 Designated EHV charges'!$A$11:$A$257),1, COUNTIF(A$4:$A196, 'Annex 2 Designated EHV charges'!$A$11:$A$257)), 0)),"")</f>
        <v>454</v>
      </c>
      <c r="B197" s="96">
        <f>IF($A197="","",VLOOKUP($A197,'Annex 2 Designated EHV charges'!$A:$O,2,0))</f>
        <v>454</v>
      </c>
      <c r="C197" s="97">
        <f>IF($A197="","",VLOOKUP($A197,'Annex 2 Designated EHV charges'!$A:$O,3,0))</f>
        <v>1300050977670</v>
      </c>
      <c r="D197" s="96" t="str">
        <f>IF($A197="","",VLOOKUP($A197,'Annex 2 Designated EHV charges'!$A:$O,7,0))</f>
        <v>UU Water Plc - Bromborough</v>
      </c>
      <c r="E197" s="101">
        <f>IFERROR(IF(VLOOKUP($A197,'Annex 2 Designated EHV charges'!$A:$O,9,FALSE)=0,"",VLOOKUP($A197,'Annex 2 Designated EHV charges'!$A:$O,9,FALSE)),"")</f>
        <v>0.60799999999999998</v>
      </c>
      <c r="F197" s="102">
        <f>IFERROR(IF(VLOOKUP($A197,'Annex 2 Designated EHV charges'!$A:$O,10,FALSE)=0,"",VLOOKUP($A197,'Annex 2 Designated EHV charges'!$A:$O,10,FALSE)),"")</f>
        <v>16719.47</v>
      </c>
      <c r="G197" s="103">
        <f>IFERROR(IF(VLOOKUP($A197,'Annex 2 Designated EHV charges'!$A:$O,11,FALSE)=0,"",VLOOKUP($A197,'Annex 2 Designated EHV charges'!$A:$O,11,FALSE)),"")</f>
        <v>3.84</v>
      </c>
      <c r="H197" s="103">
        <f>IFERROR(IF(VLOOKUP($A197,'Annex 2 Designated EHV charges'!$A:$O,12,FALSE)=0,"",VLOOKUP($A197,'Annex 2 Designated EHV charges'!$A:$O,12,FALSE)),"")</f>
        <v>3.84</v>
      </c>
      <c r="I197" s="237" t="str">
        <f>IF('Annex 2 Designated EHV charges'!Q203="","",'Annex 2 Designated EHV charges'!Q203)</f>
        <v/>
      </c>
    </row>
    <row r="198" spans="1:9" x14ac:dyDescent="0.25">
      <c r="A198" s="96">
        <f t="array" ref="A198">IFERROR(INDEX('Annex 2 Designated EHV charges'!$A$11:$A$257, MATCH(0, IF(ISBLANK('Annex 2 Designated EHV charges'!$A$11:$A$257),1, COUNTIF(A$4:$A197, 'Annex 2 Designated EHV charges'!$A$11:$A$257)), 0)),"")</f>
        <v>455</v>
      </c>
      <c r="B198" s="96">
        <f>IF($A198="","",VLOOKUP($A198,'Annex 2 Designated EHV charges'!$A:$O,2,0))</f>
        <v>455</v>
      </c>
      <c r="C198" s="97">
        <f>IF($A198="","",VLOOKUP($A198,'Annex 2 Designated EHV charges'!$A:$O,3,0))</f>
        <v>1300051438963</v>
      </c>
      <c r="D198" s="96" t="str">
        <f>IF($A198="","",VLOOKUP($A198,'Annex 2 Designated EHV charges'!$A:$O,7,0))</f>
        <v>S Norton &amp; Co. Ltd</v>
      </c>
      <c r="E198" s="101">
        <f>IFERROR(IF(VLOOKUP($A198,'Annex 2 Designated EHV charges'!$A:$O,9,FALSE)=0,"",VLOOKUP($A198,'Annex 2 Designated EHV charges'!$A:$O,9,FALSE)),"")</f>
        <v>2.198</v>
      </c>
      <c r="F198" s="102">
        <f>IFERROR(IF(VLOOKUP($A198,'Annex 2 Designated EHV charges'!$A:$O,10,FALSE)=0,"",VLOOKUP($A198,'Annex 2 Designated EHV charges'!$A:$O,10,FALSE)),"")</f>
        <v>45545.23</v>
      </c>
      <c r="G198" s="103">
        <f>IFERROR(IF(VLOOKUP($A198,'Annex 2 Designated EHV charges'!$A:$O,11,FALSE)=0,"",VLOOKUP($A198,'Annex 2 Designated EHV charges'!$A:$O,11,FALSE)),"")</f>
        <v>2.39</v>
      </c>
      <c r="H198" s="103">
        <f>IFERROR(IF(VLOOKUP($A198,'Annex 2 Designated EHV charges'!$A:$O,12,FALSE)=0,"",VLOOKUP($A198,'Annex 2 Designated EHV charges'!$A:$O,12,FALSE)),"")</f>
        <v>2.39</v>
      </c>
      <c r="I198" s="237" t="str">
        <f>IF('Annex 2 Designated EHV charges'!Q204="","",'Annex 2 Designated EHV charges'!Q204)</f>
        <v/>
      </c>
    </row>
    <row r="199" spans="1:9" x14ac:dyDescent="0.25">
      <c r="A199" s="96">
        <f t="array" ref="A199">IFERROR(INDEX('Annex 2 Designated EHV charges'!$A$11:$A$257, MATCH(0, IF(ISBLANK('Annex 2 Designated EHV charges'!$A$11:$A$257),1, COUNTIF(A$4:$A198, 'Annex 2 Designated EHV charges'!$A$11:$A$257)), 0)),"")</f>
        <v>456</v>
      </c>
      <c r="B199" s="96">
        <f>IF($A199="","",VLOOKUP($A199,'Annex 2 Designated EHV charges'!$A:$O,2,0))</f>
        <v>456</v>
      </c>
      <c r="C199" s="97">
        <f>IF($A199="","",VLOOKUP($A199,'Annex 2 Designated EHV charges'!$A:$O,3,0))</f>
        <v>1300051517481</v>
      </c>
      <c r="D199" s="96" t="str">
        <f>IF($A199="","",VLOOKUP($A199,'Annex 2 Designated EHV charges'!$A:$O,7,0))</f>
        <v>MOD - RAF Sealand</v>
      </c>
      <c r="E199" s="101" t="str">
        <f>IFERROR(IF(VLOOKUP($A199,'Annex 2 Designated EHV charges'!$A:$O,9,FALSE)=0,"",VLOOKUP($A199,'Annex 2 Designated EHV charges'!$A:$O,9,FALSE)),"")</f>
        <v>-</v>
      </c>
      <c r="F199" s="102">
        <f>IFERROR(IF(VLOOKUP($A199,'Annex 2 Designated EHV charges'!$A:$O,10,FALSE)=0,"",VLOOKUP($A199,'Annex 2 Designated EHV charges'!$A:$O,10,FALSE)),"")</f>
        <v>13978.99</v>
      </c>
      <c r="G199" s="103">
        <f>IFERROR(IF(VLOOKUP($A199,'Annex 2 Designated EHV charges'!$A:$O,11,FALSE)=0,"",VLOOKUP($A199,'Annex 2 Designated EHV charges'!$A:$O,11,FALSE)),"")</f>
        <v>4.01</v>
      </c>
      <c r="H199" s="103">
        <f>IFERROR(IF(VLOOKUP($A199,'Annex 2 Designated EHV charges'!$A:$O,12,FALSE)=0,"",VLOOKUP($A199,'Annex 2 Designated EHV charges'!$A:$O,12,FALSE)),"")</f>
        <v>4.01</v>
      </c>
      <c r="I199" s="237" t="str">
        <f>IF('Annex 2 Designated EHV charges'!Q205="","",'Annex 2 Designated EHV charges'!Q205)</f>
        <v/>
      </c>
    </row>
    <row r="200" spans="1:9" x14ac:dyDescent="0.25">
      <c r="A200" s="96">
        <f t="array" ref="A200">IFERROR(INDEX('Annex 2 Designated EHV charges'!$A$11:$A$257, MATCH(0, IF(ISBLANK('Annex 2 Designated EHV charges'!$A$11:$A$257),1, COUNTIF(A$4:$A199, 'Annex 2 Designated EHV charges'!$A$11:$A$257)), 0)),"")</f>
        <v>457</v>
      </c>
      <c r="B200" s="96">
        <f>IF($A200="","",VLOOKUP($A200,'Annex 2 Designated EHV charges'!$A:$O,2,0))</f>
        <v>457</v>
      </c>
      <c r="C200" s="97">
        <f>IF($A200="","",VLOOKUP($A200,'Annex 2 Designated EHV charges'!$A:$O,3,0))</f>
        <v>1300051708346</v>
      </c>
      <c r="D200" s="96" t="str">
        <f>IF($A200="","",VLOOKUP($A200,'Annex 2 Designated EHV charges'!$A:$O,7,0))</f>
        <v>Healthcare Distribution</v>
      </c>
      <c r="E200" s="101" t="str">
        <f>IFERROR(IF(VLOOKUP($A200,'Annex 2 Designated EHV charges'!$A:$O,9,FALSE)=0,"",VLOOKUP($A200,'Annex 2 Designated EHV charges'!$A:$O,9,FALSE)),"")</f>
        <v>-</v>
      </c>
      <c r="F200" s="102">
        <f>IFERROR(IF(VLOOKUP($A200,'Annex 2 Designated EHV charges'!$A:$O,10,FALSE)=0,"",VLOOKUP($A200,'Annex 2 Designated EHV charges'!$A:$O,10,FALSE)),"")</f>
        <v>13978.99</v>
      </c>
      <c r="G200" s="103">
        <f>IFERROR(IF(VLOOKUP($A200,'Annex 2 Designated EHV charges'!$A:$O,11,FALSE)=0,"",VLOOKUP($A200,'Annex 2 Designated EHV charges'!$A:$O,11,FALSE)),"")</f>
        <v>4.16</v>
      </c>
      <c r="H200" s="103">
        <f>IFERROR(IF(VLOOKUP($A200,'Annex 2 Designated EHV charges'!$A:$O,12,FALSE)=0,"",VLOOKUP($A200,'Annex 2 Designated EHV charges'!$A:$O,12,FALSE)),"")</f>
        <v>4.16</v>
      </c>
      <c r="I200" s="237" t="str">
        <f>IF('Annex 2 Designated EHV charges'!Q206="","",'Annex 2 Designated EHV charges'!Q206)</f>
        <v/>
      </c>
    </row>
    <row r="201" spans="1:9" x14ac:dyDescent="0.25">
      <c r="A201" s="96">
        <f t="array" ref="A201">IFERROR(INDEX('Annex 2 Designated EHV charges'!$A$11:$A$257, MATCH(0, IF(ISBLANK('Annex 2 Designated EHV charges'!$A$11:$A$257),1, COUNTIF(A$4:$A200, 'Annex 2 Designated EHV charges'!$A$11:$A$257)), 0)),"")</f>
        <v>458</v>
      </c>
      <c r="B201" s="96">
        <f>IF($A201="","",VLOOKUP($A201,'Annex 2 Designated EHV charges'!$A:$O,2,0))</f>
        <v>458</v>
      </c>
      <c r="C201" s="97">
        <f>IF($A201="","",VLOOKUP($A201,'Annex 2 Designated EHV charges'!$A:$O,3,0))</f>
        <v>1300052182955</v>
      </c>
      <c r="D201" s="96" t="str">
        <f>IF($A201="","",VLOOKUP($A201,'Annex 2 Designated EHV charges'!$A:$O,7,0))</f>
        <v>Aluminium Powder Company</v>
      </c>
      <c r="E201" s="101" t="str">
        <f>IFERROR(IF(VLOOKUP($A201,'Annex 2 Designated EHV charges'!$A:$O,9,FALSE)=0,"",VLOOKUP($A201,'Annex 2 Designated EHV charges'!$A:$O,9,FALSE)),"")</f>
        <v>-</v>
      </c>
      <c r="F201" s="102">
        <f>IFERROR(IF(VLOOKUP($A201,'Annex 2 Designated EHV charges'!$A:$O,10,FALSE)=0,"",VLOOKUP($A201,'Annex 2 Designated EHV charges'!$A:$O,10,FALSE)),"")</f>
        <v>13978.99</v>
      </c>
      <c r="G201" s="103">
        <f>IFERROR(IF(VLOOKUP($A201,'Annex 2 Designated EHV charges'!$A:$O,11,FALSE)=0,"",VLOOKUP($A201,'Annex 2 Designated EHV charges'!$A:$O,11,FALSE)),"")</f>
        <v>4.72</v>
      </c>
      <c r="H201" s="103">
        <f>IFERROR(IF(VLOOKUP($A201,'Annex 2 Designated EHV charges'!$A:$O,12,FALSE)=0,"",VLOOKUP($A201,'Annex 2 Designated EHV charges'!$A:$O,12,FALSE)),"")</f>
        <v>4.72</v>
      </c>
      <c r="I201" s="237" t="str">
        <f>IF('Annex 2 Designated EHV charges'!Q207="","",'Annex 2 Designated EHV charges'!Q207)</f>
        <v/>
      </c>
    </row>
    <row r="202" spans="1:9" x14ac:dyDescent="0.25">
      <c r="A202" s="96">
        <f t="array" ref="A202">IFERROR(INDEX('Annex 2 Designated EHV charges'!$A$11:$A$257, MATCH(0, IF(ISBLANK('Annex 2 Designated EHV charges'!$A$11:$A$257),1, COUNTIF(A$4:$A201, 'Annex 2 Designated EHV charges'!$A$11:$A$257)), 0)),"")</f>
        <v>459</v>
      </c>
      <c r="B202" s="96">
        <f>IF($A202="","",VLOOKUP($A202,'Annex 2 Designated EHV charges'!$A:$O,2,0))</f>
        <v>459</v>
      </c>
      <c r="C202" s="97">
        <f>IF($A202="","",VLOOKUP($A202,'Annex 2 Designated EHV charges'!$A:$O,3,0))</f>
        <v>1300053398578</v>
      </c>
      <c r="D202" s="96" t="str">
        <f>IF($A202="","",VLOOKUP($A202,'Annex 2 Designated EHV charges'!$A:$O,7,0))</f>
        <v>Chiron Vaccines</v>
      </c>
      <c r="E202" s="101" t="str">
        <f>IFERROR(IF(VLOOKUP($A202,'Annex 2 Designated EHV charges'!$A:$O,9,FALSE)=0,"",VLOOKUP($A202,'Annex 2 Designated EHV charges'!$A:$O,9,FALSE)),"")</f>
        <v>-</v>
      </c>
      <c r="F202" s="102">
        <f>IFERROR(IF(VLOOKUP($A202,'Annex 2 Designated EHV charges'!$A:$O,10,FALSE)=0,"",VLOOKUP($A202,'Annex 2 Designated EHV charges'!$A:$O,10,FALSE)),"")</f>
        <v>45545.23</v>
      </c>
      <c r="G202" s="103">
        <f>IFERROR(IF(VLOOKUP($A202,'Annex 2 Designated EHV charges'!$A:$O,11,FALSE)=0,"",VLOOKUP($A202,'Annex 2 Designated EHV charges'!$A:$O,11,FALSE)),"")</f>
        <v>2.34</v>
      </c>
      <c r="H202" s="103">
        <f>IFERROR(IF(VLOOKUP($A202,'Annex 2 Designated EHV charges'!$A:$O,12,FALSE)=0,"",VLOOKUP($A202,'Annex 2 Designated EHV charges'!$A:$O,12,FALSE)),"")</f>
        <v>2.34</v>
      </c>
      <c r="I202" s="237" t="str">
        <f>IF('Annex 2 Designated EHV charges'!Q208="","",'Annex 2 Designated EHV charges'!Q208)</f>
        <v/>
      </c>
    </row>
    <row r="203" spans="1:9" x14ac:dyDescent="0.25">
      <c r="A203" s="96">
        <f t="array" ref="A203">IFERROR(INDEX('Annex 2 Designated EHV charges'!$A$11:$A$257, MATCH(0, IF(ISBLANK('Annex 2 Designated EHV charges'!$A$11:$A$257),1, COUNTIF(A$4:$A202, 'Annex 2 Designated EHV charges'!$A$11:$A$257)), 0)),"")</f>
        <v>460</v>
      </c>
      <c r="B203" s="96">
        <f>IF($A203="","",VLOOKUP($A203,'Annex 2 Designated EHV charges'!$A:$O,2,0))</f>
        <v>460</v>
      </c>
      <c r="C203" s="97">
        <f>IF($A203="","",VLOOKUP($A203,'Annex 2 Designated EHV charges'!$A:$O,3,0))</f>
        <v>1300054917684</v>
      </c>
      <c r="D203" s="96" t="str">
        <f>IF($A203="","",VLOOKUP($A203,'Annex 2 Designated EHV charges'!$A:$O,7,0))</f>
        <v>ESP</v>
      </c>
      <c r="E203" s="101">
        <f>IFERROR(IF(VLOOKUP($A203,'Annex 2 Designated EHV charges'!$A:$O,9,FALSE)=0,"",VLOOKUP($A203,'Annex 2 Designated EHV charges'!$A:$O,9,FALSE)),"")</f>
        <v>0.53100000000000003</v>
      </c>
      <c r="F203" s="102">
        <f>IFERROR(IF(VLOOKUP($A203,'Annex 2 Designated EHV charges'!$A:$O,10,FALSE)=0,"",VLOOKUP($A203,'Annex 2 Designated EHV charges'!$A:$O,10,FALSE)),"")</f>
        <v>13978.99</v>
      </c>
      <c r="G203" s="103">
        <f>IFERROR(IF(VLOOKUP($A203,'Annex 2 Designated EHV charges'!$A:$O,11,FALSE)=0,"",VLOOKUP($A203,'Annex 2 Designated EHV charges'!$A:$O,11,FALSE)),"")</f>
        <v>2.5099999999999998</v>
      </c>
      <c r="H203" s="103">
        <f>IFERROR(IF(VLOOKUP($A203,'Annex 2 Designated EHV charges'!$A:$O,12,FALSE)=0,"",VLOOKUP($A203,'Annex 2 Designated EHV charges'!$A:$O,12,FALSE)),"")</f>
        <v>2.5099999999999998</v>
      </c>
      <c r="I203" s="237" t="str">
        <f>IF('Annex 2 Designated EHV charges'!Q209="","",'Annex 2 Designated EHV charges'!Q209)</f>
        <v/>
      </c>
    </row>
    <row r="204" spans="1:9" x14ac:dyDescent="0.25">
      <c r="A204" s="96">
        <f t="array" ref="A204">IFERROR(INDEX('Annex 2 Designated EHV charges'!$A$11:$A$257, MATCH(0, IF(ISBLANK('Annex 2 Designated EHV charges'!$A$11:$A$257),1, COUNTIF(A$4:$A203, 'Annex 2 Designated EHV charges'!$A$11:$A$257)), 0)),"")</f>
        <v>461</v>
      </c>
      <c r="B204" s="96">
        <f>IF($A204="","",VLOOKUP($A204,'Annex 2 Designated EHV charges'!$A:$O,2,0))</f>
        <v>461</v>
      </c>
      <c r="C204" s="97">
        <f>IF($A204="","",VLOOKUP($A204,'Annex 2 Designated EHV charges'!$A:$O,3,0))</f>
        <v>1300060172544</v>
      </c>
      <c r="D204" s="96" t="str">
        <f>IF($A204="","",VLOOKUP($A204,'Annex 2 Designated EHV charges'!$A:$O,7,0))</f>
        <v>Neptune (Mann Island)</v>
      </c>
      <c r="E204" s="101">
        <f>IFERROR(IF(VLOOKUP($A204,'Annex 2 Designated EHV charges'!$A:$O,9,FALSE)=0,"",VLOOKUP($A204,'Annex 2 Designated EHV charges'!$A:$O,9,FALSE)),"")</f>
        <v>0.55500000000000005</v>
      </c>
      <c r="F204" s="102">
        <f>IFERROR(IF(VLOOKUP($A204,'Annex 2 Designated EHV charges'!$A:$O,10,FALSE)=0,"",VLOOKUP($A204,'Annex 2 Designated EHV charges'!$A:$O,10,FALSE)),"")</f>
        <v>16719.47</v>
      </c>
      <c r="G204" s="103">
        <f>IFERROR(IF(VLOOKUP($A204,'Annex 2 Designated EHV charges'!$A:$O,11,FALSE)=0,"",VLOOKUP($A204,'Annex 2 Designated EHV charges'!$A:$O,11,FALSE)),"")</f>
        <v>8.5</v>
      </c>
      <c r="H204" s="103">
        <f>IFERROR(IF(VLOOKUP($A204,'Annex 2 Designated EHV charges'!$A:$O,12,FALSE)=0,"",VLOOKUP($A204,'Annex 2 Designated EHV charges'!$A:$O,12,FALSE)),"")</f>
        <v>8.5</v>
      </c>
      <c r="I204" s="237" t="str">
        <f>IF('Annex 2 Designated EHV charges'!Q210="","",'Annex 2 Designated EHV charges'!Q210)</f>
        <v/>
      </c>
    </row>
    <row r="205" spans="1:9" x14ac:dyDescent="0.25">
      <c r="A205" s="96">
        <f t="array" ref="A205">IFERROR(INDEX('Annex 2 Designated EHV charges'!$A$11:$A$257, MATCH(0, IF(ISBLANK('Annex 2 Designated EHV charges'!$A$11:$A$257),1, COUNTIF(A$4:$A204, 'Annex 2 Designated EHV charges'!$A$11:$A$257)), 0)),"")</f>
        <v>462</v>
      </c>
      <c r="B205" s="96">
        <f>IF($A205="","",VLOOKUP($A205,'Annex 2 Designated EHV charges'!$A:$O,2,0))</f>
        <v>462</v>
      </c>
      <c r="C205" s="97">
        <f>IF($A205="","",VLOOKUP($A205,'Annex 2 Designated EHV charges'!$A:$O,3,0))</f>
        <v>1300035352260</v>
      </c>
      <c r="D205" s="96" t="str">
        <f>IF($A205="","",VLOOKUP($A205,'Annex 2 Designated EHV charges'!$A:$O,7,0))</f>
        <v>L.A.H. Teaching Hospital</v>
      </c>
      <c r="E205" s="101">
        <f>IFERROR(IF(VLOOKUP($A205,'Annex 2 Designated EHV charges'!$A:$O,9,FALSE)=0,"",VLOOKUP($A205,'Annex 2 Designated EHV charges'!$A:$O,9,FALSE)),"")</f>
        <v>0.55400000000000005</v>
      </c>
      <c r="F205" s="102">
        <f>IFERROR(IF(VLOOKUP($A205,'Annex 2 Designated EHV charges'!$A:$O,10,FALSE)=0,"",VLOOKUP($A205,'Annex 2 Designated EHV charges'!$A:$O,10,FALSE)),"")</f>
        <v>44528.14</v>
      </c>
      <c r="G205" s="103">
        <f>IFERROR(IF(VLOOKUP($A205,'Annex 2 Designated EHV charges'!$A:$O,11,FALSE)=0,"",VLOOKUP($A205,'Annex 2 Designated EHV charges'!$A:$O,11,FALSE)),"")</f>
        <v>1.33</v>
      </c>
      <c r="H205" s="103">
        <f>IFERROR(IF(VLOOKUP($A205,'Annex 2 Designated EHV charges'!$A:$O,12,FALSE)=0,"",VLOOKUP($A205,'Annex 2 Designated EHV charges'!$A:$O,12,FALSE)),"")</f>
        <v>1.33</v>
      </c>
      <c r="I205" s="237" t="str">
        <f>IF('Annex 2 Designated EHV charges'!Q211="","",'Annex 2 Designated EHV charges'!Q211)</f>
        <v>See Annex 6</v>
      </c>
    </row>
    <row r="206" spans="1:9" x14ac:dyDescent="0.25">
      <c r="A206" s="96">
        <f t="array" ref="A206">IFERROR(INDEX('Annex 2 Designated EHV charges'!$A$11:$A$257, MATCH(0, IF(ISBLANK('Annex 2 Designated EHV charges'!$A$11:$A$257),1, COUNTIF(A$4:$A205, 'Annex 2 Designated EHV charges'!$A$11:$A$257)), 0)),"")</f>
        <v>463</v>
      </c>
      <c r="B206" s="96">
        <f>IF($A206="","",VLOOKUP($A206,'Annex 2 Designated EHV charges'!$A:$O,2,0))</f>
        <v>463</v>
      </c>
      <c r="C206" s="97">
        <f>IF($A206="","",VLOOKUP($A206,'Annex 2 Designated EHV charges'!$A:$O,3,0))</f>
        <v>1300035354123</v>
      </c>
      <c r="D206" s="96" t="str">
        <f>IF($A206="","",VLOOKUP($A206,'Annex 2 Designated EHV charges'!$A:$O,7,0))</f>
        <v>UU Water Plc - Sandon Dock</v>
      </c>
      <c r="E206" s="101">
        <f>IFERROR(IF(VLOOKUP($A206,'Annex 2 Designated EHV charges'!$A:$O,9,FALSE)=0,"",VLOOKUP($A206,'Annex 2 Designated EHV charges'!$A:$O,9,FALSE)),"")</f>
        <v>1.903</v>
      </c>
      <c r="F206" s="102">
        <f>IFERROR(IF(VLOOKUP($A206,'Annex 2 Designated EHV charges'!$A:$O,10,FALSE)=0,"",VLOOKUP($A206,'Annex 2 Designated EHV charges'!$A:$O,10,FALSE)),"")</f>
        <v>44160.22</v>
      </c>
      <c r="G206" s="103">
        <f>IFERROR(IF(VLOOKUP($A206,'Annex 2 Designated EHV charges'!$A:$O,11,FALSE)=0,"",VLOOKUP($A206,'Annex 2 Designated EHV charges'!$A:$O,11,FALSE)),"")</f>
        <v>3.54</v>
      </c>
      <c r="H206" s="103">
        <f>IFERROR(IF(VLOOKUP($A206,'Annex 2 Designated EHV charges'!$A:$O,12,FALSE)=0,"",VLOOKUP($A206,'Annex 2 Designated EHV charges'!$A:$O,12,FALSE)),"")</f>
        <v>3.54</v>
      </c>
      <c r="I206" s="237" t="str">
        <f>IF('Annex 2 Designated EHV charges'!Q212="","",'Annex 2 Designated EHV charges'!Q212)</f>
        <v/>
      </c>
    </row>
    <row r="207" spans="1:9" x14ac:dyDescent="0.25">
      <c r="A207" s="96">
        <f t="array" ref="A207">IFERROR(INDEX('Annex 2 Designated EHV charges'!$A$11:$A$257, MATCH(0, IF(ISBLANK('Annex 2 Designated EHV charges'!$A$11:$A$257),1, COUNTIF(A$4:$A206, 'Annex 2 Designated EHV charges'!$A$11:$A$257)), 0)),"")</f>
        <v>464</v>
      </c>
      <c r="B207" s="96">
        <f>IF($A207="","",VLOOKUP($A207,'Annex 2 Designated EHV charges'!$A:$O,2,0))</f>
        <v>464</v>
      </c>
      <c r="C207" s="97">
        <f>IF($A207="","",VLOOKUP($A207,'Annex 2 Designated EHV charges'!$A:$O,3,0))</f>
        <v>1300035355242</v>
      </c>
      <c r="D207" s="96" t="str">
        <f>IF($A207="","",VLOOKUP($A207,'Annex 2 Designated EHV charges'!$A:$O,7,0))</f>
        <v>UU Water Plc Gateworth Sewage</v>
      </c>
      <c r="E207" s="101" t="str">
        <f>IFERROR(IF(VLOOKUP($A207,'Annex 2 Designated EHV charges'!$A:$O,9,FALSE)=0,"",VLOOKUP($A207,'Annex 2 Designated EHV charges'!$A:$O,9,FALSE)),"")</f>
        <v>-</v>
      </c>
      <c r="F207" s="102">
        <f>IFERROR(IF(VLOOKUP($A207,'Annex 2 Designated EHV charges'!$A:$O,10,FALSE)=0,"",VLOOKUP($A207,'Annex 2 Designated EHV charges'!$A:$O,10,FALSE)),"")</f>
        <v>13915.95</v>
      </c>
      <c r="G207" s="103">
        <f>IFERROR(IF(VLOOKUP($A207,'Annex 2 Designated EHV charges'!$A:$O,11,FALSE)=0,"",VLOOKUP($A207,'Annex 2 Designated EHV charges'!$A:$O,11,FALSE)),"")</f>
        <v>3.43</v>
      </c>
      <c r="H207" s="103">
        <f>IFERROR(IF(VLOOKUP($A207,'Annex 2 Designated EHV charges'!$A:$O,12,FALSE)=0,"",VLOOKUP($A207,'Annex 2 Designated EHV charges'!$A:$O,12,FALSE)),"")</f>
        <v>3.43</v>
      </c>
      <c r="I207" s="237" t="str">
        <f>IF('Annex 2 Designated EHV charges'!Q213="","",'Annex 2 Designated EHV charges'!Q213)</f>
        <v/>
      </c>
    </row>
    <row r="208" spans="1:9" x14ac:dyDescent="0.25">
      <c r="A208" s="96">
        <f t="array" ref="A208">IFERROR(INDEX('Annex 2 Designated EHV charges'!$A$11:$A$257, MATCH(0, IF(ISBLANK('Annex 2 Designated EHV charges'!$A$11:$A$257),1, COUNTIF(A$4:$A207, 'Annex 2 Designated EHV charges'!$A$11:$A$257)), 0)),"")</f>
        <v>465</v>
      </c>
      <c r="B208" s="96">
        <f>IF($A208="","",VLOOKUP($A208,'Annex 2 Designated EHV charges'!$A:$O,2,0))</f>
        <v>465</v>
      </c>
      <c r="C208" s="97">
        <f>IF($A208="","",VLOOKUP($A208,'Annex 2 Designated EHV charges'!$A:$O,3,0))</f>
        <v>1300035359770</v>
      </c>
      <c r="D208" s="96" t="str">
        <f>IF($A208="","",VLOOKUP($A208,'Annex 2 Designated EHV charges'!$A:$O,7,0))</f>
        <v>UU Water Plc - Huntington</v>
      </c>
      <c r="E208" s="101">
        <f>IFERROR(IF(VLOOKUP($A208,'Annex 2 Designated EHV charges'!$A:$O,9,FALSE)=0,"",VLOOKUP($A208,'Annex 2 Designated EHV charges'!$A:$O,9,FALSE)),"")</f>
        <v>1.2450000000000001</v>
      </c>
      <c r="F208" s="102">
        <f>IFERROR(IF(VLOOKUP($A208,'Annex 2 Designated EHV charges'!$A:$O,10,FALSE)=0,"",VLOOKUP($A208,'Annex 2 Designated EHV charges'!$A:$O,10,FALSE)),"")</f>
        <v>42628.639999999999</v>
      </c>
      <c r="G208" s="103">
        <f>IFERROR(IF(VLOOKUP($A208,'Annex 2 Designated EHV charges'!$A:$O,11,FALSE)=0,"",VLOOKUP($A208,'Annex 2 Designated EHV charges'!$A:$O,11,FALSE)),"")</f>
        <v>5.1100000000000003</v>
      </c>
      <c r="H208" s="103">
        <f>IFERROR(IF(VLOOKUP($A208,'Annex 2 Designated EHV charges'!$A:$O,12,FALSE)=0,"",VLOOKUP($A208,'Annex 2 Designated EHV charges'!$A:$O,12,FALSE)),"")</f>
        <v>5.1100000000000003</v>
      </c>
      <c r="I208" s="237" t="str">
        <f>IF('Annex 2 Designated EHV charges'!Q214="","",'Annex 2 Designated EHV charges'!Q214)</f>
        <v/>
      </c>
    </row>
    <row r="209" spans="1:9" x14ac:dyDescent="0.25">
      <c r="A209" s="96">
        <f t="array" ref="A209">IFERROR(INDEX('Annex 2 Designated EHV charges'!$A$11:$A$257, MATCH(0, IF(ISBLANK('Annex 2 Designated EHV charges'!$A$11:$A$257),1, COUNTIF(A$4:$A208, 'Annex 2 Designated EHV charges'!$A$11:$A$257)), 0)),"")</f>
        <v>466</v>
      </c>
      <c r="B209" s="96">
        <f>IF($A209="","",VLOOKUP($A209,'Annex 2 Designated EHV charges'!$A:$O,2,0))</f>
        <v>466</v>
      </c>
      <c r="C209" s="97">
        <f>IF($A209="","",VLOOKUP($A209,'Annex 2 Designated EHV charges'!$A:$O,3,0))</f>
        <v>1300035401331</v>
      </c>
      <c r="D209" s="96" t="str">
        <f>IF($A209="","",VLOOKUP($A209,'Annex 2 Designated EHV charges'!$A:$O,7,0))</f>
        <v>UU Water Plc - Shell Green</v>
      </c>
      <c r="E209" s="101">
        <f>IFERROR(IF(VLOOKUP($A209,'Annex 2 Designated EHV charges'!$A:$O,9,FALSE)=0,"",VLOOKUP($A209,'Annex 2 Designated EHV charges'!$A:$O,9,FALSE)),"")</f>
        <v>0.219</v>
      </c>
      <c r="F209" s="102">
        <f>IFERROR(IF(VLOOKUP($A209,'Annex 2 Designated EHV charges'!$A:$O,10,FALSE)=0,"",VLOOKUP($A209,'Annex 2 Designated EHV charges'!$A:$O,10,FALSE)),"")</f>
        <v>14131.98</v>
      </c>
      <c r="G209" s="103">
        <f>IFERROR(IF(VLOOKUP($A209,'Annex 2 Designated EHV charges'!$A:$O,11,FALSE)=0,"",VLOOKUP($A209,'Annex 2 Designated EHV charges'!$A:$O,11,FALSE)),"")</f>
        <v>3.67</v>
      </c>
      <c r="H209" s="103">
        <f>IFERROR(IF(VLOOKUP($A209,'Annex 2 Designated EHV charges'!$A:$O,12,FALSE)=0,"",VLOOKUP($A209,'Annex 2 Designated EHV charges'!$A:$O,12,FALSE)),"")</f>
        <v>3.67</v>
      </c>
      <c r="I209" s="237" t="str">
        <f>IF('Annex 2 Designated EHV charges'!Q215="","",'Annex 2 Designated EHV charges'!Q215)</f>
        <v/>
      </c>
    </row>
    <row r="210" spans="1:9" x14ac:dyDescent="0.25">
      <c r="A210" s="96">
        <f t="array" ref="A210">IFERROR(INDEX('Annex 2 Designated EHV charges'!$A$11:$A$257, MATCH(0, IF(ISBLANK('Annex 2 Designated EHV charges'!$A$11:$A$257),1, COUNTIF(A$4:$A209, 'Annex 2 Designated EHV charges'!$A$11:$A$257)), 0)),"")</f>
        <v>467</v>
      </c>
      <c r="B210" s="96">
        <f>IF($A210="","",VLOOKUP($A210,'Annex 2 Designated EHV charges'!$A:$O,2,0))</f>
        <v>467</v>
      </c>
      <c r="C210" s="97">
        <f>IF($A210="","",VLOOKUP($A210,'Annex 2 Designated EHV charges'!$A:$O,3,0))</f>
        <v>1300035353148</v>
      </c>
      <c r="D210" s="96" t="str">
        <f>IF($A210="","",VLOOKUP($A210,'Annex 2 Designated EHV charges'!$A:$O,7,0))</f>
        <v>Eli Lilly &amp; Co</v>
      </c>
      <c r="E210" s="101" t="str">
        <f>IFERROR(IF(VLOOKUP($A210,'Annex 2 Designated EHV charges'!$A:$O,9,FALSE)=0,"",VLOOKUP($A210,'Annex 2 Designated EHV charges'!$A:$O,9,FALSE)),"")</f>
        <v>-</v>
      </c>
      <c r="F210" s="102">
        <f>IFERROR(IF(VLOOKUP($A210,'Annex 2 Designated EHV charges'!$A:$O,10,FALSE)=0,"",VLOOKUP($A210,'Annex 2 Designated EHV charges'!$A:$O,10,FALSE)),"")</f>
        <v>44031.73</v>
      </c>
      <c r="G210" s="103">
        <f>IFERROR(IF(VLOOKUP($A210,'Annex 2 Designated EHV charges'!$A:$O,11,FALSE)=0,"",VLOOKUP($A210,'Annex 2 Designated EHV charges'!$A:$O,11,FALSE)),"")</f>
        <v>1.26</v>
      </c>
      <c r="H210" s="103">
        <f>IFERROR(IF(VLOOKUP($A210,'Annex 2 Designated EHV charges'!$A:$O,12,FALSE)=0,"",VLOOKUP($A210,'Annex 2 Designated EHV charges'!$A:$O,12,FALSE)),"")</f>
        <v>1.26</v>
      </c>
      <c r="I210" s="237" t="str">
        <f>IF('Annex 2 Designated EHV charges'!Q216="","",'Annex 2 Designated EHV charges'!Q216)</f>
        <v/>
      </c>
    </row>
    <row r="211" spans="1:9" x14ac:dyDescent="0.25">
      <c r="A211" s="96">
        <f t="array" ref="A211">IFERROR(INDEX('Annex 2 Designated EHV charges'!$A$11:$A$257, MATCH(0, IF(ISBLANK('Annex 2 Designated EHV charges'!$A$11:$A$257),1, COUNTIF(A$4:$A210, 'Annex 2 Designated EHV charges'!$A$11:$A$257)), 0)),"")</f>
        <v>468</v>
      </c>
      <c r="B211" s="96">
        <f>IF($A211="","",VLOOKUP($A211,'Annex 2 Designated EHV charges'!$A:$O,2,0))</f>
        <v>468</v>
      </c>
      <c r="C211" s="97">
        <f>IF($A211="","",VLOOKUP($A211,'Annex 2 Designated EHV charges'!$A:$O,3,0))</f>
        <v>1300035355794</v>
      </c>
      <c r="D211" s="96" t="str">
        <f>IF($A211="","",VLOOKUP($A211,'Annex 2 Designated EHV charges'!$A:$O,7,0))</f>
        <v>Pilkington Glass - Greengate</v>
      </c>
      <c r="E211" s="101" t="str">
        <f>IFERROR(IF(VLOOKUP($A211,'Annex 2 Designated EHV charges'!$A:$O,9,FALSE)=0,"",VLOOKUP($A211,'Annex 2 Designated EHV charges'!$A:$O,9,FALSE)),"")</f>
        <v>-</v>
      </c>
      <c r="F211" s="102">
        <f>IFERROR(IF(VLOOKUP($A211,'Annex 2 Designated EHV charges'!$A:$O,10,FALSE)=0,"",VLOOKUP($A211,'Annex 2 Designated EHV charges'!$A:$O,10,FALSE)),"")</f>
        <v>43511.57</v>
      </c>
      <c r="G211" s="103">
        <f>IFERROR(IF(VLOOKUP($A211,'Annex 2 Designated EHV charges'!$A:$O,11,FALSE)=0,"",VLOOKUP($A211,'Annex 2 Designated EHV charges'!$A:$O,11,FALSE)),"")</f>
        <v>3.44</v>
      </c>
      <c r="H211" s="103">
        <f>IFERROR(IF(VLOOKUP($A211,'Annex 2 Designated EHV charges'!$A:$O,12,FALSE)=0,"",VLOOKUP($A211,'Annex 2 Designated EHV charges'!$A:$O,12,FALSE)),"")</f>
        <v>3.44</v>
      </c>
      <c r="I211" s="237" t="str">
        <f>IF('Annex 2 Designated EHV charges'!Q217="","",'Annex 2 Designated EHV charges'!Q217)</f>
        <v/>
      </c>
    </row>
    <row r="212" spans="1:9" x14ac:dyDescent="0.25">
      <c r="A212" s="96">
        <f t="array" ref="A212">IFERROR(INDEX('Annex 2 Designated EHV charges'!$A$11:$A$257, MATCH(0, IF(ISBLANK('Annex 2 Designated EHV charges'!$A$11:$A$257),1, COUNTIF(A$4:$A211, 'Annex 2 Designated EHV charges'!$A$11:$A$257)), 0)),"")</f>
        <v>469</v>
      </c>
      <c r="B212" s="96">
        <f>IF($A212="","",VLOOKUP($A212,'Annex 2 Designated EHV charges'!$A:$O,2,0))</f>
        <v>469</v>
      </c>
      <c r="C212" s="97">
        <f>IF($A212="","",VLOOKUP($A212,'Annex 2 Designated EHV charges'!$A:$O,3,0))</f>
        <v>1300035355882</v>
      </c>
      <c r="D212" s="96" t="str">
        <f>IF($A212="","",VLOOKUP($A212,'Annex 2 Designated EHV charges'!$A:$O,7,0))</f>
        <v>Pilkington Glass - Cowley Hill</v>
      </c>
      <c r="E212" s="101" t="str">
        <f>IFERROR(IF(VLOOKUP($A212,'Annex 2 Designated EHV charges'!$A:$O,9,FALSE)=0,"",VLOOKUP($A212,'Annex 2 Designated EHV charges'!$A:$O,9,FALSE)),"")</f>
        <v>-</v>
      </c>
      <c r="F212" s="102">
        <f>IFERROR(IF(VLOOKUP($A212,'Annex 2 Designated EHV charges'!$A:$O,10,FALSE)=0,"",VLOOKUP($A212,'Annex 2 Designated EHV charges'!$A:$O,10,FALSE)),"")</f>
        <v>43035.03</v>
      </c>
      <c r="G212" s="103">
        <f>IFERROR(IF(VLOOKUP($A212,'Annex 2 Designated EHV charges'!$A:$O,11,FALSE)=0,"",VLOOKUP($A212,'Annex 2 Designated EHV charges'!$A:$O,11,FALSE)),"")</f>
        <v>3.23</v>
      </c>
      <c r="H212" s="103">
        <f>IFERROR(IF(VLOOKUP($A212,'Annex 2 Designated EHV charges'!$A:$O,12,FALSE)=0,"",VLOOKUP($A212,'Annex 2 Designated EHV charges'!$A:$O,12,FALSE)),"")</f>
        <v>3.23</v>
      </c>
      <c r="I212" s="237" t="str">
        <f>IF('Annex 2 Designated EHV charges'!Q218="","",'Annex 2 Designated EHV charges'!Q218)</f>
        <v/>
      </c>
    </row>
    <row r="213" spans="1:9" x14ac:dyDescent="0.25">
      <c r="A213" s="96">
        <f t="array" ref="A213">IFERROR(INDEX('Annex 2 Designated EHV charges'!$A$11:$A$257, MATCH(0, IF(ISBLANK('Annex 2 Designated EHV charges'!$A$11:$A$257),1, COUNTIF(A$4:$A212, 'Annex 2 Designated EHV charges'!$A$11:$A$257)), 0)),"")</f>
        <v>470</v>
      </c>
      <c r="B213" s="96">
        <f>IF($A213="","",VLOOKUP($A213,'Annex 2 Designated EHV charges'!$A:$O,2,0))</f>
        <v>470</v>
      </c>
      <c r="C213" s="97">
        <f>IF($A213="","",VLOOKUP($A213,'Annex 2 Designated EHV charges'!$A:$O,3,0))</f>
        <v>1300035355190</v>
      </c>
      <c r="D213" s="96" t="str">
        <f>IF($A213="","",VLOOKUP($A213,'Annex 2 Designated EHV charges'!$A:$O,7,0))</f>
        <v>Iceland</v>
      </c>
      <c r="E213" s="101">
        <f>IFERROR(IF(VLOOKUP($A213,'Annex 2 Designated EHV charges'!$A:$O,9,FALSE)=0,"",VLOOKUP($A213,'Annex 2 Designated EHV charges'!$A:$O,9,FALSE)),"")</f>
        <v>0.625</v>
      </c>
      <c r="F213" s="102">
        <f>IFERROR(IF(VLOOKUP($A213,'Annex 2 Designated EHV charges'!$A:$O,10,FALSE)=0,"",VLOOKUP($A213,'Annex 2 Designated EHV charges'!$A:$O,10,FALSE)),"")</f>
        <v>13978.99</v>
      </c>
      <c r="G213" s="103">
        <f>IFERROR(IF(VLOOKUP($A213,'Annex 2 Designated EHV charges'!$A:$O,11,FALSE)=0,"",VLOOKUP($A213,'Annex 2 Designated EHV charges'!$A:$O,11,FALSE)),"")</f>
        <v>6.03</v>
      </c>
      <c r="H213" s="103">
        <f>IFERROR(IF(VLOOKUP($A213,'Annex 2 Designated EHV charges'!$A:$O,12,FALSE)=0,"",VLOOKUP($A213,'Annex 2 Designated EHV charges'!$A:$O,12,FALSE)),"")</f>
        <v>6.03</v>
      </c>
      <c r="I213" s="237" t="str">
        <f>IF('Annex 2 Designated EHV charges'!Q219="","",'Annex 2 Designated EHV charges'!Q219)</f>
        <v/>
      </c>
    </row>
    <row r="214" spans="1:9" x14ac:dyDescent="0.25">
      <c r="A214" s="96">
        <f t="array" ref="A214">IFERROR(INDEX('Annex 2 Designated EHV charges'!$A$11:$A$257, MATCH(0, IF(ISBLANK('Annex 2 Designated EHV charges'!$A$11:$A$257),1, COUNTIF(A$4:$A213, 'Annex 2 Designated EHV charges'!$A$11:$A$257)), 0)),"")</f>
        <v>471</v>
      </c>
      <c r="B214" s="96">
        <f>IF($A214="","",VLOOKUP($A214,'Annex 2 Designated EHV charges'!$A:$O,2,0))</f>
        <v>471</v>
      </c>
      <c r="C214" s="97">
        <f>IF($A214="","",VLOOKUP($A214,'Annex 2 Designated EHV charges'!$A:$O,3,0))</f>
        <v>1300035359813</v>
      </c>
      <c r="D214" s="96" t="str">
        <f>IF($A214="","",VLOOKUP($A214,'Annex 2 Designated EHV charges'!$A:$O,7,0))</f>
        <v>Meadow Foods Ltd</v>
      </c>
      <c r="E214" s="101">
        <f>IFERROR(IF(VLOOKUP($A214,'Annex 2 Designated EHV charges'!$A:$O,9,FALSE)=0,"",VLOOKUP($A214,'Annex 2 Designated EHV charges'!$A:$O,9,FALSE)),"")</f>
        <v>1.24</v>
      </c>
      <c r="F214" s="102">
        <f>IFERROR(IF(VLOOKUP($A214,'Annex 2 Designated EHV charges'!$A:$O,10,FALSE)=0,"",VLOOKUP($A214,'Annex 2 Designated EHV charges'!$A:$O,10,FALSE)),"")</f>
        <v>42804.75</v>
      </c>
      <c r="G214" s="103">
        <f>IFERROR(IF(VLOOKUP($A214,'Annex 2 Designated EHV charges'!$A:$O,11,FALSE)=0,"",VLOOKUP($A214,'Annex 2 Designated EHV charges'!$A:$O,11,FALSE)),"")</f>
        <v>4.3</v>
      </c>
      <c r="H214" s="103">
        <f>IFERROR(IF(VLOOKUP($A214,'Annex 2 Designated EHV charges'!$A:$O,12,FALSE)=0,"",VLOOKUP($A214,'Annex 2 Designated EHV charges'!$A:$O,12,FALSE)),"")</f>
        <v>4.3</v>
      </c>
      <c r="I214" s="237" t="str">
        <f>IF('Annex 2 Designated EHV charges'!Q220="","",'Annex 2 Designated EHV charges'!Q220)</f>
        <v/>
      </c>
    </row>
    <row r="215" spans="1:9" x14ac:dyDescent="0.25">
      <c r="A215" s="96">
        <f t="array" ref="A215">IFERROR(INDEX('Annex 2 Designated EHV charges'!$A$11:$A$257, MATCH(0, IF(ISBLANK('Annex 2 Designated EHV charges'!$A$11:$A$257),1, COUNTIF(A$4:$A214, 'Annex 2 Designated EHV charges'!$A$11:$A$257)), 0)),"")</f>
        <v>472</v>
      </c>
      <c r="B215" s="96">
        <f>IF($A215="","",VLOOKUP($A215,'Annex 2 Designated EHV charges'!$A:$O,2,0))</f>
        <v>472</v>
      </c>
      <c r="C215" s="97">
        <f>IF($A215="","",VLOOKUP($A215,'Annex 2 Designated EHV charges'!$A:$O,3,0))</f>
        <v>1300035362746</v>
      </c>
      <c r="D215" s="96" t="str">
        <f>IF($A215="","",VLOOKUP($A215,'Annex 2 Designated EHV charges'!$A:$O,7,0))</f>
        <v>Wirral Hospital</v>
      </c>
      <c r="E215" s="101" t="str">
        <f>IFERROR(IF(VLOOKUP($A215,'Annex 2 Designated EHV charges'!$A:$O,9,FALSE)=0,"",VLOOKUP($A215,'Annex 2 Designated EHV charges'!$A:$O,9,FALSE)),"")</f>
        <v>-</v>
      </c>
      <c r="F215" s="102">
        <f>IFERROR(IF(VLOOKUP($A215,'Annex 2 Designated EHV charges'!$A:$O,10,FALSE)=0,"",VLOOKUP($A215,'Annex 2 Designated EHV charges'!$A:$O,10,FALSE)),"")</f>
        <v>13978.99</v>
      </c>
      <c r="G215" s="103">
        <f>IFERROR(IF(VLOOKUP($A215,'Annex 2 Designated EHV charges'!$A:$O,11,FALSE)=0,"",VLOOKUP($A215,'Annex 2 Designated EHV charges'!$A:$O,11,FALSE)),"")</f>
        <v>3.27</v>
      </c>
      <c r="H215" s="103">
        <f>IFERROR(IF(VLOOKUP($A215,'Annex 2 Designated EHV charges'!$A:$O,12,FALSE)=0,"",VLOOKUP($A215,'Annex 2 Designated EHV charges'!$A:$O,12,FALSE)),"")</f>
        <v>3.27</v>
      </c>
      <c r="I215" s="237" t="str">
        <f>IF('Annex 2 Designated EHV charges'!Q221="","",'Annex 2 Designated EHV charges'!Q221)</f>
        <v/>
      </c>
    </row>
    <row r="216" spans="1:9" x14ac:dyDescent="0.25">
      <c r="A216" s="96">
        <f t="array" ref="A216">IFERROR(INDEX('Annex 2 Designated EHV charges'!$A$11:$A$257, MATCH(0, IF(ISBLANK('Annex 2 Designated EHV charges'!$A$11:$A$257),1, COUNTIF(A$4:$A215, 'Annex 2 Designated EHV charges'!$A$11:$A$257)), 0)),"")</f>
        <v>473</v>
      </c>
      <c r="B216" s="96">
        <f>IF($A216="","",VLOOKUP($A216,'Annex 2 Designated EHV charges'!$A:$O,2,0))</f>
        <v>473</v>
      </c>
      <c r="C216" s="97">
        <f>IF($A216="","",VLOOKUP($A216,'Annex 2 Designated EHV charges'!$A:$O,3,0))</f>
        <v>1300035366174</v>
      </c>
      <c r="D216" s="96" t="str">
        <f>IF($A216="","",VLOOKUP($A216,'Annex 2 Designated EHV charges'!$A:$O,7,0))</f>
        <v>Conway &amp; Denbighshire NHS Trust</v>
      </c>
      <c r="E216" s="101">
        <f>IFERROR(IF(VLOOKUP($A216,'Annex 2 Designated EHV charges'!$A:$O,9,FALSE)=0,"",VLOOKUP($A216,'Annex 2 Designated EHV charges'!$A:$O,9,FALSE)),"")</f>
        <v>0.44600000000000001</v>
      </c>
      <c r="F216" s="102">
        <f>IFERROR(IF(VLOOKUP($A216,'Annex 2 Designated EHV charges'!$A:$O,10,FALSE)=0,"",VLOOKUP($A216,'Annex 2 Designated EHV charges'!$A:$O,10,FALSE)),"")</f>
        <v>13978.99</v>
      </c>
      <c r="G216" s="103">
        <f>IFERROR(IF(VLOOKUP($A216,'Annex 2 Designated EHV charges'!$A:$O,11,FALSE)=0,"",VLOOKUP($A216,'Annex 2 Designated EHV charges'!$A:$O,11,FALSE)),"")</f>
        <v>6.27</v>
      </c>
      <c r="H216" s="103">
        <f>IFERROR(IF(VLOOKUP($A216,'Annex 2 Designated EHV charges'!$A:$O,12,FALSE)=0,"",VLOOKUP($A216,'Annex 2 Designated EHV charges'!$A:$O,12,FALSE)),"")</f>
        <v>6.27</v>
      </c>
      <c r="I216" s="237" t="str">
        <f>IF('Annex 2 Designated EHV charges'!Q222="","",'Annex 2 Designated EHV charges'!Q222)</f>
        <v/>
      </c>
    </row>
    <row r="217" spans="1:9" x14ac:dyDescent="0.25">
      <c r="A217" s="96">
        <f t="array" ref="A217">IFERROR(INDEX('Annex 2 Designated EHV charges'!$A$11:$A$257, MATCH(0, IF(ISBLANK('Annex 2 Designated EHV charges'!$A$11:$A$257),1, COUNTIF(A$4:$A216, 'Annex 2 Designated EHV charges'!$A$11:$A$257)), 0)),"")</f>
        <v>474</v>
      </c>
      <c r="B217" s="96">
        <f>IF($A217="","",VLOOKUP($A217,'Annex 2 Designated EHV charges'!$A:$O,2,0))</f>
        <v>474</v>
      </c>
      <c r="C217" s="97">
        <f>IF($A217="","",VLOOKUP($A217,'Annex 2 Designated EHV charges'!$A:$O,3,0))</f>
        <v>1300035438261</v>
      </c>
      <c r="D217" s="96" t="str">
        <f>IF($A217="","",VLOOKUP($A217,'Annex 2 Designated EHV charges'!$A:$O,7,0))</f>
        <v>Morrisons (Dist Centre)</v>
      </c>
      <c r="E217" s="101">
        <f>IFERROR(IF(VLOOKUP($A217,'Annex 2 Designated EHV charges'!$A:$O,9,FALSE)=0,"",VLOOKUP($A217,'Annex 2 Designated EHV charges'!$A:$O,9,FALSE)),"")</f>
        <v>1.5549999999999999</v>
      </c>
      <c r="F217" s="102">
        <f>IFERROR(IF(VLOOKUP($A217,'Annex 2 Designated EHV charges'!$A:$O,10,FALSE)=0,"",VLOOKUP($A217,'Annex 2 Designated EHV charges'!$A:$O,10,FALSE)),"")</f>
        <v>13978.99</v>
      </c>
      <c r="G217" s="103">
        <f>IFERROR(IF(VLOOKUP($A217,'Annex 2 Designated EHV charges'!$A:$O,11,FALSE)=0,"",VLOOKUP($A217,'Annex 2 Designated EHV charges'!$A:$O,11,FALSE)),"")</f>
        <v>5.83</v>
      </c>
      <c r="H217" s="103">
        <f>IFERROR(IF(VLOOKUP($A217,'Annex 2 Designated EHV charges'!$A:$O,12,FALSE)=0,"",VLOOKUP($A217,'Annex 2 Designated EHV charges'!$A:$O,12,FALSE)),"")</f>
        <v>5.83</v>
      </c>
      <c r="I217" s="237" t="str">
        <f>IF('Annex 2 Designated EHV charges'!Q223="","",'Annex 2 Designated EHV charges'!Q223)</f>
        <v>See Annex 6</v>
      </c>
    </row>
    <row r="218" spans="1:9" x14ac:dyDescent="0.25">
      <c r="A218" s="96">
        <f t="array" ref="A218">IFERROR(INDEX('Annex 2 Designated EHV charges'!$A$11:$A$257, MATCH(0, IF(ISBLANK('Annex 2 Designated EHV charges'!$A$11:$A$257),1, COUNTIF(A$4:$A217, 'Annex 2 Designated EHV charges'!$A$11:$A$257)), 0)),"")</f>
        <v>475</v>
      </c>
      <c r="B218" s="96">
        <f>IF($A218="","",VLOOKUP($A218,'Annex 2 Designated EHV charges'!$A:$O,2,0))</f>
        <v>475</v>
      </c>
      <c r="C218" s="97">
        <f>IF($A218="","",VLOOKUP($A218,'Annex 2 Designated EHV charges'!$A:$O,3,0))</f>
        <v>1300060172562</v>
      </c>
      <c r="D218" s="96" t="str">
        <f>IF($A218="","",VLOOKUP($A218,'Annex 2 Designated EHV charges'!$A:$O,7,0))</f>
        <v>Mersey Travel (Mann Island)</v>
      </c>
      <c r="E218" s="101">
        <f>IFERROR(IF(VLOOKUP($A218,'Annex 2 Designated EHV charges'!$A:$O,9,FALSE)=0,"",VLOOKUP($A218,'Annex 2 Designated EHV charges'!$A:$O,9,FALSE)),"")</f>
        <v>0.53100000000000003</v>
      </c>
      <c r="F218" s="102">
        <f>IFERROR(IF(VLOOKUP($A218,'Annex 2 Designated EHV charges'!$A:$O,10,FALSE)=0,"",VLOOKUP($A218,'Annex 2 Designated EHV charges'!$A:$O,10,FALSE)),"")</f>
        <v>13823.6</v>
      </c>
      <c r="G218" s="103">
        <f>IFERROR(IF(VLOOKUP($A218,'Annex 2 Designated EHV charges'!$A:$O,11,FALSE)=0,"",VLOOKUP($A218,'Annex 2 Designated EHV charges'!$A:$O,11,FALSE)),"")</f>
        <v>2.4</v>
      </c>
      <c r="H218" s="103">
        <f>IFERROR(IF(VLOOKUP($A218,'Annex 2 Designated EHV charges'!$A:$O,12,FALSE)=0,"",VLOOKUP($A218,'Annex 2 Designated EHV charges'!$A:$O,12,FALSE)),"")</f>
        <v>2.4</v>
      </c>
      <c r="I218" s="237" t="str">
        <f>IF('Annex 2 Designated EHV charges'!Q224="","",'Annex 2 Designated EHV charges'!Q224)</f>
        <v/>
      </c>
    </row>
    <row r="219" spans="1:9" x14ac:dyDescent="0.25">
      <c r="A219" s="96">
        <f t="array" ref="A219">IFERROR(INDEX('Annex 2 Designated EHV charges'!$A$11:$A$257, MATCH(0, IF(ISBLANK('Annex 2 Designated EHV charges'!$A$11:$A$257),1, COUNTIF(A$4:$A218, 'Annex 2 Designated EHV charges'!$A$11:$A$257)), 0)),"")</f>
        <v>476</v>
      </c>
      <c r="B219" s="96">
        <f>IF($A219="","",VLOOKUP($A219,'Annex 2 Designated EHV charges'!$A:$O,2,0))</f>
        <v>476</v>
      </c>
      <c r="C219" s="97">
        <f>IF($A219="","",VLOOKUP($A219,'Annex 2 Designated EHV charges'!$A:$O,3,0))</f>
        <v>1300050712379</v>
      </c>
      <c r="D219" s="96" t="str">
        <f>IF($A219="","",VLOOKUP($A219,'Annex 2 Designated EHV charges'!$A:$O,7,0))</f>
        <v>Pilkington Glass HO</v>
      </c>
      <c r="E219" s="101" t="str">
        <f>IFERROR(IF(VLOOKUP($A219,'Annex 2 Designated EHV charges'!$A:$O,9,FALSE)=0,"",VLOOKUP($A219,'Annex 2 Designated EHV charges'!$A:$O,9,FALSE)),"")</f>
        <v>-</v>
      </c>
      <c r="F219" s="102">
        <f>IFERROR(IF(VLOOKUP($A219,'Annex 2 Designated EHV charges'!$A:$O,10,FALSE)=0,"",VLOOKUP($A219,'Annex 2 Designated EHV charges'!$A:$O,10,FALSE)),"")</f>
        <v>13978.99</v>
      </c>
      <c r="G219" s="103">
        <f>IFERROR(IF(VLOOKUP($A219,'Annex 2 Designated EHV charges'!$A:$O,11,FALSE)=0,"",VLOOKUP($A219,'Annex 2 Designated EHV charges'!$A:$O,11,FALSE)),"")</f>
        <v>1.48</v>
      </c>
      <c r="H219" s="103">
        <f>IFERROR(IF(VLOOKUP($A219,'Annex 2 Designated EHV charges'!$A:$O,12,FALSE)=0,"",VLOOKUP($A219,'Annex 2 Designated EHV charges'!$A:$O,12,FALSE)),"")</f>
        <v>1.48</v>
      </c>
      <c r="I219" s="237" t="str">
        <f>IF('Annex 2 Designated EHV charges'!Q225="","",'Annex 2 Designated EHV charges'!Q225)</f>
        <v/>
      </c>
    </row>
    <row r="220" spans="1:9" x14ac:dyDescent="0.25">
      <c r="A220" s="96">
        <f t="array" ref="A220">IFERROR(INDEX('Annex 2 Designated EHV charges'!$A$11:$A$257, MATCH(0, IF(ISBLANK('Annex 2 Designated EHV charges'!$A$11:$A$257),1, COUNTIF(A$4:$A219, 'Annex 2 Designated EHV charges'!$A$11:$A$257)), 0)),"")</f>
        <v>477</v>
      </c>
      <c r="B220" s="96">
        <f>IF($A220="","",VLOOKUP($A220,'Annex 2 Designated EHV charges'!$A:$O,2,0))</f>
        <v>477</v>
      </c>
      <c r="C220" s="97">
        <f>IF($A220="","",VLOOKUP($A220,'Annex 2 Designated EHV charges'!$A:$O,3,0))</f>
        <v>1300051517515</v>
      </c>
      <c r="D220" s="96" t="str">
        <f>IF($A220="","",VLOOKUP($A220,'Annex 2 Designated EHV charges'!$A:$O,7,0))</f>
        <v>Mod - Raf Valley</v>
      </c>
      <c r="E220" s="101" t="str">
        <f>IFERROR(IF(VLOOKUP($A220,'Annex 2 Designated EHV charges'!$A:$O,9,FALSE)=0,"",VLOOKUP($A220,'Annex 2 Designated EHV charges'!$A:$O,9,FALSE)),"")</f>
        <v>-</v>
      </c>
      <c r="F220" s="102">
        <f>IFERROR(IF(VLOOKUP($A220,'Annex 2 Designated EHV charges'!$A:$O,10,FALSE)=0,"",VLOOKUP($A220,'Annex 2 Designated EHV charges'!$A:$O,10,FALSE)),"")</f>
        <v>13978.99</v>
      </c>
      <c r="G220" s="103">
        <f>IFERROR(IF(VLOOKUP($A220,'Annex 2 Designated EHV charges'!$A:$O,11,FALSE)=0,"",VLOOKUP($A220,'Annex 2 Designated EHV charges'!$A:$O,11,FALSE)),"")</f>
        <v>6.04</v>
      </c>
      <c r="H220" s="103">
        <f>IFERROR(IF(VLOOKUP($A220,'Annex 2 Designated EHV charges'!$A:$O,12,FALSE)=0,"",VLOOKUP($A220,'Annex 2 Designated EHV charges'!$A:$O,12,FALSE)),"")</f>
        <v>6.04</v>
      </c>
      <c r="I220" s="237" t="str">
        <f>IF('Annex 2 Designated EHV charges'!Q226="","",'Annex 2 Designated EHV charges'!Q226)</f>
        <v/>
      </c>
    </row>
    <row r="221" spans="1:9" x14ac:dyDescent="0.25">
      <c r="A221" s="96">
        <f t="array" ref="A221">IFERROR(INDEX('Annex 2 Designated EHV charges'!$A$11:$A$257, MATCH(0, IF(ISBLANK('Annex 2 Designated EHV charges'!$A$11:$A$257),1, COUNTIF(A$4:$A220, 'Annex 2 Designated EHV charges'!$A$11:$A$257)), 0)),"")</f>
        <v>478</v>
      </c>
      <c r="B221" s="96">
        <f>IF($A221="","",VLOOKUP($A221,'Annex 2 Designated EHV charges'!$A:$O,2,0))</f>
        <v>478</v>
      </c>
      <c r="C221" s="97">
        <f>IF($A221="","",VLOOKUP($A221,'Annex 2 Designated EHV charges'!$A:$O,3,0))</f>
        <v>1300051517747</v>
      </c>
      <c r="D221" s="96" t="str">
        <f>IF($A221="","",VLOOKUP($A221,'Annex 2 Designated EHV charges'!$A:$O,7,0))</f>
        <v>Mod - Shawbury</v>
      </c>
      <c r="E221" s="101">
        <f>IFERROR(IF(VLOOKUP($A221,'Annex 2 Designated EHV charges'!$A:$O,9,FALSE)=0,"",VLOOKUP($A221,'Annex 2 Designated EHV charges'!$A:$O,9,FALSE)),"")</f>
        <v>0.51300000000000001</v>
      </c>
      <c r="F221" s="102">
        <f>IFERROR(IF(VLOOKUP($A221,'Annex 2 Designated EHV charges'!$A:$O,10,FALSE)=0,"",VLOOKUP($A221,'Annex 2 Designated EHV charges'!$A:$O,10,FALSE)),"")</f>
        <v>13823.6</v>
      </c>
      <c r="G221" s="103">
        <f>IFERROR(IF(VLOOKUP($A221,'Annex 2 Designated EHV charges'!$A:$O,11,FALSE)=0,"",VLOOKUP($A221,'Annex 2 Designated EHV charges'!$A:$O,11,FALSE)),"")</f>
        <v>6.54</v>
      </c>
      <c r="H221" s="103">
        <f>IFERROR(IF(VLOOKUP($A221,'Annex 2 Designated EHV charges'!$A:$O,12,FALSE)=0,"",VLOOKUP($A221,'Annex 2 Designated EHV charges'!$A:$O,12,FALSE)),"")</f>
        <v>6.54</v>
      </c>
      <c r="I221" s="237" t="str">
        <f>IF('Annex 2 Designated EHV charges'!Q227="","",'Annex 2 Designated EHV charges'!Q227)</f>
        <v/>
      </c>
    </row>
    <row r="222" spans="1:9" x14ac:dyDescent="0.25">
      <c r="A222" s="96">
        <f t="array" ref="A222">IFERROR(INDEX('Annex 2 Designated EHV charges'!$A$11:$A$257, MATCH(0, IF(ISBLANK('Annex 2 Designated EHV charges'!$A$11:$A$257),1, COUNTIF(A$4:$A221, 'Annex 2 Designated EHV charges'!$A$11:$A$257)), 0)),"")</f>
        <v>479</v>
      </c>
      <c r="B222" s="96">
        <f>IF($A222="","",VLOOKUP($A222,'Annex 2 Designated EHV charges'!$A:$O,2,0))</f>
        <v>479</v>
      </c>
      <c r="C222" s="97">
        <f>IF($A222="","",VLOOKUP($A222,'Annex 2 Designated EHV charges'!$A:$O,3,0))</f>
        <v>1300035365640</v>
      </c>
      <c r="D222" s="96" t="str">
        <f>IF($A222="","",VLOOKUP($A222,'Annex 2 Designated EHV charges'!$A:$O,7,0))</f>
        <v>Crewe Station</v>
      </c>
      <c r="E222" s="101">
        <f>IFERROR(IF(VLOOKUP($A222,'Annex 2 Designated EHV charges'!$A:$O,9,FALSE)=0,"",VLOOKUP($A222,'Annex 2 Designated EHV charges'!$A:$O,9,FALSE)),"")</f>
        <v>0.85899999999999999</v>
      </c>
      <c r="F222" s="102">
        <f>IFERROR(IF(VLOOKUP($A222,'Annex 2 Designated EHV charges'!$A:$O,10,FALSE)=0,"",VLOOKUP($A222,'Annex 2 Designated EHV charges'!$A:$O,10,FALSE)),"")</f>
        <v>13978.99</v>
      </c>
      <c r="G222" s="103">
        <f>IFERROR(IF(VLOOKUP($A222,'Annex 2 Designated EHV charges'!$A:$O,11,FALSE)=0,"",VLOOKUP($A222,'Annex 2 Designated EHV charges'!$A:$O,11,FALSE)),"")</f>
        <v>4.8499999999999996</v>
      </c>
      <c r="H222" s="103">
        <f>IFERROR(IF(VLOOKUP($A222,'Annex 2 Designated EHV charges'!$A:$O,12,FALSE)=0,"",VLOOKUP($A222,'Annex 2 Designated EHV charges'!$A:$O,12,FALSE)),"")</f>
        <v>4.8499999999999996</v>
      </c>
      <c r="I222" s="237" t="str">
        <f>IF('Annex 2 Designated EHV charges'!Q228="","",'Annex 2 Designated EHV charges'!Q228)</f>
        <v/>
      </c>
    </row>
    <row r="223" spans="1:9" x14ac:dyDescent="0.25">
      <c r="A223" s="96">
        <f t="array" ref="A223">IFERROR(INDEX('Annex 2 Designated EHV charges'!$A$11:$A$257, MATCH(0, IF(ISBLANK('Annex 2 Designated EHV charges'!$A$11:$A$257),1, COUNTIF(A$4:$A222, 'Annex 2 Designated EHV charges'!$A$11:$A$257)), 0)),"")</f>
        <v>480</v>
      </c>
      <c r="B223" s="96">
        <f>IF($A223="","",VLOOKUP($A223,'Annex 2 Designated EHV charges'!$A:$O,2,0))</f>
        <v>480</v>
      </c>
      <c r="C223" s="97">
        <f>IF($A223="","",VLOOKUP($A223,'Annex 2 Designated EHV charges'!$A:$O,3,0))</f>
        <v>1300051747708</v>
      </c>
      <c r="D223" s="96" t="str">
        <f>IF($A223="","",VLOOKUP($A223,'Annex 2 Designated EHV charges'!$A:$O,7,0))</f>
        <v>Merseyside PTA</v>
      </c>
      <c r="E223" s="101">
        <f>IFERROR(IF(VLOOKUP($A223,'Annex 2 Designated EHV charges'!$A:$O,9,FALSE)=0,"",VLOOKUP($A223,'Annex 2 Designated EHV charges'!$A:$O,9,FALSE)),"")</f>
        <v>1.972</v>
      </c>
      <c r="F223" s="102">
        <f>IFERROR(IF(VLOOKUP($A223,'Annex 2 Designated EHV charges'!$A:$O,10,FALSE)=0,"",VLOOKUP($A223,'Annex 2 Designated EHV charges'!$A:$O,10,FALSE)),"")</f>
        <v>13978.99</v>
      </c>
      <c r="G223" s="103">
        <f>IFERROR(IF(VLOOKUP($A223,'Annex 2 Designated EHV charges'!$A:$O,11,FALSE)=0,"",VLOOKUP($A223,'Annex 2 Designated EHV charges'!$A:$O,11,FALSE)),"")</f>
        <v>2</v>
      </c>
      <c r="H223" s="103">
        <f>IFERROR(IF(VLOOKUP($A223,'Annex 2 Designated EHV charges'!$A:$O,12,FALSE)=0,"",VLOOKUP($A223,'Annex 2 Designated EHV charges'!$A:$O,12,FALSE)),"")</f>
        <v>2</v>
      </c>
      <c r="I223" s="237" t="str">
        <f>IF('Annex 2 Designated EHV charges'!Q229="","",'Annex 2 Designated EHV charges'!Q229)</f>
        <v/>
      </c>
    </row>
    <row r="224" spans="1:9" x14ac:dyDescent="0.25">
      <c r="A224" s="96">
        <f t="array" ref="A224">IFERROR(INDEX('Annex 2 Designated EHV charges'!$A$11:$A$257, MATCH(0, IF(ISBLANK('Annex 2 Designated EHV charges'!$A$11:$A$257),1, COUNTIF(A$4:$A223, 'Annex 2 Designated EHV charges'!$A$11:$A$257)), 0)),"")</f>
        <v>481</v>
      </c>
      <c r="B224" s="96">
        <f>IF($A224="","",VLOOKUP($A224,'Annex 2 Designated EHV charges'!$A:$O,2,0))</f>
        <v>481</v>
      </c>
      <c r="C224" s="97">
        <f>IF($A224="","",VLOOKUP($A224,'Annex 2 Designated EHV charges'!$A:$O,3,0))</f>
        <v>1300035356255</v>
      </c>
      <c r="D224" s="96" t="str">
        <f>IF($A224="","",VLOOKUP($A224,'Annex 2 Designated EHV charges'!$A:$O,7,0))</f>
        <v>Mackamax Primary</v>
      </c>
      <c r="E224" s="101" t="str">
        <f>IFERROR(IF(VLOOKUP($A224,'Annex 2 Designated EHV charges'!$A:$O,9,FALSE)=0,"",VLOOKUP($A224,'Annex 2 Designated EHV charges'!$A:$O,9,FALSE)),"")</f>
        <v>-</v>
      </c>
      <c r="F224" s="102">
        <f>IFERROR(IF(VLOOKUP($A224,'Annex 2 Designated EHV charges'!$A:$O,10,FALSE)=0,"",VLOOKUP($A224,'Annex 2 Designated EHV charges'!$A:$O,10,FALSE)),"")</f>
        <v>13823.6</v>
      </c>
      <c r="G224" s="103">
        <f>IFERROR(IF(VLOOKUP($A224,'Annex 2 Designated EHV charges'!$A:$O,11,FALSE)=0,"",VLOOKUP($A224,'Annex 2 Designated EHV charges'!$A:$O,11,FALSE)),"")</f>
        <v>2.87</v>
      </c>
      <c r="H224" s="103">
        <f>IFERROR(IF(VLOOKUP($A224,'Annex 2 Designated EHV charges'!$A:$O,12,FALSE)=0,"",VLOOKUP($A224,'Annex 2 Designated EHV charges'!$A:$O,12,FALSE)),"")</f>
        <v>2.87</v>
      </c>
      <c r="I224" s="237" t="str">
        <f>IF('Annex 2 Designated EHV charges'!Q230="","",'Annex 2 Designated EHV charges'!Q230)</f>
        <v/>
      </c>
    </row>
    <row r="225" spans="1:9" x14ac:dyDescent="0.25">
      <c r="A225" s="96">
        <f t="array" ref="A225">IFERROR(INDEX('Annex 2 Designated EHV charges'!$A$11:$A$257, MATCH(0, IF(ISBLANK('Annex 2 Designated EHV charges'!$A$11:$A$257),1, COUNTIF(A$4:$A224, 'Annex 2 Designated EHV charges'!$A$11:$A$257)), 0)),"")</f>
        <v>482</v>
      </c>
      <c r="B225" s="96">
        <f>IF($A225="","",VLOOKUP($A225,'Annex 2 Designated EHV charges'!$A:$O,2,0))</f>
        <v>482</v>
      </c>
      <c r="C225" s="97">
        <f>IF($A225="","",VLOOKUP($A225,'Annex 2 Designated EHV charges'!$A:$O,3,0))</f>
        <v>1300035352906</v>
      </c>
      <c r="D225" s="96" t="str">
        <f>IF($A225="","",VLOOKUP($A225,'Annex 2 Designated EHV charges'!$A:$O,7,0))</f>
        <v>Whiston Hospital</v>
      </c>
      <c r="E225" s="101">
        <f>IFERROR(IF(VLOOKUP($A225,'Annex 2 Designated EHV charges'!$A:$O,9,FALSE)=0,"",VLOOKUP($A225,'Annex 2 Designated EHV charges'!$A:$O,9,FALSE)),"")</f>
        <v>0.17699999999999999</v>
      </c>
      <c r="F225" s="102">
        <f>IFERROR(IF(VLOOKUP($A225,'Annex 2 Designated EHV charges'!$A:$O,10,FALSE)=0,"",VLOOKUP($A225,'Annex 2 Designated EHV charges'!$A:$O,10,FALSE)),"")</f>
        <v>13978.99</v>
      </c>
      <c r="G225" s="103">
        <f>IFERROR(IF(VLOOKUP($A225,'Annex 2 Designated EHV charges'!$A:$O,11,FALSE)=0,"",VLOOKUP($A225,'Annex 2 Designated EHV charges'!$A:$O,11,FALSE)),"")</f>
        <v>3.42</v>
      </c>
      <c r="H225" s="103">
        <f>IFERROR(IF(VLOOKUP($A225,'Annex 2 Designated EHV charges'!$A:$O,12,FALSE)=0,"",VLOOKUP($A225,'Annex 2 Designated EHV charges'!$A:$O,12,FALSE)),"")</f>
        <v>3.42</v>
      </c>
      <c r="I225" s="237" t="str">
        <f>IF('Annex 2 Designated EHV charges'!Q231="","",'Annex 2 Designated EHV charges'!Q231)</f>
        <v/>
      </c>
    </row>
    <row r="226" spans="1:9" x14ac:dyDescent="0.25">
      <c r="A226" s="96">
        <f t="array" ref="A226">IFERROR(INDEX('Annex 2 Designated EHV charges'!$A$11:$A$257, MATCH(0, IF(ISBLANK('Annex 2 Designated EHV charges'!$A$11:$A$257),1, COUNTIF(A$4:$A225, 'Annex 2 Designated EHV charges'!$A$11:$A$257)), 0)),"")</f>
        <v>483</v>
      </c>
      <c r="B226" s="96">
        <f>IF($A226="","",VLOOKUP($A226,'Annex 2 Designated EHV charges'!$A:$O,2,0))</f>
        <v>483</v>
      </c>
      <c r="C226" s="97">
        <f>IF($A226="","",VLOOKUP($A226,'Annex 2 Designated EHV charges'!$A:$O,3,0))</f>
        <v>1300052598765</v>
      </c>
      <c r="D226" s="96" t="str">
        <f>IF($A226="","",VLOOKUP($A226,'Annex 2 Designated EHV charges'!$A:$O,7,0))</f>
        <v>Maw Green 2</v>
      </c>
      <c r="E226" s="101" t="str">
        <f>IFERROR(IF(VLOOKUP($A226,'Annex 2 Designated EHV charges'!$A:$O,9,FALSE)=0,"",VLOOKUP($A226,'Annex 2 Designated EHV charges'!$A:$O,9,FALSE)),"")</f>
        <v>-</v>
      </c>
      <c r="F226" s="102">
        <f>IFERROR(IF(VLOOKUP($A226,'Annex 2 Designated EHV charges'!$A:$O,10,FALSE)=0,"",VLOOKUP($A226,'Annex 2 Designated EHV charges'!$A:$O,10,FALSE)),"")</f>
        <v>5.01</v>
      </c>
      <c r="G226" s="103">
        <f>IFERROR(IF(VLOOKUP($A226,'Annex 2 Designated EHV charges'!$A:$O,11,FALSE)=0,"",VLOOKUP($A226,'Annex 2 Designated EHV charges'!$A:$O,11,FALSE)),"")</f>
        <v>1.3</v>
      </c>
      <c r="H226" s="103">
        <f>IFERROR(IF(VLOOKUP($A226,'Annex 2 Designated EHV charges'!$A:$O,12,FALSE)=0,"",VLOOKUP($A226,'Annex 2 Designated EHV charges'!$A:$O,12,FALSE)),"")</f>
        <v>1.3</v>
      </c>
      <c r="I226" s="237" t="str">
        <f>IF('Annex 2 Designated EHV charges'!Q232="","",'Annex 2 Designated EHV charges'!Q232)</f>
        <v/>
      </c>
    </row>
    <row r="227" spans="1:9" x14ac:dyDescent="0.25">
      <c r="A227" s="96">
        <f t="array" ref="A227">IFERROR(INDEX('Annex 2 Designated EHV charges'!$A$11:$A$257, MATCH(0, IF(ISBLANK('Annex 2 Designated EHV charges'!$A$11:$A$257),1, COUNTIF(A$4:$A226, 'Annex 2 Designated EHV charges'!$A$11:$A$257)), 0)),"")</f>
        <v>484</v>
      </c>
      <c r="B227" s="96">
        <f>IF($A227="","",VLOOKUP($A227,'Annex 2 Designated EHV charges'!$A:$O,2,0))</f>
        <v>484</v>
      </c>
      <c r="C227" s="97">
        <f>IF($A227="","",VLOOKUP($A227,'Annex 2 Designated EHV charges'!$A:$O,3,0))</f>
        <v>1300035355999</v>
      </c>
      <c r="D227" s="96" t="str">
        <f>IF($A227="","",VLOOKUP($A227,'Annex 2 Designated EHV charges'!$A:$O,7,0))</f>
        <v>Pilkington Glass - Watson Street</v>
      </c>
      <c r="E227" s="101" t="str">
        <f>IFERROR(IF(VLOOKUP($A227,'Annex 2 Designated EHV charges'!$A:$O,9,FALSE)=0,"",VLOOKUP($A227,'Annex 2 Designated EHV charges'!$A:$O,9,FALSE)),"")</f>
        <v>-</v>
      </c>
      <c r="F227" s="102">
        <f>IFERROR(IF(VLOOKUP($A227,'Annex 2 Designated EHV charges'!$A:$O,10,FALSE)=0,"",VLOOKUP($A227,'Annex 2 Designated EHV charges'!$A:$O,10,FALSE)),"")</f>
        <v>13938.74</v>
      </c>
      <c r="G227" s="103">
        <f>IFERROR(IF(VLOOKUP($A227,'Annex 2 Designated EHV charges'!$A:$O,11,FALSE)=0,"",VLOOKUP($A227,'Annex 2 Designated EHV charges'!$A:$O,11,FALSE)),"")</f>
        <v>3.62</v>
      </c>
      <c r="H227" s="103">
        <f>IFERROR(IF(VLOOKUP($A227,'Annex 2 Designated EHV charges'!$A:$O,12,FALSE)=0,"",VLOOKUP($A227,'Annex 2 Designated EHV charges'!$A:$O,12,FALSE)),"")</f>
        <v>3.62</v>
      </c>
      <c r="I227" s="237" t="str">
        <f>IF('Annex 2 Designated EHV charges'!Q233="","",'Annex 2 Designated EHV charges'!Q233)</f>
        <v/>
      </c>
    </row>
    <row r="228" spans="1:9" x14ac:dyDescent="0.25">
      <c r="A228" s="96">
        <f t="array" ref="A228">IFERROR(INDEX('Annex 2 Designated EHV charges'!$A$11:$A$257, MATCH(0, IF(ISBLANK('Annex 2 Designated EHV charges'!$A$11:$A$257),1, COUNTIF(A$4:$A227, 'Annex 2 Designated EHV charges'!$A$11:$A$257)), 0)),"")</f>
        <v>486</v>
      </c>
      <c r="B228" s="96">
        <f>IF($A228="","",VLOOKUP($A228,'Annex 2 Designated EHV charges'!$A:$O,2,0))</f>
        <v>486</v>
      </c>
      <c r="C228" s="97">
        <f>IF($A228="","",VLOOKUP($A228,'Annex 2 Designated EHV charges'!$A:$O,3,0))</f>
        <v>1300060340420</v>
      </c>
      <c r="D228" s="96" t="str">
        <f>IF($A228="","",VLOOKUP($A228,'Annex 2 Designated EHV charges'!$A:$O,7,0))</f>
        <v>BAE Radway</v>
      </c>
      <c r="E228" s="101">
        <f>IFERROR(IF(VLOOKUP($A228,'Annex 2 Designated EHV charges'!$A:$O,9,FALSE)=0,"",VLOOKUP($A228,'Annex 2 Designated EHV charges'!$A:$O,9,FALSE)),"")</f>
        <v>0.85899999999999999</v>
      </c>
      <c r="F228" s="102">
        <f>IFERROR(IF(VLOOKUP($A228,'Annex 2 Designated EHV charges'!$A:$O,10,FALSE)=0,"",VLOOKUP($A228,'Annex 2 Designated EHV charges'!$A:$O,10,FALSE)),"")</f>
        <v>17922.189999999999</v>
      </c>
      <c r="G228" s="103">
        <f>IFERROR(IF(VLOOKUP($A228,'Annex 2 Designated EHV charges'!$A:$O,11,FALSE)=0,"",VLOOKUP($A228,'Annex 2 Designated EHV charges'!$A:$O,11,FALSE)),"")</f>
        <v>4.6900000000000004</v>
      </c>
      <c r="H228" s="103">
        <f>IFERROR(IF(VLOOKUP($A228,'Annex 2 Designated EHV charges'!$A:$O,12,FALSE)=0,"",VLOOKUP($A228,'Annex 2 Designated EHV charges'!$A:$O,12,FALSE)),"")</f>
        <v>4.6900000000000004</v>
      </c>
      <c r="I228" s="237" t="str">
        <f>IF('Annex 2 Designated EHV charges'!Q234="","",'Annex 2 Designated EHV charges'!Q234)</f>
        <v/>
      </c>
    </row>
    <row r="229" spans="1:9" x14ac:dyDescent="0.25">
      <c r="A229" s="96">
        <f t="array" ref="A229">IFERROR(INDEX('Annex 2 Designated EHV charges'!$A$11:$A$257, MATCH(0, IF(ISBLANK('Annex 2 Designated EHV charges'!$A$11:$A$257),1, COUNTIF(A$4:$A228, 'Annex 2 Designated EHV charges'!$A$11:$A$257)), 0)),"")</f>
        <v>487</v>
      </c>
      <c r="B229" s="96">
        <f>IF($A229="","",VLOOKUP($A229,'Annex 2 Designated EHV charges'!$A:$O,2,0))</f>
        <v>487</v>
      </c>
      <c r="C229" s="97">
        <f>IF($A229="","",VLOOKUP($A229,'Annex 2 Designated EHV charges'!$A:$O,3,0))</f>
        <v>1300035349480</v>
      </c>
      <c r="D229" s="96" t="str">
        <f>IF($A229="","",VLOOKUP($A229,'Annex 2 Designated EHV charges'!$A:$O,7,0))</f>
        <v>Aintree Fazakerly Hospital</v>
      </c>
      <c r="E229" s="101" t="str">
        <f>IFERROR(IF(VLOOKUP($A229,'Annex 2 Designated EHV charges'!$A:$O,9,FALSE)=0,"",VLOOKUP($A229,'Annex 2 Designated EHV charges'!$A:$O,9,FALSE)),"")</f>
        <v>-</v>
      </c>
      <c r="F229" s="102">
        <f>IFERROR(IF(VLOOKUP($A229,'Annex 2 Designated EHV charges'!$A:$O,10,FALSE)=0,"",VLOOKUP($A229,'Annex 2 Designated EHV charges'!$A:$O,10,FALSE)),"")</f>
        <v>48285.15</v>
      </c>
      <c r="G229" s="103">
        <f>IFERROR(IF(VLOOKUP($A229,'Annex 2 Designated EHV charges'!$A:$O,11,FALSE)=0,"",VLOOKUP($A229,'Annex 2 Designated EHV charges'!$A:$O,11,FALSE)),"")</f>
        <v>3.56</v>
      </c>
      <c r="H229" s="103">
        <f>IFERROR(IF(VLOOKUP($A229,'Annex 2 Designated EHV charges'!$A:$O,12,FALSE)=0,"",VLOOKUP($A229,'Annex 2 Designated EHV charges'!$A:$O,12,FALSE)),"")</f>
        <v>3.56</v>
      </c>
      <c r="I229" s="237" t="str">
        <f>IF('Annex 2 Designated EHV charges'!Q235="","",'Annex 2 Designated EHV charges'!Q235)</f>
        <v/>
      </c>
    </row>
    <row r="230" spans="1:9" x14ac:dyDescent="0.25">
      <c r="A230" s="96">
        <f t="array" ref="A230">IFERROR(INDEX('Annex 2 Designated EHV charges'!$A$11:$A$257, MATCH(0, IF(ISBLANK('Annex 2 Designated EHV charges'!$A$11:$A$257),1, COUNTIF(A$4:$A229, 'Annex 2 Designated EHV charges'!$A$11:$A$257)), 0)),"")</f>
        <v>488</v>
      </c>
      <c r="B230" s="96">
        <f>IF($A230="","",VLOOKUP($A230,'Annex 2 Designated EHV charges'!$A:$O,2,0))</f>
        <v>488</v>
      </c>
      <c r="C230" s="97">
        <f>IF($A230="","",VLOOKUP($A230,'Annex 2 Designated EHV charges'!$A:$O,3,0))</f>
        <v>1300060436633</v>
      </c>
      <c r="D230" s="96" t="str">
        <f>IF($A230="","",VLOOKUP($A230,'Annex 2 Designated EHV charges'!$A:$O,7,0))</f>
        <v>Unilever (Chester Gates)</v>
      </c>
      <c r="E230" s="101" t="str">
        <f>IFERROR(IF(VLOOKUP($A230,'Annex 2 Designated EHV charges'!$A:$O,9,FALSE)=0,"",VLOOKUP($A230,'Annex 2 Designated EHV charges'!$A:$O,9,FALSE)),"")</f>
        <v>-</v>
      </c>
      <c r="F230" s="102">
        <f>IFERROR(IF(VLOOKUP($A230,'Annex 2 Designated EHV charges'!$A:$O,10,FALSE)=0,"",VLOOKUP($A230,'Annex 2 Designated EHV charges'!$A:$O,10,FALSE)),"")</f>
        <v>46466.59</v>
      </c>
      <c r="G230" s="103">
        <f>IFERROR(IF(VLOOKUP($A230,'Annex 2 Designated EHV charges'!$A:$O,11,FALSE)=0,"",VLOOKUP($A230,'Annex 2 Designated EHV charges'!$A:$O,11,FALSE)),"")</f>
        <v>1.94</v>
      </c>
      <c r="H230" s="103">
        <f>IFERROR(IF(VLOOKUP($A230,'Annex 2 Designated EHV charges'!$A:$O,12,FALSE)=0,"",VLOOKUP($A230,'Annex 2 Designated EHV charges'!$A:$O,12,FALSE)),"")</f>
        <v>1.94</v>
      </c>
      <c r="I230" s="237" t="str">
        <f>IF('Annex 2 Designated EHV charges'!Q236="","",'Annex 2 Designated EHV charges'!Q236)</f>
        <v>See Annex 6</v>
      </c>
    </row>
    <row r="231" spans="1:9" x14ac:dyDescent="0.25">
      <c r="A231" s="96">
        <f t="array" ref="A231">IFERROR(INDEX('Annex 2 Designated EHV charges'!$A$11:$A$257, MATCH(0, IF(ISBLANK('Annex 2 Designated EHV charges'!$A$11:$A$257),1, COUNTIF(A$4:$A230, 'Annex 2 Designated EHV charges'!$A$11:$A$257)), 0)),"")</f>
        <v>489</v>
      </c>
      <c r="B231" s="96">
        <f>IF($A231="","",VLOOKUP($A231,'Annex 2 Designated EHV charges'!$A:$O,2,0))</f>
        <v>489</v>
      </c>
      <c r="C231" s="97">
        <f>IF($A231="","",VLOOKUP($A231,'Annex 2 Designated EHV charges'!$A:$O,3,0))</f>
        <v>1300060222169</v>
      </c>
      <c r="D231" s="96" t="str">
        <f>IF($A231="","",VLOOKUP($A231,'Annex 2 Designated EHV charges'!$A:$O,7,0))</f>
        <v>Unilever (Georgia)</v>
      </c>
      <c r="E231" s="101">
        <f>IFERROR(IF(VLOOKUP($A231,'Annex 2 Designated EHV charges'!$A:$O,9,FALSE)=0,"",VLOOKUP($A231,'Annex 2 Designated EHV charges'!$A:$O,9,FALSE)),"")</f>
        <v>0.56399999999999995</v>
      </c>
      <c r="F231" s="102">
        <f>IFERROR(IF(VLOOKUP($A231,'Annex 2 Designated EHV charges'!$A:$O,10,FALSE)=0,"",VLOOKUP($A231,'Annex 2 Designated EHV charges'!$A:$O,10,FALSE)),"")</f>
        <v>43369.18</v>
      </c>
      <c r="G231" s="103">
        <f>IFERROR(IF(VLOOKUP($A231,'Annex 2 Designated EHV charges'!$A:$O,11,FALSE)=0,"",VLOOKUP($A231,'Annex 2 Designated EHV charges'!$A:$O,11,FALSE)),"")</f>
        <v>1.83</v>
      </c>
      <c r="H231" s="103">
        <f>IFERROR(IF(VLOOKUP($A231,'Annex 2 Designated EHV charges'!$A:$O,12,FALSE)=0,"",VLOOKUP($A231,'Annex 2 Designated EHV charges'!$A:$O,12,FALSE)),"")</f>
        <v>1.83</v>
      </c>
      <c r="I231" s="237" t="str">
        <f>IF('Annex 2 Designated EHV charges'!Q237="","",'Annex 2 Designated EHV charges'!Q237)</f>
        <v/>
      </c>
    </row>
    <row r="232" spans="1:9" x14ac:dyDescent="0.25">
      <c r="A232" s="96" t="str">
        <f t="array" ref="A232">IFERROR(INDEX('Annex 2 Designated EHV charges'!$A$11:$A$257, MATCH(0, IF(ISBLANK('Annex 2 Designated EHV charges'!$A$11:$A$257),1, COUNTIF(A$4:$A231, 'Annex 2 Designated EHV charges'!$A$11:$A$257)), 0)),"")</f>
        <v>322</v>
      </c>
      <c r="B232" s="96" t="str">
        <f>IF($A232="","",VLOOKUP($A232,'Annex 2 Designated EHV charges'!$A:$O,2,0))</f>
        <v>322</v>
      </c>
      <c r="C232" s="97">
        <f>IF($A232="","",VLOOKUP($A232,'Annex 2 Designated EHV charges'!$A:$O,3,0))</f>
        <v>1300035364707</v>
      </c>
      <c r="D232" s="96" t="str">
        <f>IF($A232="","",VLOOKUP($A232,'Annex 2 Designated EHV charges'!$A:$O,7,0))</f>
        <v>Bentley Motors</v>
      </c>
      <c r="E232" s="101" t="str">
        <f>IFERROR(IF(VLOOKUP($A232,'Annex 2 Designated EHV charges'!$A:$O,9,FALSE)=0,"",VLOOKUP($A232,'Annex 2 Designated EHV charges'!$A:$O,9,FALSE)),"")</f>
        <v>-</v>
      </c>
      <c r="F232" s="102">
        <f>IFERROR(IF(VLOOKUP($A232,'Annex 2 Designated EHV charges'!$A:$O,10,FALSE)=0,"",VLOOKUP($A232,'Annex 2 Designated EHV charges'!$A:$O,10,FALSE)),"")</f>
        <v>47395.87</v>
      </c>
      <c r="G232" s="103">
        <f>IFERROR(IF(VLOOKUP($A232,'Annex 2 Designated EHV charges'!$A:$O,11,FALSE)=0,"",VLOOKUP($A232,'Annex 2 Designated EHV charges'!$A:$O,11,FALSE)),"")</f>
        <v>2</v>
      </c>
      <c r="H232" s="103">
        <f>IFERROR(IF(VLOOKUP($A232,'Annex 2 Designated EHV charges'!$A:$O,12,FALSE)=0,"",VLOOKUP($A232,'Annex 2 Designated EHV charges'!$A:$O,12,FALSE)),"")</f>
        <v>2</v>
      </c>
      <c r="I232" s="237" t="str">
        <f>IF('Annex 2 Designated EHV charges'!Q238="","",'Annex 2 Designated EHV charges'!Q238)</f>
        <v/>
      </c>
    </row>
    <row r="233" spans="1:9" x14ac:dyDescent="0.25">
      <c r="A233" s="96">
        <f t="array" ref="A233">IFERROR(INDEX('Annex 2 Designated EHV charges'!$A$11:$A$257, MATCH(0, IF(ISBLANK('Annex 2 Designated EHV charges'!$A$11:$A$257),1, COUNTIF(A$4:$A232, 'Annex 2 Designated EHV charges'!$A$11:$A$257)), 0)),"")</f>
        <v>920</v>
      </c>
      <c r="B233" s="96">
        <f>IF($A233="","",VLOOKUP($A233,'Annex 2 Designated EHV charges'!$A:$O,2,0))</f>
        <v>920</v>
      </c>
      <c r="C233" s="97">
        <f>IF($A233="","",VLOOKUP($A233,'Annex 2 Designated EHV charges'!$A:$O,3,0))</f>
        <v>1300061087615</v>
      </c>
      <c r="D233" s="96" t="str">
        <f>IF($A233="","",VLOOKUP($A233,'Annex 2 Designated EHV charges'!$A:$O,7,0))</f>
        <v>M &amp; D Business Park, St Helens</v>
      </c>
      <c r="E233" s="101" t="str">
        <f>IFERROR(IF(VLOOKUP($A233,'Annex 2 Designated EHV charges'!$A:$O,9,FALSE)=0,"",VLOOKUP($A233,'Annex 2 Designated EHV charges'!$A:$O,9,FALSE)),"")</f>
        <v>-</v>
      </c>
      <c r="F233" s="102">
        <f>IFERROR(IF(VLOOKUP($A233,'Annex 2 Designated EHV charges'!$A:$O,10,FALSE)=0,"",VLOOKUP($A233,'Annex 2 Designated EHV charges'!$A:$O,10,FALSE)),"")</f>
        <v>91.4</v>
      </c>
      <c r="G233" s="103">
        <f>IFERROR(IF(VLOOKUP($A233,'Annex 2 Designated EHV charges'!$A:$O,11,FALSE)=0,"",VLOOKUP($A233,'Annex 2 Designated EHV charges'!$A:$O,11,FALSE)),"")</f>
        <v>2.06</v>
      </c>
      <c r="H233" s="103">
        <f>IFERROR(IF(VLOOKUP($A233,'Annex 2 Designated EHV charges'!$A:$O,12,FALSE)=0,"",VLOOKUP($A233,'Annex 2 Designated EHV charges'!$A:$O,12,FALSE)),"")</f>
        <v>2.06</v>
      </c>
      <c r="I233" s="237" t="str">
        <f>IF('Annex 2 Designated EHV charges'!Q239="","",'Annex 2 Designated EHV charges'!Q239)</f>
        <v/>
      </c>
    </row>
    <row r="234" spans="1:9" x14ac:dyDescent="0.25">
      <c r="A234" s="96" t="str">
        <f t="array" ref="A234">IFERROR(INDEX('Annex 2 Designated EHV charges'!$A$11:$A$257, MATCH(0, IF(ISBLANK('Annex 2 Designated EHV charges'!$A$11:$A$257),1, COUNTIF(A$4:$A233, 'Annex 2 Designated EHV charges'!$A$11:$A$257)), 0)),"")</f>
        <v>TBC8</v>
      </c>
      <c r="B234" s="96" t="str">
        <f>IF($A234="","",VLOOKUP($A234,'Annex 2 Designated EHV charges'!$A:$O,2,0))</f>
        <v>TBC8</v>
      </c>
      <c r="C234" s="97" t="str">
        <f>IF($A234="","",VLOOKUP($A234,'Annex 2 Designated EHV charges'!$A:$O,3,0))</f>
        <v>TBC8</v>
      </c>
      <c r="D234" s="96" t="str">
        <f>IF($A234="","",VLOOKUP($A234,'Annex 2 Designated EHV charges'!$A:$O,7,0))</f>
        <v>Airfields Deeside</v>
      </c>
      <c r="E234" s="101" t="str">
        <f>IFERROR(IF(VLOOKUP($A234,'Annex 2 Designated EHV charges'!$A:$O,9,FALSE)=0,"",VLOOKUP($A234,'Annex 2 Designated EHV charges'!$A:$O,9,FALSE)),"")</f>
        <v>-</v>
      </c>
      <c r="F234" s="102">
        <f>IFERROR(IF(VLOOKUP($A234,'Annex 2 Designated EHV charges'!$A:$O,10,FALSE)=0,"",VLOOKUP($A234,'Annex 2 Designated EHV charges'!$A:$O,10,FALSE)),"")</f>
        <v>38424.5</v>
      </c>
      <c r="G234" s="103">
        <f>IFERROR(IF(VLOOKUP($A234,'Annex 2 Designated EHV charges'!$A:$O,11,FALSE)=0,"",VLOOKUP($A234,'Annex 2 Designated EHV charges'!$A:$O,11,FALSE)),"")</f>
        <v>1.1499999999999999</v>
      </c>
      <c r="H234" s="103">
        <f>IFERROR(IF(VLOOKUP($A234,'Annex 2 Designated EHV charges'!$A:$O,12,FALSE)=0,"",VLOOKUP($A234,'Annex 2 Designated EHV charges'!$A:$O,12,FALSE)),"")</f>
        <v>1.1499999999999999</v>
      </c>
      <c r="I234" s="237" t="str">
        <f>IF('Annex 2 Designated EHV charges'!Q240="","",'Annex 2 Designated EHV charges'!Q240)</f>
        <v>See Annex 6</v>
      </c>
    </row>
    <row r="235" spans="1:9" x14ac:dyDescent="0.25">
      <c r="A235" s="96" t="str">
        <f t="array" ref="A235">IFERROR(INDEX('Annex 2 Designated EHV charges'!$A$11:$A$257, MATCH(0, IF(ISBLANK('Annex 2 Designated EHV charges'!$A$11:$A$257),1, COUNTIF(A$4:$A234, 'Annex 2 Designated EHV charges'!$A$11:$A$257)), 0)),"")</f>
        <v>TBC3</v>
      </c>
      <c r="B235" s="96" t="str">
        <f>IF($A235="","",VLOOKUP($A235,'Annex 2 Designated EHV charges'!$A:$O,2,0))</f>
        <v>TBC3</v>
      </c>
      <c r="C235" s="97" t="str">
        <f>IF($A235="","",VLOOKUP($A235,'Annex 2 Designated EHV charges'!$A:$O,3,0))</f>
        <v>TBC3</v>
      </c>
      <c r="D235" s="96" t="str">
        <f>IF($A235="","",VLOOKUP($A235,'Annex 2 Designated EHV charges'!$A:$O,7,0))</f>
        <v>Everton Stadium</v>
      </c>
      <c r="E235" s="101" t="str">
        <f>IFERROR(IF(VLOOKUP($A235,'Annex 2 Designated EHV charges'!$A:$O,9,FALSE)=0,"",VLOOKUP($A235,'Annex 2 Designated EHV charges'!$A:$O,9,FALSE)),"")</f>
        <v>-</v>
      </c>
      <c r="F235" s="102">
        <f>IFERROR(IF(VLOOKUP($A235,'Annex 2 Designated EHV charges'!$A:$O,10,FALSE)=0,"",VLOOKUP($A235,'Annex 2 Designated EHV charges'!$A:$O,10,FALSE)),"")</f>
        <v>40851.870000000003</v>
      </c>
      <c r="G235" s="103">
        <f>IFERROR(IF(VLOOKUP($A235,'Annex 2 Designated EHV charges'!$A:$O,11,FALSE)=0,"",VLOOKUP($A235,'Annex 2 Designated EHV charges'!$A:$O,11,FALSE)),"")</f>
        <v>3.92</v>
      </c>
      <c r="H235" s="103">
        <f>IFERROR(IF(VLOOKUP($A235,'Annex 2 Designated EHV charges'!$A:$O,12,FALSE)=0,"",VLOOKUP($A235,'Annex 2 Designated EHV charges'!$A:$O,12,FALSE)),"")</f>
        <v>3.92</v>
      </c>
      <c r="I235" s="237" t="str">
        <f>IF('Annex 2 Designated EHV charges'!Q241="","",'Annex 2 Designated EHV charges'!Q241)</f>
        <v/>
      </c>
    </row>
    <row r="236" spans="1:9" x14ac:dyDescent="0.25">
      <c r="A236" s="96">
        <f t="array" ref="A236">IFERROR(INDEX('Annex 2 Designated EHV charges'!$A$11:$A$257, MATCH(0, IF(ISBLANK('Annex 2 Designated EHV charges'!$A$11:$A$257),1, COUNTIF(A$4:$A235, 'Annex 2 Designated EHV charges'!$A$11:$A$257)), 0)),"")</f>
        <v>852</v>
      </c>
      <c r="B236" s="96">
        <f>IF($A236="","",VLOOKUP($A236,'Annex 2 Designated EHV charges'!$A:$O,2,0))</f>
        <v>852</v>
      </c>
      <c r="C236" s="97">
        <f>IF($A236="","",VLOOKUP($A236,'Annex 2 Designated EHV charges'!$A:$O,3,0))</f>
        <v>1300061141281</v>
      </c>
      <c r="D236" s="96" t="str">
        <f>IF($A236="","",VLOOKUP($A236,'Annex 2 Designated EHV charges'!$A:$O,7,0))</f>
        <v>Bubney Solar</v>
      </c>
      <c r="E236" s="101" t="str">
        <f>IFERROR(IF(VLOOKUP($A236,'Annex 2 Designated EHV charges'!$A:$O,9,FALSE)=0,"",VLOOKUP($A236,'Annex 2 Designated EHV charges'!$A:$O,9,FALSE)),"")</f>
        <v>-</v>
      </c>
      <c r="F236" s="102">
        <f>IFERROR(IF(VLOOKUP($A236,'Annex 2 Designated EHV charges'!$A:$O,10,FALSE)=0,"",VLOOKUP($A236,'Annex 2 Designated EHV charges'!$A:$O,10,FALSE)),"")</f>
        <v>67.47</v>
      </c>
      <c r="G236" s="103">
        <f>IFERROR(IF(VLOOKUP($A236,'Annex 2 Designated EHV charges'!$A:$O,11,FALSE)=0,"",VLOOKUP($A236,'Annex 2 Designated EHV charges'!$A:$O,11,FALSE)),"")</f>
        <v>2.4</v>
      </c>
      <c r="H236" s="103">
        <f>IFERROR(IF(VLOOKUP($A236,'Annex 2 Designated EHV charges'!$A:$O,12,FALSE)=0,"",VLOOKUP($A236,'Annex 2 Designated EHV charges'!$A:$O,12,FALSE)),"")</f>
        <v>2.4</v>
      </c>
      <c r="I236" s="237" t="str">
        <f>IF('Annex 2 Designated EHV charges'!Q242="","",'Annex 2 Designated EHV charges'!Q242)</f>
        <v/>
      </c>
    </row>
    <row r="237" spans="1:9" x14ac:dyDescent="0.25">
      <c r="A237" s="96">
        <f t="array" ref="A237">IFERROR(INDEX('Annex 2 Designated EHV charges'!$A$11:$A$257, MATCH(0, IF(ISBLANK('Annex 2 Designated EHV charges'!$A$11:$A$257),1, COUNTIF(A$4:$A236, 'Annex 2 Designated EHV charges'!$A$11:$A$257)), 0)),"")</f>
        <v>888</v>
      </c>
      <c r="B237" s="96">
        <f>IF($A237="","",VLOOKUP($A237,'Annex 2 Designated EHV charges'!$A:$O,2,0))</f>
        <v>888</v>
      </c>
      <c r="C237" s="97">
        <f>IF($A237="","",VLOOKUP($A237,'Annex 2 Designated EHV charges'!$A:$O,3,0))</f>
        <v>1300061391132</v>
      </c>
      <c r="D237" s="96" t="str">
        <f>IF($A237="","",VLOOKUP($A237,'Annex 2 Designated EHV charges'!$A:$O,7,0))</f>
        <v>Morlais Tidal</v>
      </c>
      <c r="E237" s="101" t="str">
        <f>IFERROR(IF(VLOOKUP($A237,'Annex 2 Designated EHV charges'!$A:$O,9,FALSE)=0,"",VLOOKUP($A237,'Annex 2 Designated EHV charges'!$A:$O,9,FALSE)),"")</f>
        <v>-</v>
      </c>
      <c r="F237" s="102">
        <f>IFERROR(IF(VLOOKUP($A237,'Annex 2 Designated EHV charges'!$A:$O,10,FALSE)=0,"",VLOOKUP($A237,'Annex 2 Designated EHV charges'!$A:$O,10,FALSE)),"")</f>
        <v>1038.8399999999999</v>
      </c>
      <c r="G237" s="103">
        <f>IFERROR(IF(VLOOKUP($A237,'Annex 2 Designated EHV charges'!$A:$O,11,FALSE)=0,"",VLOOKUP($A237,'Annex 2 Designated EHV charges'!$A:$O,11,FALSE)),"")</f>
        <v>2.02</v>
      </c>
      <c r="H237" s="103">
        <f>IFERROR(IF(VLOOKUP($A237,'Annex 2 Designated EHV charges'!$A:$O,12,FALSE)=0,"",VLOOKUP($A237,'Annex 2 Designated EHV charges'!$A:$O,12,FALSE)),"")</f>
        <v>2.02</v>
      </c>
      <c r="I237" s="237" t="str">
        <f>IF('Annex 2 Designated EHV charges'!Q243="","",'Annex 2 Designated EHV charges'!Q243)</f>
        <v/>
      </c>
    </row>
    <row r="238" spans="1:9" x14ac:dyDescent="0.25">
      <c r="A238" s="96">
        <f t="array" ref="A238">IFERROR(INDEX('Annex 2 Designated EHV charges'!$A$11:$A$257, MATCH(0, IF(ISBLANK('Annex 2 Designated EHV charges'!$A$11:$A$257),1, COUNTIF(A$4:$A237, 'Annex 2 Designated EHV charges'!$A$11:$A$257)), 0)),"")</f>
        <v>863</v>
      </c>
      <c r="B238" s="96">
        <f>IF($A238="","",VLOOKUP($A238,'Annex 2 Designated EHV charges'!$A:$O,2,0))</f>
        <v>863</v>
      </c>
      <c r="C238" s="97">
        <f>IF($A238="","",VLOOKUP($A238,'Annex 2 Designated EHV charges'!$A:$O,3,0))</f>
        <v>1300061061583</v>
      </c>
      <c r="D238" s="96" t="str">
        <f>IF($A238="","",VLOOKUP($A238,'Annex 2 Designated EHV charges'!$A:$O,7,0))</f>
        <v>North Anglesey Solar Park</v>
      </c>
      <c r="E238" s="101" t="str">
        <f>IFERROR(IF(VLOOKUP($A238,'Annex 2 Designated EHV charges'!$A:$O,9,FALSE)=0,"",VLOOKUP($A238,'Annex 2 Designated EHV charges'!$A:$O,9,FALSE)),"")</f>
        <v>-</v>
      </c>
      <c r="F238" s="102">
        <f>IFERROR(IF(VLOOKUP($A238,'Annex 2 Designated EHV charges'!$A:$O,10,FALSE)=0,"",VLOOKUP($A238,'Annex 2 Designated EHV charges'!$A:$O,10,FALSE)),"")</f>
        <v>54.53</v>
      </c>
      <c r="G238" s="103">
        <f>IFERROR(IF(VLOOKUP($A238,'Annex 2 Designated EHV charges'!$A:$O,11,FALSE)=0,"",VLOOKUP($A238,'Annex 2 Designated EHV charges'!$A:$O,11,FALSE)),"")</f>
        <v>2.2999999999999998</v>
      </c>
      <c r="H238" s="103">
        <f>IFERROR(IF(VLOOKUP($A238,'Annex 2 Designated EHV charges'!$A:$O,12,FALSE)=0,"",VLOOKUP($A238,'Annex 2 Designated EHV charges'!$A:$O,12,FALSE)),"")</f>
        <v>2.2999999999999998</v>
      </c>
      <c r="I238" s="237" t="str">
        <f>IF('Annex 2 Designated EHV charges'!Q244="","",'Annex 2 Designated EHV charges'!Q244)</f>
        <v/>
      </c>
    </row>
    <row r="239" spans="1:9" x14ac:dyDescent="0.25">
      <c r="A239" s="96">
        <f t="array" ref="A239">IFERROR(INDEX('Annex 2 Designated EHV charges'!$A$11:$A$257, MATCH(0, IF(ISBLANK('Annex 2 Designated EHV charges'!$A$11:$A$257),1, COUNTIF(A$4:$A238, 'Annex 2 Designated EHV charges'!$A$11:$A$257)), 0)),"")</f>
        <v>922</v>
      </c>
      <c r="B239" s="96">
        <f>IF($A239="","",VLOOKUP($A239,'Annex 2 Designated EHV charges'!$A:$O,2,0))</f>
        <v>922</v>
      </c>
      <c r="C239" s="97">
        <f>IF($A239="","",VLOOKUP($A239,'Annex 2 Designated EHV charges'!$A:$O,3,0))</f>
        <v>1300050654257</v>
      </c>
      <c r="D239" s="96" t="str">
        <f>IF($A239="","",VLOOKUP($A239,'Annex 2 Designated EHV charges'!$A:$O,7,0))</f>
        <v>Network Rail (Speke)</v>
      </c>
      <c r="E239" s="101" t="str">
        <f>IFERROR(IF(VLOOKUP($A239,'Annex 2 Designated EHV charges'!$A:$O,9,FALSE)=0,"",VLOOKUP($A239,'Annex 2 Designated EHV charges'!$A:$O,9,FALSE)),"")</f>
        <v>-</v>
      </c>
      <c r="F239" s="102">
        <f>IFERROR(IF(VLOOKUP($A239,'Annex 2 Designated EHV charges'!$A:$O,10,FALSE)=0,"",VLOOKUP($A239,'Annex 2 Designated EHV charges'!$A:$O,10,FALSE)),"")</f>
        <v>47421.57</v>
      </c>
      <c r="G239" s="103">
        <f>IFERROR(IF(VLOOKUP($A239,'Annex 2 Designated EHV charges'!$A:$O,11,FALSE)=0,"",VLOOKUP($A239,'Annex 2 Designated EHV charges'!$A:$O,11,FALSE)),"")</f>
        <v>3.57</v>
      </c>
      <c r="H239" s="103">
        <f>IFERROR(IF(VLOOKUP($A239,'Annex 2 Designated EHV charges'!$A:$O,12,FALSE)=0,"",VLOOKUP($A239,'Annex 2 Designated EHV charges'!$A:$O,12,FALSE)),"")</f>
        <v>3.57</v>
      </c>
      <c r="I239" s="237" t="str">
        <f>IF('Annex 2 Designated EHV charges'!Q245="","",'Annex 2 Designated EHV charges'!Q245)</f>
        <v>See Annex 6</v>
      </c>
    </row>
    <row r="240" spans="1:9" x14ac:dyDescent="0.25">
      <c r="A240" s="96">
        <f t="array" ref="A240">IFERROR(INDEX('Annex 2 Designated EHV charges'!$A$11:$A$257, MATCH(0, IF(ISBLANK('Annex 2 Designated EHV charges'!$A$11:$A$257),1, COUNTIF(A$4:$A239, 'Annex 2 Designated EHV charges'!$A$11:$A$257)), 0)),"")</f>
        <v>926</v>
      </c>
      <c r="B240" s="96">
        <f>IF($A240="","",VLOOKUP($A240,'Annex 2 Designated EHV charges'!$A:$O,2,0))</f>
        <v>926</v>
      </c>
      <c r="C240" s="97">
        <f>IF($A240="","",VLOOKUP($A240,'Annex 2 Designated EHV charges'!$A:$O,3,0))</f>
        <v>1300061463692</v>
      </c>
      <c r="D240" s="96" t="str">
        <f>IF($A240="","",VLOOKUP($A240,'Annex 2 Designated EHV charges'!$A:$O,7,0))</f>
        <v>Westland Horticulture</v>
      </c>
      <c r="E240" s="101" t="str">
        <f>IFERROR(IF(VLOOKUP($A240,'Annex 2 Designated EHV charges'!$A:$O,9,FALSE)=0,"",VLOOKUP($A240,'Annex 2 Designated EHV charges'!$A:$O,9,FALSE)),"")</f>
        <v>-</v>
      </c>
      <c r="F240" s="102">
        <f>IFERROR(IF(VLOOKUP($A240,'Annex 2 Designated EHV charges'!$A:$O,10,FALSE)=0,"",VLOOKUP($A240,'Annex 2 Designated EHV charges'!$A:$O,10,FALSE)),"")</f>
        <v>45110.73</v>
      </c>
      <c r="G240" s="103">
        <f>IFERROR(IF(VLOOKUP($A240,'Annex 2 Designated EHV charges'!$A:$O,11,FALSE)=0,"",VLOOKUP($A240,'Annex 2 Designated EHV charges'!$A:$O,11,FALSE)),"")</f>
        <v>3.17</v>
      </c>
      <c r="H240" s="103">
        <f>IFERROR(IF(VLOOKUP($A240,'Annex 2 Designated EHV charges'!$A:$O,12,FALSE)=0,"",VLOOKUP($A240,'Annex 2 Designated EHV charges'!$A:$O,12,FALSE)),"")</f>
        <v>3.17</v>
      </c>
      <c r="I240" s="237" t="str">
        <f>IF('Annex 2 Designated EHV charges'!Q246="","",'Annex 2 Designated EHV charges'!Q246)</f>
        <v/>
      </c>
    </row>
    <row r="241" spans="1:9" x14ac:dyDescent="0.25">
      <c r="A241" s="96" t="str">
        <f t="array" ref="A241">IFERROR(INDEX('Annex 2 Designated EHV charges'!$A$11:$A$257, MATCH(0, IF(ISBLANK('Annex 2 Designated EHV charges'!$A$11:$A$257),1, COUNTIF(A$4:$A240, 'Annex 2 Designated EHV charges'!$A$11:$A$257)), 0)),"")</f>
        <v>TBC1</v>
      </c>
      <c r="B241" s="96" t="str">
        <f>IF($A241="","",VLOOKUP($A241,'Annex 2 Designated EHV charges'!$A:$O,2,0))</f>
        <v>TBC1</v>
      </c>
      <c r="C241" s="97" t="str">
        <f>IF($A241="","",VLOOKUP($A241,'Annex 2 Designated EHV charges'!$A:$O,3,0))</f>
        <v>TBC1</v>
      </c>
      <c r="D241" s="96" t="str">
        <f>IF($A241="","",VLOOKUP($A241,'Annex 2 Designated EHV charges'!$A:$O,7,0))</f>
        <v>Lostock Sustainable Energy Plant</v>
      </c>
      <c r="E241" s="101" t="str">
        <f>IFERROR(IF(VLOOKUP($A241,'Annex 2 Designated EHV charges'!$A:$O,9,FALSE)=0,"",VLOOKUP($A241,'Annex 2 Designated EHV charges'!$A:$O,9,FALSE)),"")</f>
        <v>-</v>
      </c>
      <c r="F241" s="102">
        <f>IFERROR(IF(VLOOKUP($A241,'Annex 2 Designated EHV charges'!$A:$O,10,FALSE)=0,"",VLOOKUP($A241,'Annex 2 Designated EHV charges'!$A:$O,10,FALSE)),"")</f>
        <v>20769.37</v>
      </c>
      <c r="G241" s="103">
        <f>IFERROR(IF(VLOOKUP($A241,'Annex 2 Designated EHV charges'!$A:$O,11,FALSE)=0,"",VLOOKUP($A241,'Annex 2 Designated EHV charges'!$A:$O,11,FALSE)),"")</f>
        <v>1.98</v>
      </c>
      <c r="H241" s="103">
        <f>IFERROR(IF(VLOOKUP($A241,'Annex 2 Designated EHV charges'!$A:$O,12,FALSE)=0,"",VLOOKUP($A241,'Annex 2 Designated EHV charges'!$A:$O,12,FALSE)),"")</f>
        <v>1.98</v>
      </c>
      <c r="I241" s="237" t="str">
        <f>IF('Annex 2 Designated EHV charges'!Q247="","",'Annex 2 Designated EHV charges'!Q247)</f>
        <v/>
      </c>
    </row>
    <row r="242" spans="1:9" x14ac:dyDescent="0.25">
      <c r="A242" s="96" t="str">
        <f t="array" ref="A242">IFERROR(INDEX('Annex 2 Designated EHV charges'!$A$11:$A$257, MATCH(0, IF(ISBLANK('Annex 2 Designated EHV charges'!$A$11:$A$257),1, COUNTIF(A$4:$A241, 'Annex 2 Designated EHV charges'!$A$11:$A$257)), 0)),"")</f>
        <v>TBC4</v>
      </c>
      <c r="B242" s="96" t="str">
        <f>IF($A242="","",VLOOKUP($A242,'Annex 2 Designated EHV charges'!$A:$O,2,0))</f>
        <v>TBC4</v>
      </c>
      <c r="C242" s="97" t="str">
        <f>IF($A242="","",VLOOKUP($A242,'Annex 2 Designated EHV charges'!$A:$O,3,0))</f>
        <v/>
      </c>
      <c r="D242" s="96" t="str">
        <f>IF($A242="","",VLOOKUP($A242,'Annex 2 Designated EHV charges'!$A:$O,7,0))</f>
        <v>Croda</v>
      </c>
      <c r="E242" s="101">
        <f>IFERROR(IF(VLOOKUP($A242,'Annex 2 Designated EHV charges'!$A:$O,9,FALSE)=0,"",VLOOKUP($A242,'Annex 2 Designated EHV charges'!$A:$O,9,FALSE)),"")</f>
        <v>0.19600000000000001</v>
      </c>
      <c r="F242" s="102">
        <f>IFERROR(IF(VLOOKUP($A242,'Annex 2 Designated EHV charges'!$A:$O,10,FALSE)=0,"",VLOOKUP($A242,'Annex 2 Designated EHV charges'!$A:$O,10,FALSE)),"")</f>
        <v>49290.16</v>
      </c>
      <c r="G242" s="103">
        <f>IFERROR(IF(VLOOKUP($A242,'Annex 2 Designated EHV charges'!$A:$O,11,FALSE)=0,"",VLOOKUP($A242,'Annex 2 Designated EHV charges'!$A:$O,11,FALSE)),"")</f>
        <v>4.3899999999999997</v>
      </c>
      <c r="H242" s="103">
        <f>IFERROR(IF(VLOOKUP($A242,'Annex 2 Designated EHV charges'!$A:$O,12,FALSE)=0,"",VLOOKUP($A242,'Annex 2 Designated EHV charges'!$A:$O,12,FALSE)),"")</f>
        <v>4.3899999999999997</v>
      </c>
      <c r="I242" s="237" t="str">
        <f>IF('Annex 2 Designated EHV charges'!Q248="","",'Annex 2 Designated EHV charges'!Q248)</f>
        <v/>
      </c>
    </row>
    <row r="243" spans="1:9" x14ac:dyDescent="0.25">
      <c r="A243" s="96">
        <f t="array" ref="A243">IFERROR(INDEX('Annex 2 Designated EHV charges'!$A$11:$A$257, MATCH(0, IF(ISBLANK('Annex 2 Designated EHV charges'!$A$11:$A$257),1, COUNTIF(A$4:$A242, 'Annex 2 Designated EHV charges'!$A$11:$A$257)), 0)),"")</f>
        <v>445</v>
      </c>
      <c r="B243" s="96">
        <f>IF($A243="","",VLOOKUP($A243,'Annex 2 Designated EHV charges'!$A:$O,2,0))</f>
        <v>445</v>
      </c>
      <c r="C243" s="97">
        <f>IF($A243="","",VLOOKUP($A243,'Annex 2 Designated EHV charges'!$A:$O,3,0))</f>
        <v>1300061566820</v>
      </c>
      <c r="D243" s="96" t="str">
        <f>IF($A243="","",VLOOKUP($A243,'Annex 2 Designated EHV charges'!$A:$O,7,0))</f>
        <v>Chester Zoo 3.5MVA</v>
      </c>
      <c r="E243" s="101" t="str">
        <f>IFERROR(IF(VLOOKUP($A243,'Annex 2 Designated EHV charges'!$A:$O,9,FALSE)=0,"",VLOOKUP($A243,'Annex 2 Designated EHV charges'!$A:$O,9,FALSE)),"")</f>
        <v>-</v>
      </c>
      <c r="F243" s="102">
        <f>IFERROR(IF(VLOOKUP($A243,'Annex 2 Designated EHV charges'!$A:$O,10,FALSE)=0,"",VLOOKUP($A243,'Annex 2 Designated EHV charges'!$A:$O,10,FALSE)),"")</f>
        <v>19697.599999999999</v>
      </c>
      <c r="G243" s="103">
        <f>IFERROR(IF(VLOOKUP($A243,'Annex 2 Designated EHV charges'!$A:$O,11,FALSE)=0,"",VLOOKUP($A243,'Annex 2 Designated EHV charges'!$A:$O,11,FALSE)),"")</f>
        <v>4.42</v>
      </c>
      <c r="H243" s="103">
        <f>IFERROR(IF(VLOOKUP($A243,'Annex 2 Designated EHV charges'!$A:$O,12,FALSE)=0,"",VLOOKUP($A243,'Annex 2 Designated EHV charges'!$A:$O,12,FALSE)),"")</f>
        <v>4.42</v>
      </c>
      <c r="I243" s="237" t="str">
        <f>IF('Annex 2 Designated EHV charges'!Q249="","",'Annex 2 Designated EHV charges'!Q249)</f>
        <v/>
      </c>
    </row>
    <row r="244" spans="1:9" x14ac:dyDescent="0.25">
      <c r="A244" s="96" t="str">
        <f t="array" ref="A244">IFERROR(INDEX('Annex 2 Designated EHV charges'!$A$11:$A$257, MATCH(0, IF(ISBLANK('Annex 2 Designated EHV charges'!$A$11:$A$257),1, COUNTIF(A$4:$A243, 'Annex 2 Designated EHV charges'!$A$11:$A$257)), 0)),"")</f>
        <v>TBC15</v>
      </c>
      <c r="B244" s="96" t="str">
        <f>IF($A244="","",VLOOKUP($A244,'Annex 2 Designated EHV charges'!$A:$O,2,0))</f>
        <v>TBC15</v>
      </c>
      <c r="C244" s="97" t="str">
        <f>IF($A244="","",VLOOKUP($A244,'Annex 2 Designated EHV charges'!$A:$O,3,0))</f>
        <v/>
      </c>
      <c r="D244" s="96" t="str">
        <f>IF($A244="","",VLOOKUP($A244,'Annex 2 Designated EHV charges'!$A:$O,7,0))</f>
        <v>CEFN ESTATE</v>
      </c>
      <c r="E244" s="101" t="str">
        <f>IFERROR(IF(VLOOKUP($A244,'Annex 2 Designated EHV charges'!$A:$O,9,FALSE)=0,"",VLOOKUP($A244,'Annex 2 Designated EHV charges'!$A:$O,9,FALSE)),"")</f>
        <v>-</v>
      </c>
      <c r="F244" s="102">
        <f>IFERROR(IF(VLOOKUP($A244,'Annex 2 Designated EHV charges'!$A:$O,10,FALSE)=0,"",VLOOKUP($A244,'Annex 2 Designated EHV charges'!$A:$O,10,FALSE)),"")</f>
        <v>13696.12</v>
      </c>
      <c r="G244" s="103">
        <f>IFERROR(IF(VLOOKUP($A244,'Annex 2 Designated EHV charges'!$A:$O,11,FALSE)=0,"",VLOOKUP($A244,'Annex 2 Designated EHV charges'!$A:$O,11,FALSE)),"")</f>
        <v>2.0699999999999998</v>
      </c>
      <c r="H244" s="103">
        <f>IFERROR(IF(VLOOKUP($A244,'Annex 2 Designated EHV charges'!$A:$O,12,FALSE)=0,"",VLOOKUP($A244,'Annex 2 Designated EHV charges'!$A:$O,12,FALSE)),"")</f>
        <v>2.0699999999999998</v>
      </c>
      <c r="I244" s="237" t="str">
        <f>IF('Annex 2 Designated EHV charges'!Q250="","",'Annex 2 Designated EHV charges'!Q250)</f>
        <v/>
      </c>
    </row>
    <row r="245" spans="1:9" x14ac:dyDescent="0.25">
      <c r="A245" s="96" t="str">
        <f t="array" ref="A245">IFERROR(INDEX('Annex 2 Designated EHV charges'!$A$11:$A$257, MATCH(0, IF(ISBLANK('Annex 2 Designated EHV charges'!$A$11:$A$257),1, COUNTIF(A$4:$A244, 'Annex 2 Designated EHV charges'!$A$11:$A$257)), 0)),"")</f>
        <v>TBC16</v>
      </c>
      <c r="B245" s="96" t="str">
        <f>IF($A245="","",VLOOKUP($A245,'Annex 2 Designated EHV charges'!$A:$O,2,0))</f>
        <v>TBC16</v>
      </c>
      <c r="C245" s="97" t="str">
        <f>IF($A245="","",VLOOKUP($A245,'Annex 2 Designated EHV charges'!$A:$O,3,0))</f>
        <v/>
      </c>
      <c r="D245" s="96" t="str">
        <f>IF($A245="","",VLOOKUP($A245,'Annex 2 Designated EHV charges'!$A:$O,7,0))</f>
        <v>LEGACY BSP</v>
      </c>
      <c r="E245" s="101" t="str">
        <f>IFERROR(IF(VLOOKUP($A245,'Annex 2 Designated EHV charges'!$A:$O,9,FALSE)=0,"",VLOOKUP($A245,'Annex 2 Designated EHV charges'!$A:$O,9,FALSE)),"")</f>
        <v>-</v>
      </c>
      <c r="F245" s="102">
        <f>IFERROR(IF(VLOOKUP($A245,'Annex 2 Designated EHV charges'!$A:$O,10,FALSE)=0,"",VLOOKUP($A245,'Annex 2 Designated EHV charges'!$A:$O,10,FALSE)),"")</f>
        <v>102290.8</v>
      </c>
      <c r="G245" s="103">
        <f>IFERROR(IF(VLOOKUP($A245,'Annex 2 Designated EHV charges'!$A:$O,11,FALSE)=0,"",VLOOKUP($A245,'Annex 2 Designated EHV charges'!$A:$O,11,FALSE)),"")</f>
        <v>2.16</v>
      </c>
      <c r="H245" s="103">
        <f>IFERROR(IF(VLOOKUP($A245,'Annex 2 Designated EHV charges'!$A:$O,12,FALSE)=0,"",VLOOKUP($A245,'Annex 2 Designated EHV charges'!$A:$O,12,FALSE)),"")</f>
        <v>2.16</v>
      </c>
      <c r="I245" s="237" t="str">
        <f>IF('Annex 2 Designated EHV charges'!Q251="","",'Annex 2 Designated EHV charges'!Q251)</f>
        <v/>
      </c>
    </row>
    <row r="246" spans="1:9" x14ac:dyDescent="0.25">
      <c r="A246" s="96">
        <f t="array" ref="A246">IFERROR(INDEX('Annex 2 Designated EHV charges'!$A$11:$A$257, MATCH(0, IF(ISBLANK('Annex 2 Designated EHV charges'!$A$11:$A$257),1, COUNTIF(A$4:$A245, 'Annex 2 Designated EHV charges'!$A$11:$A$257)), 0)),"")</f>
        <v>927</v>
      </c>
      <c r="B246" s="96">
        <f>IF($A246="","",VLOOKUP($A246,'Annex 2 Designated EHV charges'!$A:$O,2,0))</f>
        <v>927</v>
      </c>
      <c r="C246" s="97" t="str">
        <f>IF($A246="","",VLOOKUP($A246,'Annex 2 Designated EHV charges'!$A:$O,3,0))</f>
        <v/>
      </c>
      <c r="D246" s="96" t="str">
        <f>IF($A246="","",VLOOKUP($A246,'Annex 2 Designated EHV charges'!$A:$O,7,0))</f>
        <v>MINER'S ROAD</v>
      </c>
      <c r="E246" s="101" t="str">
        <f>IFERROR(IF(VLOOKUP($A246,'Annex 2 Designated EHV charges'!$A:$O,9,FALSE)=0,"",VLOOKUP($A246,'Annex 2 Designated EHV charges'!$A:$O,9,FALSE)),"")</f>
        <v>-</v>
      </c>
      <c r="F246" s="102">
        <f>IFERROR(IF(VLOOKUP($A246,'Annex 2 Designated EHV charges'!$A:$O,10,FALSE)=0,"",VLOOKUP($A246,'Annex 2 Designated EHV charges'!$A:$O,10,FALSE)),"")</f>
        <v>14048.85</v>
      </c>
      <c r="G246" s="103">
        <f>IFERROR(IF(VLOOKUP($A246,'Annex 2 Designated EHV charges'!$A:$O,11,FALSE)=0,"",VLOOKUP($A246,'Annex 2 Designated EHV charges'!$A:$O,11,FALSE)),"")</f>
        <v>2.42</v>
      </c>
      <c r="H246" s="103">
        <f>IFERROR(IF(VLOOKUP($A246,'Annex 2 Designated EHV charges'!$A:$O,12,FALSE)=0,"",VLOOKUP($A246,'Annex 2 Designated EHV charges'!$A:$O,12,FALSE)),"")</f>
        <v>2.42</v>
      </c>
      <c r="I246" s="237" t="str">
        <f>IF('Annex 2 Designated EHV charges'!Q252="","",'Annex 2 Designated EHV charges'!Q252)</f>
        <v/>
      </c>
    </row>
    <row r="247" spans="1:9" x14ac:dyDescent="0.25">
      <c r="A247" s="96" t="str">
        <f t="array" ref="A247">IFERROR(INDEX('Annex 2 Designated EHV charges'!$A$11:$A$257, MATCH(0, IF(ISBLANK('Annex 2 Designated EHV charges'!$A$11:$A$257),1, COUNTIF(A$4:$A246, 'Annex 2 Designated EHV charges'!$A$11:$A$257)), 0)),"")</f>
        <v>TBC19</v>
      </c>
      <c r="B247" s="96" t="str">
        <f>IF($A247="","",VLOOKUP($A247,'Annex 2 Designated EHV charges'!$A:$O,2,0))</f>
        <v>TBC19</v>
      </c>
      <c r="C247" s="97" t="str">
        <f>IF($A247="","",VLOOKUP($A247,'Annex 2 Designated EHV charges'!$A:$O,3,0))</f>
        <v/>
      </c>
      <c r="D247" s="96" t="str">
        <f>IF($A247="","",VLOOKUP($A247,'Annex 2 Designated EHV charges'!$A:$O,7,0))</f>
        <v>CEFN ROAD</v>
      </c>
      <c r="E247" s="101" t="str">
        <f>IFERROR(IF(VLOOKUP($A247,'Annex 2 Designated EHV charges'!$A:$O,9,FALSE)=0,"",VLOOKUP($A247,'Annex 2 Designated EHV charges'!$A:$O,9,FALSE)),"")</f>
        <v>-</v>
      </c>
      <c r="F247" s="102">
        <f>IFERROR(IF(VLOOKUP($A247,'Annex 2 Designated EHV charges'!$A:$O,10,FALSE)=0,"",VLOOKUP($A247,'Annex 2 Designated EHV charges'!$A:$O,10,FALSE)),"")</f>
        <v>43780.5</v>
      </c>
      <c r="G247" s="103">
        <f>IFERROR(IF(VLOOKUP($A247,'Annex 2 Designated EHV charges'!$A:$O,11,FALSE)=0,"",VLOOKUP($A247,'Annex 2 Designated EHV charges'!$A:$O,11,FALSE)),"")</f>
        <v>2.42</v>
      </c>
      <c r="H247" s="103">
        <f>IFERROR(IF(VLOOKUP($A247,'Annex 2 Designated EHV charges'!$A:$O,12,FALSE)=0,"",VLOOKUP($A247,'Annex 2 Designated EHV charges'!$A:$O,12,FALSE)),"")</f>
        <v>2.42</v>
      </c>
      <c r="I247" s="237" t="str">
        <f>IF('Annex 2 Designated EHV charges'!Q253="","",'Annex 2 Designated EHV charges'!Q253)</f>
        <v/>
      </c>
    </row>
    <row r="248" spans="1:9" x14ac:dyDescent="0.25">
      <c r="A248" s="96">
        <f t="array" ref="A248">IFERROR(INDEX('Annex 2 Designated EHV charges'!$A$11:$A$257, MATCH(0, IF(ISBLANK('Annex 2 Designated EHV charges'!$A$11:$A$257),1, COUNTIF(A$4:$A247, 'Annex 2 Designated EHV charges'!$A$11:$A$257)), 0)),"")</f>
        <v>928</v>
      </c>
      <c r="B248" s="96">
        <f>IF($A248="","",VLOOKUP($A248,'Annex 2 Designated EHV charges'!$A:$O,2,0))</f>
        <v>928</v>
      </c>
      <c r="C248" s="97">
        <f>IF($A248="","",VLOOKUP($A248,'Annex 2 Designated EHV charges'!$A:$O,3,0))</f>
        <v>1300061485757</v>
      </c>
      <c r="D248" s="96" t="str">
        <f>IF($A248="","",VLOOKUP($A248,'Annex 2 Designated EHV charges'!$A:$O,7,0))</f>
        <v>Cargills Strand Gate</v>
      </c>
      <c r="E248" s="101" t="str">
        <f>IFERROR(IF(VLOOKUP($A248,'Annex 2 Designated EHV charges'!$A:$O,9,FALSE)=0,"",VLOOKUP($A248,'Annex 2 Designated EHV charges'!$A:$O,9,FALSE)),"")</f>
        <v>-</v>
      </c>
      <c r="F248" s="102">
        <f>IFERROR(IF(VLOOKUP($A248,'Annex 2 Designated EHV charges'!$A:$O,10,FALSE)=0,"",VLOOKUP($A248,'Annex 2 Designated EHV charges'!$A:$O,10,FALSE)),"")</f>
        <v>13807.77</v>
      </c>
      <c r="G248" s="103">
        <f>IFERROR(IF(VLOOKUP($A248,'Annex 2 Designated EHV charges'!$A:$O,11,FALSE)=0,"",VLOOKUP($A248,'Annex 2 Designated EHV charges'!$A:$O,11,FALSE)),"")</f>
        <v>2.02</v>
      </c>
      <c r="H248" s="103">
        <f>IFERROR(IF(VLOOKUP($A248,'Annex 2 Designated EHV charges'!$A:$O,12,FALSE)=0,"",VLOOKUP($A248,'Annex 2 Designated EHV charges'!$A:$O,12,FALSE)),"")</f>
        <v>2.02</v>
      </c>
      <c r="I248" s="237" t="str">
        <f>IF('Annex 2 Designated EHV charges'!Q254="","",'Annex 2 Designated EHV charges'!Q254)</f>
        <v/>
      </c>
    </row>
    <row r="249" spans="1:9" x14ac:dyDescent="0.25">
      <c r="A249" s="96">
        <f t="array" ref="A249">IFERROR(INDEX('Annex 2 Designated EHV charges'!$A$11:$A$257, MATCH(0, IF(ISBLANK('Annex 2 Designated EHV charges'!$A$11:$A$257),1, COUNTIF(A$4:$A248, 'Annex 2 Designated EHV charges'!$A$11:$A$257)), 0)),"")</f>
        <v>839</v>
      </c>
      <c r="B249" s="96">
        <f>IF($A249="","",VLOOKUP($A249,'Annex 2 Designated EHV charges'!$A:$O,2,0))</f>
        <v>839</v>
      </c>
      <c r="C249" s="97">
        <f>IF($A249="","",VLOOKUP($A249,'Annex 2 Designated EHV charges'!$A:$O,3,0))</f>
        <v>1300051822667</v>
      </c>
      <c r="D249" s="96" t="str">
        <f>IF($A249="","",VLOOKUP($A249,'Annex 2 Designated EHV charges'!$A:$O,7,0))</f>
        <v>EON Strand Gate</v>
      </c>
      <c r="E249" s="101" t="str">
        <f>IFERROR(IF(VLOOKUP($A249,'Annex 2 Designated EHV charges'!$A:$O,9,FALSE)=0,"",VLOOKUP($A249,'Annex 2 Designated EHV charges'!$A:$O,9,FALSE)),"")</f>
        <v>-</v>
      </c>
      <c r="F249" s="102">
        <f>IFERROR(IF(VLOOKUP($A249,'Annex 2 Designated EHV charges'!$A:$O,10,FALSE)=0,"",VLOOKUP($A249,'Annex 2 Designated EHV charges'!$A:$O,10,FALSE)),"")</f>
        <v>219952.12</v>
      </c>
      <c r="G249" s="103">
        <f>IFERROR(IF(VLOOKUP($A249,'Annex 2 Designated EHV charges'!$A:$O,11,FALSE)=0,"",VLOOKUP($A249,'Annex 2 Designated EHV charges'!$A:$O,11,FALSE)),"")</f>
        <v>3.83</v>
      </c>
      <c r="H249" s="103">
        <f>IFERROR(IF(VLOOKUP($A249,'Annex 2 Designated EHV charges'!$A:$O,12,FALSE)=0,"",VLOOKUP($A249,'Annex 2 Designated EHV charges'!$A:$O,12,FALSE)),"")</f>
        <v>3.83</v>
      </c>
      <c r="I249" s="237" t="str">
        <f>IF('Annex 2 Designated EHV charges'!Q255="","",'Annex 2 Designated EHV charges'!Q255)</f>
        <v/>
      </c>
    </row>
    <row r="250" spans="1:9" x14ac:dyDescent="0.25">
      <c r="A250" s="96" t="str">
        <f t="array" ref="A250">IFERROR(INDEX('Annex 2 Designated EHV charges'!$A$11:$A$257, MATCH(0, IF(ISBLANK('Annex 2 Designated EHV charges'!$A$11:$A$257),1, COUNTIF(A$4:$A249, 'Annex 2 Designated EHV charges'!$A$11:$A$257)), 0)),"")</f>
        <v/>
      </c>
      <c r="B250" s="96" t="str">
        <f>IF($A250="","",VLOOKUP($A250,'Annex 2 Designated EHV charges'!$A:$O,2,0))</f>
        <v/>
      </c>
      <c r="C250" s="97" t="str">
        <f>IF($A250="","",VLOOKUP($A250,'Annex 2 Designated EHV charges'!$A:$O,3,0))</f>
        <v/>
      </c>
      <c r="D250" s="96" t="str">
        <f>IF($A250="","",VLOOKUP($A250,'Annex 2 Designated EHV charges'!$A:$O,7,0))</f>
        <v/>
      </c>
      <c r="E250" s="101" t="str">
        <f>IFERROR(IF(VLOOKUP($A250,'Annex 2 Designated EHV charges'!$A:$O,9,FALSE)=0,"",VLOOKUP($A250,'Annex 2 Designated EHV charges'!$A:$O,9,FALSE)),"")</f>
        <v/>
      </c>
      <c r="F250" s="102" t="str">
        <f>IFERROR(IF(VLOOKUP($A250,'Annex 2 Designated EHV charges'!$A:$O,10,FALSE)=0,"",VLOOKUP($A250,'Annex 2 Designated EHV charges'!$A:$O,10,FALSE)),"")</f>
        <v/>
      </c>
      <c r="G250" s="103" t="str">
        <f>IFERROR(IF(VLOOKUP($A250,'Annex 2 Designated EHV charges'!$A:$O,11,FALSE)=0,"",VLOOKUP($A250,'Annex 2 Designated EHV charges'!$A:$O,11,FALSE)),"")</f>
        <v/>
      </c>
      <c r="H250" s="103" t="str">
        <f>IFERROR(IF(VLOOKUP($A250,'Annex 2 Designated EHV charges'!$A:$O,12,FALSE)=0,"",VLOOKUP($A250,'Annex 2 Designated EHV charges'!$A:$O,12,FALSE)),"")</f>
        <v/>
      </c>
      <c r="I250" s="237" t="str">
        <f>IF('Annex 2 Designated EHV charges'!Q256="","",'Annex 2 Designated EHV charges'!Q256)</f>
        <v/>
      </c>
    </row>
    <row r="251" spans="1:9" x14ac:dyDescent="0.25">
      <c r="A251" s="96" t="str">
        <f t="array" ref="A251">IFERROR(INDEX('Annex 2 Designated EHV charges'!$A$11:$A$257, MATCH(0, IF(ISBLANK('Annex 2 Designated EHV charges'!$A$11:$A$257),1, COUNTIF(A$4:$A250, 'Annex 2 Designated EHV charges'!$A$11:$A$257)), 0)),"")</f>
        <v/>
      </c>
      <c r="B251" s="96" t="str">
        <f>IF($A251="","",VLOOKUP($A251,'Annex 2 Designated EHV charges'!$A:$O,2,0))</f>
        <v/>
      </c>
      <c r="C251" s="97" t="str">
        <f>IF($A251="","",VLOOKUP($A251,'Annex 2 Designated EHV charges'!$A:$O,3,0))</f>
        <v/>
      </c>
      <c r="D251" s="96" t="str">
        <f>IF($A251="","",VLOOKUP($A251,'Annex 2 Designated EHV charges'!$A:$O,7,0))</f>
        <v/>
      </c>
      <c r="E251" s="101" t="str">
        <f>IFERROR(IF(VLOOKUP($A251,'Annex 2 Designated EHV charges'!$A:$O,9,FALSE)=0,"",VLOOKUP($A251,'Annex 2 Designated EHV charges'!$A:$O,9,FALSE)),"")</f>
        <v/>
      </c>
      <c r="F251" s="102" t="str">
        <f>IFERROR(IF(VLOOKUP($A251,'Annex 2 Designated EHV charges'!$A:$O,10,FALSE)=0,"",VLOOKUP($A251,'Annex 2 Designated EHV charges'!$A:$O,10,FALSE)),"")</f>
        <v/>
      </c>
      <c r="G251" s="103" t="str">
        <f>IFERROR(IF(VLOOKUP($A251,'Annex 2 Designated EHV charges'!$A:$O,11,FALSE)=0,"",VLOOKUP($A251,'Annex 2 Designated EHV charges'!$A:$O,11,FALSE)),"")</f>
        <v/>
      </c>
      <c r="H251" s="103" t="str">
        <f>IFERROR(IF(VLOOKUP($A251,'Annex 2 Designated EHV charges'!$A:$O,12,FALSE)=0,"",VLOOKUP($A251,'Annex 2 Designated EHV charges'!$A:$O,12,FALSE)),"")</f>
        <v/>
      </c>
      <c r="I251" s="237" t="str">
        <f>IF('Annex 2 Designated EHV charges'!Q257="","",'Annex 2 Designated EHV charges'!Q257)</f>
        <v/>
      </c>
    </row>
    <row r="252" spans="1:9" x14ac:dyDescent="0.25">
      <c r="A252" s="96" t="str">
        <f t="array" ref="A252">IFERROR(INDEX('Annex 2 Designated EHV charges'!$A$11:$A$257, MATCH(0, IF(ISBLANK('Annex 2 Designated EHV charges'!$A$11:$A$257),1, COUNTIF(A$4:$A251, 'Annex 2 Designated EHV charges'!$A$11:$A$257)), 0)),"")</f>
        <v/>
      </c>
      <c r="B252" s="96" t="str">
        <f>IF($A252="","",VLOOKUP($A252,'Annex 2 Designated EHV charges'!$A:$O,2,0))</f>
        <v/>
      </c>
      <c r="C252" s="97" t="str">
        <f>IF($A252="","",VLOOKUP($A252,'Annex 2 Designated EHV charges'!$A:$O,3,0))</f>
        <v/>
      </c>
      <c r="D252" s="96" t="str">
        <f>IF($A252="","",VLOOKUP($A252,'Annex 2 Designated EHV charges'!$A:$O,7,0))</f>
        <v/>
      </c>
      <c r="E252" s="101" t="str">
        <f>IFERROR(IF(VLOOKUP($A252,'Annex 2 Designated EHV charges'!$A:$O,9,FALSE)=0,"",VLOOKUP($A252,'Annex 2 Designated EHV charges'!$A:$O,9,FALSE)),"")</f>
        <v/>
      </c>
      <c r="F252" s="102" t="str">
        <f>IFERROR(IF(VLOOKUP($A252,'Annex 2 Designated EHV charges'!$A:$O,10,FALSE)=0,"",VLOOKUP($A252,'Annex 2 Designated EHV charges'!$A:$O,10,FALSE)),"")</f>
        <v/>
      </c>
      <c r="G252" s="103" t="str">
        <f>IFERROR(IF(VLOOKUP($A252,'Annex 2 Designated EHV charges'!$A:$O,11,FALSE)=0,"",VLOOKUP($A252,'Annex 2 Designated EHV charges'!$A:$O,11,FALSE)),"")</f>
        <v/>
      </c>
      <c r="H252" s="103" t="str">
        <f>IFERROR(IF(VLOOKUP($A252,'Annex 2 Designated EHV charges'!$A:$O,12,FALSE)=0,"",VLOOKUP($A252,'Annex 2 Designated EHV charges'!$A:$O,12,FALSE)),"")</f>
        <v/>
      </c>
      <c r="I252" s="237" t="str">
        <f>IF('Annex 2 Designated EHV charges'!Q258="","",'Annex 2 Designated EHV charges'!Q258)</f>
        <v/>
      </c>
    </row>
    <row r="253" spans="1:9" x14ac:dyDescent="0.25">
      <c r="A253" s="96" t="str">
        <f t="array" ref="A253">IFERROR(INDEX('Annex 2 Designated EHV charges'!$A$11:$A$257, MATCH(0, IF(ISBLANK('Annex 2 Designated EHV charges'!$A$11:$A$257),1, COUNTIF(A$4:$A252, 'Annex 2 Designated EHV charges'!$A$11:$A$257)), 0)),"")</f>
        <v/>
      </c>
      <c r="B253" s="96" t="str">
        <f>IF($A253="","",VLOOKUP($A253,'Annex 2 Designated EHV charges'!$A:$O,2,0))</f>
        <v/>
      </c>
      <c r="C253" s="97" t="str">
        <f>IF($A253="","",VLOOKUP($A253,'Annex 2 Designated EHV charges'!$A:$O,3,0))</f>
        <v/>
      </c>
      <c r="D253" s="96" t="str">
        <f>IF($A253="","",VLOOKUP($A253,'Annex 2 Designated EHV charges'!$A:$O,7,0))</f>
        <v/>
      </c>
      <c r="E253" s="101" t="str">
        <f>IFERROR(IF(VLOOKUP($A253,'Annex 2 Designated EHV charges'!$A:$O,9,FALSE)=0,"",VLOOKUP($A253,'Annex 2 Designated EHV charges'!$A:$O,9,FALSE)),"")</f>
        <v/>
      </c>
      <c r="F253" s="102" t="str">
        <f>IFERROR(IF(VLOOKUP($A253,'Annex 2 Designated EHV charges'!$A:$O,10,FALSE)=0,"",VLOOKUP($A253,'Annex 2 Designated EHV charges'!$A:$O,10,FALSE)),"")</f>
        <v/>
      </c>
      <c r="G253" s="103" t="str">
        <f>IFERROR(IF(VLOOKUP($A253,'Annex 2 Designated EHV charges'!$A:$O,11,FALSE)=0,"",VLOOKUP($A253,'Annex 2 Designated EHV charges'!$A:$O,11,FALSE)),"")</f>
        <v/>
      </c>
      <c r="H253" s="103" t="str">
        <f>IFERROR(IF(VLOOKUP($A253,'Annex 2 Designated EHV charges'!$A:$O,12,FALSE)=0,"",VLOOKUP($A253,'Annex 2 Designated EHV charges'!$A:$O,12,FALSE)),"")</f>
        <v/>
      </c>
      <c r="I253" s="237" t="str">
        <f>IF('Annex 2 Designated EHV charges'!Q259="","",'Annex 2 Designated EHV charges'!Q259)</f>
        <v/>
      </c>
    </row>
    <row r="254" spans="1:9" x14ac:dyDescent="0.25">
      <c r="A254" s="96" t="str">
        <f t="array" ref="A254">IFERROR(INDEX('Annex 2 Designated EHV charges'!$A$11:$A$257, MATCH(0, IF(ISBLANK('Annex 2 Designated EHV charges'!$A$11:$A$257),1, COUNTIF(A$4:$A253, 'Annex 2 Designated EHV charges'!$A$11:$A$257)), 0)),"")</f>
        <v/>
      </c>
      <c r="B254" s="96" t="str">
        <f>IF($A254="","",VLOOKUP($A254,'Annex 2 Designated EHV charges'!$A:$O,2,0))</f>
        <v/>
      </c>
      <c r="C254" s="97" t="str">
        <f>IF($A254="","",VLOOKUP($A254,'Annex 2 Designated EHV charges'!$A:$O,3,0))</f>
        <v/>
      </c>
      <c r="D254" s="96" t="str">
        <f>IF($A254="","",VLOOKUP($A254,'Annex 2 Designated EHV charges'!$A:$O,7,0))</f>
        <v/>
      </c>
      <c r="E254" s="101" t="str">
        <f>IFERROR(IF(VLOOKUP($A254,'Annex 2 Designated EHV charges'!$A:$O,9,FALSE)=0,"",VLOOKUP($A254,'Annex 2 Designated EHV charges'!$A:$O,9,FALSE)),"")</f>
        <v/>
      </c>
      <c r="F254" s="102" t="str">
        <f>IFERROR(IF(VLOOKUP($A254,'Annex 2 Designated EHV charges'!$A:$O,10,FALSE)=0,"",VLOOKUP($A254,'Annex 2 Designated EHV charges'!$A:$O,10,FALSE)),"")</f>
        <v/>
      </c>
      <c r="G254" s="103" t="str">
        <f>IFERROR(IF(VLOOKUP($A254,'Annex 2 Designated EHV charges'!$A:$O,11,FALSE)=0,"",VLOOKUP($A254,'Annex 2 Designated EHV charges'!$A:$O,11,FALSE)),"")</f>
        <v/>
      </c>
      <c r="H254" s="103" t="str">
        <f>IFERROR(IF(VLOOKUP($A254,'Annex 2 Designated EHV charges'!$A:$O,12,FALSE)=0,"",VLOOKUP($A254,'Annex 2 Designated EHV charges'!$A:$O,12,FALSE)),"")</f>
        <v/>
      </c>
      <c r="I254" s="237" t="str">
        <f>IF('Annex 2 Designated EHV charges'!Q260="","",'Annex 2 Designated EHV charges'!Q260)</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topLeftCell="A4" zoomScale="90" zoomScaleNormal="90" zoomScaleSheetLayoutView="100" workbookViewId="0">
      <selection activeCell="I5" sqref="I5:I254"/>
    </sheetView>
  </sheetViews>
  <sheetFormatPr defaultColWidth="9.109375" defaultRowHeight="13.2" x14ac:dyDescent="0.25"/>
  <cols>
    <col min="1" max="1" width="14.6640625" style="51" customWidth="1"/>
    <col min="2" max="2" width="8.6640625" style="51" customWidth="1"/>
    <col min="3" max="3" width="15.6640625" style="59" bestFit="1" customWidth="1"/>
    <col min="4" max="4" width="50.6640625" style="59" customWidth="1"/>
    <col min="5" max="5" width="14.6640625" style="60" customWidth="1"/>
    <col min="6" max="7" width="14.6640625" style="61" customWidth="1"/>
    <col min="8" max="8" width="14.6640625" style="51" customWidth="1"/>
    <col min="9" max="9" width="15.5546875" style="51" customWidth="1"/>
    <col min="10" max="16384" width="9.109375" style="51"/>
  </cols>
  <sheetData>
    <row r="1" spans="1:15" ht="66.75" customHeight="1" x14ac:dyDescent="0.25">
      <c r="A1" s="280" t="s">
        <v>117</v>
      </c>
      <c r="B1" s="280"/>
      <c r="C1" s="280"/>
      <c r="D1" s="280"/>
      <c r="E1" s="280"/>
      <c r="F1" s="280"/>
      <c r="G1" s="280"/>
      <c r="H1" s="280"/>
    </row>
    <row r="2" spans="1:15" s="52" customFormat="1" ht="25.5" customHeight="1" x14ac:dyDescent="0.25">
      <c r="A2" s="277" t="str">
        <f>Overview!B4&amp; " - Effective from "&amp;Overview!D4&amp;" - "&amp;Overview!E4&amp;" Designated EHV export charges"</f>
        <v>SP Manweb - Effective from 1 April 2026 - Final Designated EHV export charges</v>
      </c>
      <c r="B2" s="278"/>
      <c r="C2" s="278"/>
      <c r="D2" s="278"/>
      <c r="E2" s="278"/>
      <c r="F2" s="278"/>
      <c r="G2" s="278"/>
      <c r="H2" s="279"/>
    </row>
    <row r="3" spans="1:15" s="84" customFormat="1" ht="17.399999999999999" x14ac:dyDescent="0.25">
      <c r="A3" s="88"/>
      <c r="B3" s="88"/>
      <c r="C3" s="88"/>
      <c r="D3" s="89"/>
      <c r="E3" s="90"/>
      <c r="F3" s="90"/>
      <c r="G3" s="91"/>
      <c r="H3" s="91"/>
      <c r="I3" s="83"/>
      <c r="J3" s="83"/>
      <c r="K3" s="83"/>
      <c r="L3" s="83"/>
      <c r="M3" s="83"/>
      <c r="N3" s="83"/>
      <c r="O3" s="83"/>
    </row>
    <row r="4" spans="1:15" ht="60.75" customHeight="1" x14ac:dyDescent="0.25">
      <c r="A4" s="53" t="s">
        <v>101</v>
      </c>
      <c r="B4" s="54" t="s">
        <v>63</v>
      </c>
      <c r="C4" s="53" t="s">
        <v>65</v>
      </c>
      <c r="D4" s="55" t="s">
        <v>57</v>
      </c>
      <c r="E4" s="55" t="str">
        <f>'Annex 2 Designated EHV charges'!M10</f>
        <v>Export
Super Red
unit charge
(p/kWh)</v>
      </c>
      <c r="F4" s="55" t="str">
        <f>'Annex 2 Designated EHV charges'!N10</f>
        <v>Export
fixed charge
(p/day)</v>
      </c>
      <c r="G4" s="55" t="str">
        <f>'Annex 2 Designated EHV charges'!O10</f>
        <v>Export
capacity charge
(p/kVA/day)</v>
      </c>
      <c r="H4" s="55" t="str">
        <f>'Annex 2 Designated EHV charges'!P10</f>
        <v>Export
exceeded capacity charge
(p/kVA/day)</v>
      </c>
    </row>
    <row r="5" spans="1:15" ht="12.75" customHeight="1" x14ac:dyDescent="0.25">
      <c r="A5" s="97">
        <f t="array" ref="A5">IFERROR(INDEX('Annex 2 Designated EHV charges'!$D$11:$D$257, MATCH(0, IF(ISBLANK('Annex 2 Designated EHV charges'!$D$11:$D$257),1, COUNTIF(A$4:$A4, 'Annex 2 Designated EHV charges'!$D$11:$D$257)), 0)),"")</f>
        <v>622</v>
      </c>
      <c r="B5" s="96">
        <f>IF($A5="","",VLOOKUP($A5,'Annex 2 Designated EHV charges'!$D:$O,2,0))</f>
        <v>622</v>
      </c>
      <c r="C5" s="97">
        <f>IF($A5="","",VLOOKUP($A5,'Annex 2 Designated EHV charges'!$D:$O,3,0))</f>
        <v>1300060790700</v>
      </c>
      <c r="D5" s="96" t="str">
        <f>IF($A5="","",VLOOKUP($A5,'Annex 2 Designated EHV charges'!$D:$O,4,0))</f>
        <v>Cefyn Mawr</v>
      </c>
      <c r="E5" s="98">
        <f>IFERROR(IF(VLOOKUP($A5,'Annex 2 Designated EHV charges'!$D:$O,10,FALSE)=0,"",VLOOKUP($A5,'Annex 2 Designated EHV charges'!$D:$O,10,FALSE)),"")</f>
        <v>-0.54500000000000004</v>
      </c>
      <c r="F5" s="99">
        <f>IFERROR(IF(VLOOKUP($A5,'Annex 2 Designated EHV charges'!$D:$O,11,FALSE)=0,"",VLOOKUP($A5,'Annex 2 Designated EHV charges'!$D:$O,11,FALSE)),"")</f>
        <v>3385</v>
      </c>
      <c r="G5" s="100">
        <f>IFERROR(IF(VLOOKUP($A5,'Annex 2 Designated EHV charges'!$D:$O,12,FALSE)=0,"",VLOOKUP($A5,'Annex 2 Designated EHV charges'!$D:$O,12,FALSE)),"")</f>
        <v>0.05</v>
      </c>
      <c r="H5" s="100">
        <f>IFERROR(IF(VLOOKUP($A5,'Annex 2 Designated EHV charges'!$D:$P,13,FALSE)=0,"",VLOOKUP($A5,'Annex 2 Designated EHV charges'!$D:$P,13,FALSE)),"")</f>
        <v>0.05</v>
      </c>
      <c r="I5" s="237" t="str">
        <f>IF('Annex 2 Designated EHV charges'!Q11="","",'Annex 2 Designated EHV charges'!Q11)</f>
        <v/>
      </c>
    </row>
    <row r="6" spans="1:15" ht="12.75" customHeight="1" x14ac:dyDescent="0.25">
      <c r="A6" s="97">
        <f t="array" ref="A6">IFERROR(INDEX('Annex 2 Designated EHV charges'!$D$11:$D$257, MATCH(0, IF(ISBLANK('Annex 2 Designated EHV charges'!$D$11:$D$257),1, COUNTIF(A$4:$A5, 'Annex 2 Designated EHV charges'!$D$11:$D$257)), 0)),"")</f>
        <v>601</v>
      </c>
      <c r="B6" s="96">
        <f>IF($A6="","",VLOOKUP($A6,'Annex 2 Designated EHV charges'!$D:$O,2,0))</f>
        <v>601</v>
      </c>
      <c r="C6" s="97">
        <f>IF($A6="","",VLOOKUP($A6,'Annex 2 Designated EHV charges'!$D:$O,3,0))</f>
        <v>1300060818667</v>
      </c>
      <c r="D6" s="96" t="str">
        <f>IF($A6="","",VLOOKUP($A6,'Annex 2 Designated EHV charges'!$D:$O,4,0))</f>
        <v>Shotton Paper</v>
      </c>
      <c r="E6" s="98" t="str">
        <f>IFERROR(IF(VLOOKUP($A6,'Annex 2 Designated EHV charges'!$D:$O,10,FALSE)=0,"",VLOOKUP($A6,'Annex 2 Designated EHV charges'!$D:$O,10,FALSE)),"")</f>
        <v>-</v>
      </c>
      <c r="F6" s="99">
        <f>IFERROR(IF(VLOOKUP($A6,'Annex 2 Designated EHV charges'!$D:$O,11,FALSE)=0,"",VLOOKUP($A6,'Annex 2 Designated EHV charges'!$D:$O,11,FALSE)),"")</f>
        <v>74349.5</v>
      </c>
      <c r="G6" s="100">
        <f>IFERROR(IF(VLOOKUP($A6,'Annex 2 Designated EHV charges'!$D:$O,12,FALSE)=0,"",VLOOKUP($A6,'Annex 2 Designated EHV charges'!$D:$O,12,FALSE)),"")</f>
        <v>0.05</v>
      </c>
      <c r="H6" s="100">
        <f>IFERROR(IF(VLOOKUP($A6,'Annex 2 Designated EHV charges'!$D:$P,13,FALSE)=0,"",VLOOKUP($A6,'Annex 2 Designated EHV charges'!$D:$P,13,FALSE)),"")</f>
        <v>0.05</v>
      </c>
      <c r="I6" s="237" t="str">
        <f>IF('Annex 2 Designated EHV charges'!Q12="","",'Annex 2 Designated EHV charges'!Q12)</f>
        <v/>
      </c>
    </row>
    <row r="7" spans="1:15" ht="12.75" customHeight="1" x14ac:dyDescent="0.25">
      <c r="A7" s="97">
        <f t="array" ref="A7">IFERROR(INDEX('Annex 2 Designated EHV charges'!$D$11:$D$257, MATCH(0, IF(ISBLANK('Annex 2 Designated EHV charges'!$D$11:$D$257),1, COUNTIF(A$4:$A6, 'Annex 2 Designated EHV charges'!$D$11:$D$257)), 0)),"")</f>
        <v>603</v>
      </c>
      <c r="B7" s="96">
        <f>IF($A7="","",VLOOKUP($A7,'Annex 2 Designated EHV charges'!$D:$O,2,0))</f>
        <v>603</v>
      </c>
      <c r="C7" s="97">
        <f>IF($A7="","",VLOOKUP($A7,'Annex 2 Designated EHV charges'!$D:$O,3,0))</f>
        <v>1300050649372</v>
      </c>
      <c r="D7" s="96" t="str">
        <f>IF($A7="","",VLOOKUP($A7,'Annex 2 Designated EHV charges'!$D:$O,4,0))</f>
        <v>Shell Stanlow</v>
      </c>
      <c r="E7" s="98" t="str">
        <f>IFERROR(IF(VLOOKUP($A7,'Annex 2 Designated EHV charges'!$D:$O,10,FALSE)=0,"",VLOOKUP($A7,'Annex 2 Designated EHV charges'!$D:$O,10,FALSE)),"")</f>
        <v>-</v>
      </c>
      <c r="F7" s="99">
        <f>IFERROR(IF(VLOOKUP($A7,'Annex 2 Designated EHV charges'!$D:$O,11,FALSE)=0,"",VLOOKUP($A7,'Annex 2 Designated EHV charges'!$D:$O,11,FALSE)),"")</f>
        <v>3517.18</v>
      </c>
      <c r="G7" s="100">
        <f>IFERROR(IF(VLOOKUP($A7,'Annex 2 Designated EHV charges'!$D:$O,12,FALSE)=0,"",VLOOKUP($A7,'Annex 2 Designated EHV charges'!$D:$O,12,FALSE)),"")</f>
        <v>0.05</v>
      </c>
      <c r="H7" s="100">
        <f>IFERROR(IF(VLOOKUP($A7,'Annex 2 Designated EHV charges'!$D:$P,13,FALSE)=0,"",VLOOKUP($A7,'Annex 2 Designated EHV charges'!$D:$P,13,FALSE)),"")</f>
        <v>0.05</v>
      </c>
      <c r="I7" s="237" t="str">
        <f>IF('Annex 2 Designated EHV charges'!Q13="","",'Annex 2 Designated EHV charges'!Q13)</f>
        <v/>
      </c>
    </row>
    <row r="8" spans="1:15" ht="12.75" customHeight="1" x14ac:dyDescent="0.25">
      <c r="A8" s="97">
        <f t="array" ref="A8">IFERROR(INDEX('Annex 2 Designated EHV charges'!$D$11:$D$257, MATCH(0, IF(ISBLANK('Annex 2 Designated EHV charges'!$D$11:$D$257),1, COUNTIF(A$4:$A7, 'Annex 2 Designated EHV charges'!$D$11:$D$257)), 0)),"")</f>
        <v>0</v>
      </c>
      <c r="B8" s="96">
        <f>IF($A8="","",VLOOKUP($A8,'Annex 2 Designated EHV charges'!$D:$O,2,0))</f>
        <v>0</v>
      </c>
      <c r="C8" s="97" t="str">
        <f>IF($A8="","",VLOOKUP($A8,'Annex 2 Designated EHV charges'!$D:$O,3,0))</f>
        <v/>
      </c>
      <c r="D8" s="96" t="str">
        <f>IF($A8="","",VLOOKUP($A8,'Annex 2 Designated EHV charges'!$D:$O,4,0))</f>
        <v>Jaguar &amp; Land Rover</v>
      </c>
      <c r="E8" s="98" t="str">
        <f>IFERROR(IF(VLOOKUP($A8,'Annex 2 Designated EHV charges'!$D:$O,10,FALSE)=0,"",VLOOKUP($A8,'Annex 2 Designated EHV charges'!$D:$O,10,FALSE)),"")</f>
        <v>-</v>
      </c>
      <c r="F8" s="99" t="str">
        <f>IFERROR(IF(VLOOKUP($A8,'Annex 2 Designated EHV charges'!$D:$O,11,FALSE)=0,"",VLOOKUP($A8,'Annex 2 Designated EHV charges'!$D:$O,11,FALSE)),"")</f>
        <v>-</v>
      </c>
      <c r="G8" s="100" t="str">
        <f>IFERROR(IF(VLOOKUP($A8,'Annex 2 Designated EHV charges'!$D:$O,12,FALSE)=0,"",VLOOKUP($A8,'Annex 2 Designated EHV charges'!$D:$O,12,FALSE)),"")</f>
        <v>-</v>
      </c>
      <c r="H8" s="100" t="str">
        <f>IFERROR(IF(VLOOKUP($A8,'Annex 2 Designated EHV charges'!$D:$P,13,FALSE)=0,"",VLOOKUP($A8,'Annex 2 Designated EHV charges'!$D:$P,13,FALSE)),"")</f>
        <v>-</v>
      </c>
      <c r="I8" s="237" t="str">
        <f>IF('Annex 2 Designated EHV charges'!Q14="","",'Annex 2 Designated EHV charges'!Q14)</f>
        <v>See Annex 6</v>
      </c>
    </row>
    <row r="9" spans="1:15" ht="12.75" customHeight="1" x14ac:dyDescent="0.25">
      <c r="A9" s="97">
        <f t="array" ref="A9">IFERROR(INDEX('Annex 2 Designated EHV charges'!$D$11:$D$257, MATCH(0, IF(ISBLANK('Annex 2 Designated EHV charges'!$D$11:$D$257),1, COUNTIF(A$4:$A8, 'Annex 2 Designated EHV charges'!$D$11:$D$257)), 0)),"")</f>
        <v>618</v>
      </c>
      <c r="B9" s="96">
        <f>IF($A9="","",VLOOKUP($A9,'Annex 2 Designated EHV charges'!$D:$O,2,0))</f>
        <v>618</v>
      </c>
      <c r="C9" s="97">
        <f>IF($A9="","",VLOOKUP($A9,'Annex 2 Designated EHV charges'!$D:$O,3,0))</f>
        <v>1300060704603</v>
      </c>
      <c r="D9" s="96" t="str">
        <f>IF($A9="","",VLOOKUP($A9,'Annex 2 Designated EHV charges'!$D:$O,4,0))</f>
        <v>Ineos Chlor Ltd (Lostock)</v>
      </c>
      <c r="E9" s="98" t="str">
        <f>IFERROR(IF(VLOOKUP($A9,'Annex 2 Designated EHV charges'!$D:$O,10,FALSE)=0,"",VLOOKUP($A9,'Annex 2 Designated EHV charges'!$D:$O,10,FALSE)),"")</f>
        <v>-</v>
      </c>
      <c r="F9" s="99">
        <f>IFERROR(IF(VLOOKUP($A9,'Annex 2 Designated EHV charges'!$D:$O,11,FALSE)=0,"",VLOOKUP($A9,'Annex 2 Designated EHV charges'!$D:$O,11,FALSE)),"")</f>
        <v>2975.72</v>
      </c>
      <c r="G9" s="100">
        <f>IFERROR(IF(VLOOKUP($A9,'Annex 2 Designated EHV charges'!$D:$O,12,FALSE)=0,"",VLOOKUP($A9,'Annex 2 Designated EHV charges'!$D:$O,12,FALSE)),"")</f>
        <v>0.05</v>
      </c>
      <c r="H9" s="100">
        <f>IFERROR(IF(VLOOKUP($A9,'Annex 2 Designated EHV charges'!$D:$P,13,FALSE)=0,"",VLOOKUP($A9,'Annex 2 Designated EHV charges'!$D:$P,13,FALSE)),"")</f>
        <v>0.05</v>
      </c>
      <c r="I9" s="237" t="str">
        <f>IF('Annex 2 Designated EHV charges'!Q15="","",'Annex 2 Designated EHV charges'!Q15)</f>
        <v/>
      </c>
    </row>
    <row r="10" spans="1:15" ht="12.75" customHeight="1" x14ac:dyDescent="0.25">
      <c r="A10" s="97">
        <f t="array" ref="A10">IFERROR(INDEX('Annex 2 Designated EHV charges'!$D$11:$D$257, MATCH(0, IF(ISBLANK('Annex 2 Designated EHV charges'!$D$11:$D$257),1, COUNTIF(A$4:$A9, 'Annex 2 Designated EHV charges'!$D$11:$D$257)), 0)),"")</f>
        <v>655</v>
      </c>
      <c r="B10" s="96">
        <f>IF($A10="","",VLOOKUP($A10,'Annex 2 Designated EHV charges'!$D:$O,2,0))</f>
        <v>655</v>
      </c>
      <c r="C10" s="97">
        <f>IF($A10="","",VLOOKUP($A10,'Annex 2 Designated EHV charges'!$D:$O,3,0))</f>
        <v>1300060704082</v>
      </c>
      <c r="D10" s="96" t="str">
        <f>IF($A10="","",VLOOKUP($A10,'Annex 2 Designated EHV charges'!$D:$O,4,0))</f>
        <v>SafeGuard Bradwell</v>
      </c>
      <c r="E10" s="98" t="str">
        <f>IFERROR(IF(VLOOKUP($A10,'Annex 2 Designated EHV charges'!$D:$O,10,FALSE)=0,"",VLOOKUP($A10,'Annex 2 Designated EHV charges'!$D:$O,10,FALSE)),"")</f>
        <v>-</v>
      </c>
      <c r="F10" s="99">
        <f>IFERROR(IF(VLOOKUP($A10,'Annex 2 Designated EHV charges'!$D:$O,11,FALSE)=0,"",VLOOKUP($A10,'Annex 2 Designated EHV charges'!$D:$O,11,FALSE)),"")</f>
        <v>5209.09</v>
      </c>
      <c r="G10" s="100">
        <f>IFERROR(IF(VLOOKUP($A10,'Annex 2 Designated EHV charges'!$D:$O,12,FALSE)=0,"",VLOOKUP($A10,'Annex 2 Designated EHV charges'!$D:$O,12,FALSE)),"")</f>
        <v>0.05</v>
      </c>
      <c r="H10" s="100">
        <f>IFERROR(IF(VLOOKUP($A10,'Annex 2 Designated EHV charges'!$D:$P,13,FALSE)=0,"",VLOOKUP($A10,'Annex 2 Designated EHV charges'!$D:$P,13,FALSE)),"")</f>
        <v>0.05</v>
      </c>
      <c r="I10" s="237" t="str">
        <f>IF('Annex 2 Designated EHV charges'!Q16="","",'Annex 2 Designated EHV charges'!Q16)</f>
        <v/>
      </c>
    </row>
    <row r="11" spans="1:15" ht="12.75" customHeight="1" x14ac:dyDescent="0.25">
      <c r="A11" s="97">
        <f t="array" ref="A11">IFERROR(INDEX('Annex 2 Designated EHV charges'!$D$11:$D$257, MATCH(0, IF(ISBLANK('Annex 2 Designated EHV charges'!$D$11:$D$257),1, COUNTIF(A$4:$A10, 'Annex 2 Designated EHV charges'!$D$11:$D$257)), 0)),"")</f>
        <v>648</v>
      </c>
      <c r="B11" s="96">
        <f>IF($A11="","",VLOOKUP($A11,'Annex 2 Designated EHV charges'!$D:$O,2,0))</f>
        <v>648</v>
      </c>
      <c r="C11" s="97">
        <f>IF($A11="","",VLOOKUP($A11,'Annex 2 Designated EHV charges'!$D:$O,3,0))</f>
        <v>1300060640474</v>
      </c>
      <c r="D11" s="96" t="str">
        <f>IF($A11="","",VLOOKUP($A11,'Annex 2 Designated EHV charges'!$D:$O,4,0))</f>
        <v>Kronospan</v>
      </c>
      <c r="E11" s="98" t="str">
        <f>IFERROR(IF(VLOOKUP($A11,'Annex 2 Designated EHV charges'!$D:$O,10,FALSE)=0,"",VLOOKUP($A11,'Annex 2 Designated EHV charges'!$D:$O,10,FALSE)),"")</f>
        <v>-</v>
      </c>
      <c r="F11" s="99">
        <f>IFERROR(IF(VLOOKUP($A11,'Annex 2 Designated EHV charges'!$D:$O,11,FALSE)=0,"",VLOOKUP($A11,'Annex 2 Designated EHV charges'!$D:$O,11,FALSE)),"")</f>
        <v>574.26</v>
      </c>
      <c r="G11" s="100">
        <f>IFERROR(IF(VLOOKUP($A11,'Annex 2 Designated EHV charges'!$D:$O,12,FALSE)=0,"",VLOOKUP($A11,'Annex 2 Designated EHV charges'!$D:$O,12,FALSE)),"")</f>
        <v>0.05</v>
      </c>
      <c r="H11" s="100">
        <f>IFERROR(IF(VLOOKUP($A11,'Annex 2 Designated EHV charges'!$D:$P,13,FALSE)=0,"",VLOOKUP($A11,'Annex 2 Designated EHV charges'!$D:$P,13,FALSE)),"")</f>
        <v>0.05</v>
      </c>
      <c r="I11" s="237" t="str">
        <f>IF('Annex 2 Designated EHV charges'!Q17="","",'Annex 2 Designated EHV charges'!Q17)</f>
        <v/>
      </c>
    </row>
    <row r="12" spans="1:15" ht="12.75" customHeight="1" x14ac:dyDescent="0.25">
      <c r="A12" s="97">
        <f t="array" ref="A12">IFERROR(INDEX('Annex 2 Designated EHV charges'!$D$11:$D$257, MATCH(0, IF(ISBLANK('Annex 2 Designated EHV charges'!$D$11:$D$257),1, COUNTIF(A$4:$A11, 'Annex 2 Designated EHV charges'!$D$11:$D$257)), 0)),"")</f>
        <v>680</v>
      </c>
      <c r="B12" s="96">
        <f>IF($A12="","",VLOOKUP($A12,'Annex 2 Designated EHV charges'!$D:$O,2,0))</f>
        <v>680</v>
      </c>
      <c r="C12" s="97">
        <f>IF($A12="","",VLOOKUP($A12,'Annex 2 Designated EHV charges'!$D:$O,3,0))</f>
        <v>1300060748470</v>
      </c>
      <c r="D12" s="96" t="str">
        <f>IF($A12="","",VLOOKUP($A12,'Annex 2 Designated EHV charges'!$D:$O,4,0))</f>
        <v>Pilkington's STOR</v>
      </c>
      <c r="E12" s="98">
        <f>IFERROR(IF(VLOOKUP($A12,'Annex 2 Designated EHV charges'!$D:$O,10,FALSE)=0,"",VLOOKUP($A12,'Annex 2 Designated EHV charges'!$D:$O,10,FALSE)),"")</f>
        <v>-0.44700000000000001</v>
      </c>
      <c r="F12" s="99">
        <f>IFERROR(IF(VLOOKUP($A12,'Annex 2 Designated EHV charges'!$D:$O,11,FALSE)=0,"",VLOOKUP($A12,'Annex 2 Designated EHV charges'!$D:$O,11,FALSE)),"")</f>
        <v>10213.18</v>
      </c>
      <c r="G12" s="100">
        <f>IFERROR(IF(VLOOKUP($A12,'Annex 2 Designated EHV charges'!$D:$O,12,FALSE)=0,"",VLOOKUP($A12,'Annex 2 Designated EHV charges'!$D:$O,12,FALSE)),"")</f>
        <v>0.05</v>
      </c>
      <c r="H12" s="100">
        <f>IFERROR(IF(VLOOKUP($A12,'Annex 2 Designated EHV charges'!$D:$P,13,FALSE)=0,"",VLOOKUP($A12,'Annex 2 Designated EHV charges'!$D:$P,13,FALSE)),"")</f>
        <v>0.05</v>
      </c>
      <c r="I12" s="237" t="str">
        <f>IF('Annex 2 Designated EHV charges'!Q18="","",'Annex 2 Designated EHV charges'!Q18)</f>
        <v/>
      </c>
    </row>
    <row r="13" spans="1:15" ht="12.75" customHeight="1" x14ac:dyDescent="0.25">
      <c r="A13" s="97">
        <f t="array" ref="A13">IFERROR(INDEX('Annex 2 Designated EHV charges'!$D$11:$D$257, MATCH(0, IF(ISBLANK('Annex 2 Designated EHV charges'!$D$11:$D$257),1, COUNTIF(A$4:$A12, 'Annex 2 Designated EHV charges'!$D$11:$D$257)), 0)),"")</f>
        <v>658</v>
      </c>
      <c r="B13" s="96">
        <f>IF($A13="","",VLOOKUP($A13,'Annex 2 Designated EHV charges'!$D:$O,2,0))</f>
        <v>658</v>
      </c>
      <c r="C13" s="97">
        <f>IF($A13="","",VLOOKUP($A13,'Annex 2 Designated EHV charges'!$D:$O,3,0))</f>
        <v>1300060563759</v>
      </c>
      <c r="D13" s="96" t="str">
        <f>IF($A13="","",VLOOKUP($A13,'Annex 2 Designated EHV charges'!$D:$O,4,0))</f>
        <v>Tyn dryfol PV</v>
      </c>
      <c r="E13" s="98" t="str">
        <f>IFERROR(IF(VLOOKUP($A13,'Annex 2 Designated EHV charges'!$D:$O,10,FALSE)=0,"",VLOOKUP($A13,'Annex 2 Designated EHV charges'!$D:$O,10,FALSE)),"")</f>
        <v>-</v>
      </c>
      <c r="F13" s="99">
        <f>IFERROR(IF(VLOOKUP($A13,'Annex 2 Designated EHV charges'!$D:$O,11,FALSE)=0,"",VLOOKUP($A13,'Annex 2 Designated EHV charges'!$D:$O,11,FALSE)),"")</f>
        <v>3564.17</v>
      </c>
      <c r="G13" s="100">
        <f>IFERROR(IF(VLOOKUP($A13,'Annex 2 Designated EHV charges'!$D:$O,12,FALSE)=0,"",VLOOKUP($A13,'Annex 2 Designated EHV charges'!$D:$O,12,FALSE)),"")</f>
        <v>0.05</v>
      </c>
      <c r="H13" s="100">
        <f>IFERROR(IF(VLOOKUP($A13,'Annex 2 Designated EHV charges'!$D:$P,13,FALSE)=0,"",VLOOKUP($A13,'Annex 2 Designated EHV charges'!$D:$P,13,FALSE)),"")</f>
        <v>0.05</v>
      </c>
      <c r="I13" s="237" t="str">
        <f>IF('Annex 2 Designated EHV charges'!Q19="","",'Annex 2 Designated EHV charges'!Q19)</f>
        <v/>
      </c>
    </row>
    <row r="14" spans="1:15" ht="12.75" customHeight="1" x14ac:dyDescent="0.25">
      <c r="A14" s="97">
        <f t="array" ref="A14">IFERROR(INDEX('Annex 2 Designated EHV charges'!$D$11:$D$257, MATCH(0, IF(ISBLANK('Annex 2 Designated EHV charges'!$D$11:$D$257),1, COUNTIF(A$4:$A13, 'Annex 2 Designated EHV charges'!$D$11:$D$257)), 0)),"")</f>
        <v>621</v>
      </c>
      <c r="B14" s="96">
        <f>IF($A14="","",VLOOKUP($A14,'Annex 2 Designated EHV charges'!$D:$O,2,0))</f>
        <v>621</v>
      </c>
      <c r="C14" s="97">
        <f>IF($A14="","",VLOOKUP($A14,'Annex 2 Designated EHV charges'!$D:$O,3,0))</f>
        <v>1300050649336</v>
      </c>
      <c r="D14" s="96" t="str">
        <f>IF($A14="","",VLOOKUP($A14,'Annex 2 Designated EHV charges'!$D:$O,4,0))</f>
        <v>BHP</v>
      </c>
      <c r="E14" s="98" t="str">
        <f>IFERROR(IF(VLOOKUP($A14,'Annex 2 Designated EHV charges'!$D:$O,10,FALSE)=0,"",VLOOKUP($A14,'Annex 2 Designated EHV charges'!$D:$O,10,FALSE)),"")</f>
        <v>-</v>
      </c>
      <c r="F14" s="99" t="str">
        <f>IFERROR(IF(VLOOKUP($A14,'Annex 2 Designated EHV charges'!$D:$O,11,FALSE)=0,"",VLOOKUP($A14,'Annex 2 Designated EHV charges'!$D:$O,11,FALSE)),"")</f>
        <v>-</v>
      </c>
      <c r="G14" s="100" t="str">
        <f>IFERROR(IF(VLOOKUP($A14,'Annex 2 Designated EHV charges'!$D:$O,12,FALSE)=0,"",VLOOKUP($A14,'Annex 2 Designated EHV charges'!$D:$O,12,FALSE)),"")</f>
        <v>-</v>
      </c>
      <c r="H14" s="100" t="str">
        <f>IFERROR(IF(VLOOKUP($A14,'Annex 2 Designated EHV charges'!$D:$P,13,FALSE)=0,"",VLOOKUP($A14,'Annex 2 Designated EHV charges'!$D:$P,13,FALSE)),"")</f>
        <v>-</v>
      </c>
      <c r="I14" s="237" t="str">
        <f>IF('Annex 2 Designated EHV charges'!Q20="","",'Annex 2 Designated EHV charges'!Q20)</f>
        <v/>
      </c>
    </row>
    <row r="15" spans="1:15" ht="12.75" customHeight="1" x14ac:dyDescent="0.25">
      <c r="A15" s="97">
        <f t="array" ref="A15">IFERROR(INDEX('Annex 2 Designated EHV charges'!$D$11:$D$257, MATCH(0, IF(ISBLANK('Annex 2 Designated EHV charges'!$D$11:$D$257),1, COUNTIF(A$4:$A14, 'Annex 2 Designated EHV charges'!$D$11:$D$257)), 0)),"")</f>
        <v>659</v>
      </c>
      <c r="B15" s="96">
        <f>IF($A15="","",VLOOKUP($A15,'Annex 2 Designated EHV charges'!$D:$O,2,0))</f>
        <v>659</v>
      </c>
      <c r="C15" s="97">
        <f>IF($A15="","",VLOOKUP($A15,'Annex 2 Designated EHV charges'!$D:$O,3,0))</f>
        <v>1300060652629</v>
      </c>
      <c r="D15" s="96" t="str">
        <f>IF($A15="","",VLOOKUP($A15,'Annex 2 Designated EHV charges'!$D:$O,4,0))</f>
        <v>Williams Farm Solar Park</v>
      </c>
      <c r="E15" s="98" t="str">
        <f>IFERROR(IF(VLOOKUP($A15,'Annex 2 Designated EHV charges'!$D:$O,10,FALSE)=0,"",VLOOKUP($A15,'Annex 2 Designated EHV charges'!$D:$O,10,FALSE)),"")</f>
        <v>-</v>
      </c>
      <c r="F15" s="99">
        <f>IFERROR(IF(VLOOKUP($A15,'Annex 2 Designated EHV charges'!$D:$O,11,FALSE)=0,"",VLOOKUP($A15,'Annex 2 Designated EHV charges'!$D:$O,11,FALSE)),"")</f>
        <v>1097.56</v>
      </c>
      <c r="G15" s="100">
        <f>IFERROR(IF(VLOOKUP($A15,'Annex 2 Designated EHV charges'!$D:$O,12,FALSE)=0,"",VLOOKUP($A15,'Annex 2 Designated EHV charges'!$D:$O,12,FALSE)),"")</f>
        <v>0.05</v>
      </c>
      <c r="H15" s="100">
        <f>IFERROR(IF(VLOOKUP($A15,'Annex 2 Designated EHV charges'!$D:$P,13,FALSE)=0,"",VLOOKUP($A15,'Annex 2 Designated EHV charges'!$D:$P,13,FALSE)),"")</f>
        <v>0.05</v>
      </c>
      <c r="I15" s="237" t="str">
        <f>IF('Annex 2 Designated EHV charges'!Q21="","",'Annex 2 Designated EHV charges'!Q21)</f>
        <v/>
      </c>
    </row>
    <row r="16" spans="1:15" ht="12.75" customHeight="1" x14ac:dyDescent="0.25">
      <c r="A16" s="97">
        <f t="array" ref="A16">IFERROR(INDEX('Annex 2 Designated EHV charges'!$D$11:$D$257, MATCH(0, IF(ISBLANK('Annex 2 Designated EHV charges'!$D$11:$D$257),1, COUNTIF(A$4:$A15, 'Annex 2 Designated EHV charges'!$D$11:$D$257)), 0)),"")</f>
        <v>604</v>
      </c>
      <c r="B16" s="96">
        <f>IF($A16="","",VLOOKUP($A16,'Annex 2 Designated EHV charges'!$D:$O,2,0))</f>
        <v>604</v>
      </c>
      <c r="C16" s="97">
        <f>IF($A16="","",VLOOKUP($A16,'Annex 2 Designated EHV charges'!$D:$O,3,0))</f>
        <v>1300054940683</v>
      </c>
      <c r="D16" s="96" t="str">
        <f>IF($A16="","",VLOOKUP($A16,'Annex 2 Designated EHV charges'!$D:$O,4,0))</f>
        <v>Port of Liverpool</v>
      </c>
      <c r="E16" s="98" t="str">
        <f>IFERROR(IF(VLOOKUP($A16,'Annex 2 Designated EHV charges'!$D:$O,10,FALSE)=0,"",VLOOKUP($A16,'Annex 2 Designated EHV charges'!$D:$O,10,FALSE)),"")</f>
        <v>-</v>
      </c>
      <c r="F16" s="99">
        <f>IFERROR(IF(VLOOKUP($A16,'Annex 2 Designated EHV charges'!$D:$O,11,FALSE)=0,"",VLOOKUP($A16,'Annex 2 Designated EHV charges'!$D:$O,11,FALSE)),"")</f>
        <v>2450.1799999999998</v>
      </c>
      <c r="G16" s="100">
        <f>IFERROR(IF(VLOOKUP($A16,'Annex 2 Designated EHV charges'!$D:$O,12,FALSE)=0,"",VLOOKUP($A16,'Annex 2 Designated EHV charges'!$D:$O,12,FALSE)),"")</f>
        <v>0.05</v>
      </c>
      <c r="H16" s="100">
        <f>IFERROR(IF(VLOOKUP($A16,'Annex 2 Designated EHV charges'!$D:$P,13,FALSE)=0,"",VLOOKUP($A16,'Annex 2 Designated EHV charges'!$D:$P,13,FALSE)),"")</f>
        <v>0.05</v>
      </c>
      <c r="I16" s="237" t="str">
        <f>IF('Annex 2 Designated EHV charges'!Q22="","",'Annex 2 Designated EHV charges'!Q22)</f>
        <v/>
      </c>
    </row>
    <row r="17" spans="1:9" ht="12.75" customHeight="1" x14ac:dyDescent="0.25">
      <c r="A17" s="97">
        <f t="array" ref="A17">IFERROR(INDEX('Annex 2 Designated EHV charges'!$D$11:$D$257, MATCH(0, IF(ISBLANK('Annex 2 Designated EHV charges'!$D$11:$D$257),1, COUNTIF(A$4:$A16, 'Annex 2 Designated EHV charges'!$D$11:$D$257)), 0)),"")</f>
        <v>660</v>
      </c>
      <c r="B17" s="96">
        <f>IF($A17="","",VLOOKUP($A17,'Annex 2 Designated EHV charges'!$D:$O,2,0))</f>
        <v>660</v>
      </c>
      <c r="C17" s="97">
        <f>IF($A17="","",VLOOKUP($A17,'Annex 2 Designated EHV charges'!$D:$O,3,0))</f>
        <v>1300060784158</v>
      </c>
      <c r="D17" s="96" t="str">
        <f>IF($A17="","",VLOOKUP($A17,'Annex 2 Designated EHV charges'!$D:$O,4,0))</f>
        <v>Booston Wood</v>
      </c>
      <c r="E17" s="98" t="str">
        <f>IFERROR(IF(VLOOKUP($A17,'Annex 2 Designated EHV charges'!$D:$O,10,FALSE)=0,"",VLOOKUP($A17,'Annex 2 Designated EHV charges'!$D:$O,10,FALSE)),"")</f>
        <v>-</v>
      </c>
      <c r="F17" s="99">
        <f>IFERROR(IF(VLOOKUP($A17,'Annex 2 Designated EHV charges'!$D:$O,11,FALSE)=0,"",VLOOKUP($A17,'Annex 2 Designated EHV charges'!$D:$O,11,FALSE)),"")</f>
        <v>1894.71</v>
      </c>
      <c r="G17" s="100">
        <f>IFERROR(IF(VLOOKUP($A17,'Annex 2 Designated EHV charges'!$D:$O,12,FALSE)=0,"",VLOOKUP($A17,'Annex 2 Designated EHV charges'!$D:$O,12,FALSE)),"")</f>
        <v>0.05</v>
      </c>
      <c r="H17" s="100">
        <f>IFERROR(IF(VLOOKUP($A17,'Annex 2 Designated EHV charges'!$D:$P,13,FALSE)=0,"",VLOOKUP($A17,'Annex 2 Designated EHV charges'!$D:$P,13,FALSE)),"")</f>
        <v>0.05</v>
      </c>
      <c r="I17" s="237" t="str">
        <f>IF('Annex 2 Designated EHV charges'!Q23="","",'Annex 2 Designated EHV charges'!Q23)</f>
        <v/>
      </c>
    </row>
    <row r="18" spans="1:9" ht="12.75" customHeight="1" x14ac:dyDescent="0.25">
      <c r="A18" s="97">
        <f t="array" ref="A18">IFERROR(INDEX('Annex 2 Designated EHV charges'!$D$11:$D$257, MATCH(0, IF(ISBLANK('Annex 2 Designated EHV charges'!$D$11:$D$257),1, COUNTIF(A$4:$A17, 'Annex 2 Designated EHV charges'!$D$11:$D$257)), 0)),"")</f>
        <v>661</v>
      </c>
      <c r="B18" s="96">
        <f>IF($A18="","",VLOOKUP($A18,'Annex 2 Designated EHV charges'!$D:$O,2,0))</f>
        <v>661</v>
      </c>
      <c r="C18" s="97">
        <f>IF($A18="","",VLOOKUP($A18,'Annex 2 Designated EHV charges'!$D:$O,3,0))</f>
        <v>1300060579182</v>
      </c>
      <c r="D18" s="96" t="str">
        <f>IF($A18="","",VLOOKUP($A18,'Annex 2 Designated EHV charges'!$D:$O,4,0))</f>
        <v>Combermere Abbey PV</v>
      </c>
      <c r="E18" s="98" t="str">
        <f>IFERROR(IF(VLOOKUP($A18,'Annex 2 Designated EHV charges'!$D:$O,10,FALSE)=0,"",VLOOKUP($A18,'Annex 2 Designated EHV charges'!$D:$O,10,FALSE)),"")</f>
        <v>-</v>
      </c>
      <c r="F18" s="99">
        <f>IFERROR(IF(VLOOKUP($A18,'Annex 2 Designated EHV charges'!$D:$O,11,FALSE)=0,"",VLOOKUP($A18,'Annex 2 Designated EHV charges'!$D:$O,11,FALSE)),"")</f>
        <v>3685.28</v>
      </c>
      <c r="G18" s="100">
        <f>IFERROR(IF(VLOOKUP($A18,'Annex 2 Designated EHV charges'!$D:$O,12,FALSE)=0,"",VLOOKUP($A18,'Annex 2 Designated EHV charges'!$D:$O,12,FALSE)),"")</f>
        <v>0.05</v>
      </c>
      <c r="H18" s="100">
        <f>IFERROR(IF(VLOOKUP($A18,'Annex 2 Designated EHV charges'!$D:$P,13,FALSE)=0,"",VLOOKUP($A18,'Annex 2 Designated EHV charges'!$D:$P,13,FALSE)),"")</f>
        <v>0.05</v>
      </c>
      <c r="I18" s="237" t="str">
        <f>IF('Annex 2 Designated EHV charges'!Q24="","",'Annex 2 Designated EHV charges'!Q24)</f>
        <v/>
      </c>
    </row>
    <row r="19" spans="1:9" ht="12.75" customHeight="1" x14ac:dyDescent="0.25">
      <c r="A19" s="97">
        <f t="array" ref="A19">IFERROR(INDEX('Annex 2 Designated EHV charges'!$D$11:$D$257, MATCH(0, IF(ISBLANK('Annex 2 Designated EHV charges'!$D$11:$D$257),1, COUNTIF(A$4:$A18, 'Annex 2 Designated EHV charges'!$D$11:$D$257)), 0)),"")</f>
        <v>628</v>
      </c>
      <c r="B19" s="96">
        <f>IF($A19="","",VLOOKUP($A19,'Annex 2 Designated EHV charges'!$D:$O,2,0))</f>
        <v>628</v>
      </c>
      <c r="C19" s="97">
        <f>IF($A19="","",VLOOKUP($A19,'Annex 2 Designated EHV charges'!$D:$O,3,0))</f>
        <v>1300060075405</v>
      </c>
      <c r="D19" s="96" t="str">
        <f>IF($A19="","",VLOOKUP($A19,'Annex 2 Designated EHV charges'!$D:$O,4,0))</f>
        <v>Amegni</v>
      </c>
      <c r="E19" s="98" t="str">
        <f>IFERROR(IF(VLOOKUP($A19,'Annex 2 Designated EHV charges'!$D:$O,10,FALSE)=0,"",VLOOKUP($A19,'Annex 2 Designated EHV charges'!$D:$O,10,FALSE)),"")</f>
        <v>-</v>
      </c>
      <c r="F19" s="99">
        <f>IFERROR(IF(VLOOKUP($A19,'Annex 2 Designated EHV charges'!$D:$O,11,FALSE)=0,"",VLOOKUP($A19,'Annex 2 Designated EHV charges'!$D:$O,11,FALSE)),"")</f>
        <v>916.38</v>
      </c>
      <c r="G19" s="100">
        <f>IFERROR(IF(VLOOKUP($A19,'Annex 2 Designated EHV charges'!$D:$O,12,FALSE)=0,"",VLOOKUP($A19,'Annex 2 Designated EHV charges'!$D:$O,12,FALSE)),"")</f>
        <v>0.05</v>
      </c>
      <c r="H19" s="100">
        <f>IFERROR(IF(VLOOKUP($A19,'Annex 2 Designated EHV charges'!$D:$P,13,FALSE)=0,"",VLOOKUP($A19,'Annex 2 Designated EHV charges'!$D:$P,13,FALSE)),"")</f>
        <v>0.05</v>
      </c>
      <c r="I19" s="237" t="str">
        <f>IF('Annex 2 Designated EHV charges'!Q25="","",'Annex 2 Designated EHV charges'!Q25)</f>
        <v/>
      </c>
    </row>
    <row r="20" spans="1:9" ht="12.75" customHeight="1" x14ac:dyDescent="0.25">
      <c r="A20" s="97">
        <f t="array" ref="A20">IFERROR(INDEX('Annex 2 Designated EHV charges'!$D$11:$D$257, MATCH(0, IF(ISBLANK('Annex 2 Designated EHV charges'!$D$11:$D$257),1, COUNTIF(A$4:$A19, 'Annex 2 Designated EHV charges'!$D$11:$D$257)), 0)),"")</f>
        <v>629</v>
      </c>
      <c r="B20" s="96">
        <f>IF($A20="","",VLOOKUP($A20,'Annex 2 Designated EHV charges'!$D:$O,2,0))</f>
        <v>629</v>
      </c>
      <c r="C20" s="97">
        <f>IF($A20="","",VLOOKUP($A20,'Annex 2 Designated EHV charges'!$D:$O,3,0))</f>
        <v>1300038004507</v>
      </c>
      <c r="D20" s="96" t="str">
        <f>IF($A20="","",VLOOKUP($A20,'Annex 2 Designated EHV charges'!$D:$O,4,0))</f>
        <v>Salt Union</v>
      </c>
      <c r="E20" s="98" t="str">
        <f>IFERROR(IF(VLOOKUP($A20,'Annex 2 Designated EHV charges'!$D:$O,10,FALSE)=0,"",VLOOKUP($A20,'Annex 2 Designated EHV charges'!$D:$O,10,FALSE)),"")</f>
        <v>-</v>
      </c>
      <c r="F20" s="99">
        <f>IFERROR(IF(VLOOKUP($A20,'Annex 2 Designated EHV charges'!$D:$O,11,FALSE)=0,"",VLOOKUP($A20,'Annex 2 Designated EHV charges'!$D:$O,11,FALSE)),"")</f>
        <v>11605.05</v>
      </c>
      <c r="G20" s="100">
        <f>IFERROR(IF(VLOOKUP($A20,'Annex 2 Designated EHV charges'!$D:$O,12,FALSE)=0,"",VLOOKUP($A20,'Annex 2 Designated EHV charges'!$D:$O,12,FALSE)),"")</f>
        <v>0.05</v>
      </c>
      <c r="H20" s="100">
        <f>IFERROR(IF(VLOOKUP($A20,'Annex 2 Designated EHV charges'!$D:$P,13,FALSE)=0,"",VLOOKUP($A20,'Annex 2 Designated EHV charges'!$D:$P,13,FALSE)),"")</f>
        <v>0.05</v>
      </c>
      <c r="I20" s="237" t="str">
        <f>IF('Annex 2 Designated EHV charges'!Q26="","",'Annex 2 Designated EHV charges'!Q26)</f>
        <v>See Annex 6</v>
      </c>
    </row>
    <row r="21" spans="1:9" ht="12.75" customHeight="1" x14ac:dyDescent="0.25">
      <c r="A21" s="97">
        <f t="array" ref="A21">IFERROR(INDEX('Annex 2 Designated EHV charges'!$D$11:$D$257, MATCH(0, IF(ISBLANK('Annex 2 Designated EHV charges'!$D$11:$D$257),1, COUNTIF(A$4:$A20, 'Annex 2 Designated EHV charges'!$D$11:$D$257)), 0)),"")</f>
        <v>681</v>
      </c>
      <c r="B21" s="96">
        <f>IF($A21="","",VLOOKUP($A21,'Annex 2 Designated EHV charges'!$D:$O,2,0))</f>
        <v>681</v>
      </c>
      <c r="C21" s="97">
        <f>IF($A21="","",VLOOKUP($A21,'Annex 2 Designated EHV charges'!$D:$O,3,0))</f>
        <v>1300060584280</v>
      </c>
      <c r="D21" s="96" t="str">
        <f>IF($A21="","",VLOOKUP($A21,'Annex 2 Designated EHV charges'!$D:$O,4,0))</f>
        <v>Parciau Solar Park</v>
      </c>
      <c r="E21" s="98" t="str">
        <f>IFERROR(IF(VLOOKUP($A21,'Annex 2 Designated EHV charges'!$D:$O,10,FALSE)=0,"",VLOOKUP($A21,'Annex 2 Designated EHV charges'!$D:$O,10,FALSE)),"")</f>
        <v>-</v>
      </c>
      <c r="F21" s="99">
        <f>IFERROR(IF(VLOOKUP($A21,'Annex 2 Designated EHV charges'!$D:$O,11,FALSE)=0,"",VLOOKUP($A21,'Annex 2 Designated EHV charges'!$D:$O,11,FALSE)),"")</f>
        <v>1116.82</v>
      </c>
      <c r="G21" s="100">
        <f>IFERROR(IF(VLOOKUP($A21,'Annex 2 Designated EHV charges'!$D:$O,12,FALSE)=0,"",VLOOKUP($A21,'Annex 2 Designated EHV charges'!$D:$O,12,FALSE)),"")</f>
        <v>0.05</v>
      </c>
      <c r="H21" s="100">
        <f>IFERROR(IF(VLOOKUP($A21,'Annex 2 Designated EHV charges'!$D:$P,13,FALSE)=0,"",VLOOKUP($A21,'Annex 2 Designated EHV charges'!$D:$P,13,FALSE)),"")</f>
        <v>0.05</v>
      </c>
      <c r="I21" s="237" t="str">
        <f>IF('Annex 2 Designated EHV charges'!Q27="","",'Annex 2 Designated EHV charges'!Q27)</f>
        <v/>
      </c>
    </row>
    <row r="22" spans="1:9" ht="12.75" customHeight="1" x14ac:dyDescent="0.25">
      <c r="A22" s="97">
        <f t="array" ref="A22">IFERROR(INDEX('Annex 2 Designated EHV charges'!$D$11:$D$257, MATCH(0, IF(ISBLANK('Annex 2 Designated EHV charges'!$D$11:$D$257),1, COUNTIF(A$4:$A21, 'Annex 2 Designated EHV charges'!$D$11:$D$257)), 0)),"")</f>
        <v>663</v>
      </c>
      <c r="B22" s="96">
        <f>IF($A22="","",VLOOKUP($A22,'Annex 2 Designated EHV charges'!$D:$O,2,0))</f>
        <v>663</v>
      </c>
      <c r="C22" s="97">
        <f>IF($A22="","",VLOOKUP($A22,'Annex 2 Designated EHV charges'!$D:$O,3,0))</f>
        <v>1300060327224</v>
      </c>
      <c r="D22" s="96" t="str">
        <f>IF($A22="","",VLOOKUP($A22,'Annex 2 Designated EHV charges'!$D:$O,4,0))</f>
        <v>Toyota</v>
      </c>
      <c r="E22" s="98" t="str">
        <f>IFERROR(IF(VLOOKUP($A22,'Annex 2 Designated EHV charges'!$D:$O,10,FALSE)=0,"",VLOOKUP($A22,'Annex 2 Designated EHV charges'!$D:$O,10,FALSE)),"")</f>
        <v>-</v>
      </c>
      <c r="F22" s="99">
        <f>IFERROR(IF(VLOOKUP($A22,'Annex 2 Designated EHV charges'!$D:$O,11,FALSE)=0,"",VLOOKUP($A22,'Annex 2 Designated EHV charges'!$D:$O,11,FALSE)),"")</f>
        <v>1681.63</v>
      </c>
      <c r="G22" s="100">
        <f>IFERROR(IF(VLOOKUP($A22,'Annex 2 Designated EHV charges'!$D:$O,12,FALSE)=0,"",VLOOKUP($A22,'Annex 2 Designated EHV charges'!$D:$O,12,FALSE)),"")</f>
        <v>0.05</v>
      </c>
      <c r="H22" s="100">
        <f>IFERROR(IF(VLOOKUP($A22,'Annex 2 Designated EHV charges'!$D:$P,13,FALSE)=0,"",VLOOKUP($A22,'Annex 2 Designated EHV charges'!$D:$P,13,FALSE)),"")</f>
        <v>0.05</v>
      </c>
      <c r="I22" s="237" t="str">
        <f>IF('Annex 2 Designated EHV charges'!Q28="","",'Annex 2 Designated EHV charges'!Q28)</f>
        <v/>
      </c>
    </row>
    <row r="23" spans="1:9" ht="12.75" customHeight="1" x14ac:dyDescent="0.25">
      <c r="A23" s="97">
        <f t="array" ref="A23">IFERROR(INDEX('Annex 2 Designated EHV charges'!$D$11:$D$257, MATCH(0, IF(ISBLANK('Annex 2 Designated EHV charges'!$D$11:$D$257),1, COUNTIF(A$4:$A22, 'Annex 2 Designated EHV charges'!$D$11:$D$257)), 0)),"")</f>
        <v>635</v>
      </c>
      <c r="B23" s="96">
        <f>IF($A23="","",VLOOKUP($A23,'Annex 2 Designated EHV charges'!$D:$O,2,0))</f>
        <v>635</v>
      </c>
      <c r="C23" s="97">
        <f>IF($A23="","",VLOOKUP($A23,'Annex 2 Designated EHV charges'!$D:$O,3,0))</f>
        <v>1300050931602</v>
      </c>
      <c r="D23" s="96" t="str">
        <f>IF($A23="","",VLOOKUP($A23,'Annex 2 Designated EHV charges'!$D:$O,4,0))</f>
        <v>Arpley Landfill</v>
      </c>
      <c r="E23" s="98" t="str">
        <f>IFERROR(IF(VLOOKUP($A23,'Annex 2 Designated EHV charges'!$D:$O,10,FALSE)=0,"",VLOOKUP($A23,'Annex 2 Designated EHV charges'!$D:$O,10,FALSE)),"")</f>
        <v>-</v>
      </c>
      <c r="F23" s="99">
        <f>IFERROR(IF(VLOOKUP($A23,'Annex 2 Designated EHV charges'!$D:$O,11,FALSE)=0,"",VLOOKUP($A23,'Annex 2 Designated EHV charges'!$D:$O,11,FALSE)),"")</f>
        <v>1943.73</v>
      </c>
      <c r="G23" s="100">
        <f>IFERROR(IF(VLOOKUP($A23,'Annex 2 Designated EHV charges'!$D:$O,12,FALSE)=0,"",VLOOKUP($A23,'Annex 2 Designated EHV charges'!$D:$O,12,FALSE)),"")</f>
        <v>0.05</v>
      </c>
      <c r="H23" s="100">
        <f>IFERROR(IF(VLOOKUP($A23,'Annex 2 Designated EHV charges'!$D:$P,13,FALSE)=0,"",VLOOKUP($A23,'Annex 2 Designated EHV charges'!$D:$P,13,FALSE)),"")</f>
        <v>0.05</v>
      </c>
      <c r="I23" s="237" t="str">
        <f>IF('Annex 2 Designated EHV charges'!Q29="","",'Annex 2 Designated EHV charges'!Q29)</f>
        <v/>
      </c>
    </row>
    <row r="24" spans="1:9" ht="12.75" customHeight="1" x14ac:dyDescent="0.25">
      <c r="A24" s="97">
        <f t="array" ref="A24">IFERROR(INDEX('Annex 2 Designated EHV charges'!$D$11:$D$257, MATCH(0, IF(ISBLANK('Annex 2 Designated EHV charges'!$D$11:$D$257),1, COUNTIF(A$4:$A23, 'Annex 2 Designated EHV charges'!$D$11:$D$257)), 0)),"")</f>
        <v>662</v>
      </c>
      <c r="B24" s="96">
        <f>IF($A24="","",VLOOKUP($A24,'Annex 2 Designated EHV charges'!$D:$O,2,0))</f>
        <v>662</v>
      </c>
      <c r="C24" s="97">
        <f>IF($A24="","",VLOOKUP($A24,'Annex 2 Designated EHV charges'!$D:$O,3,0))</f>
        <v>1300060736720</v>
      </c>
      <c r="D24" s="96" t="str">
        <f>IF($A24="","",VLOOKUP($A24,'Annex 2 Designated EHV charges'!$D:$O,4,0))</f>
        <v>Queensferry Diesel</v>
      </c>
      <c r="E24" s="98" t="str">
        <f>IFERROR(IF(VLOOKUP($A24,'Annex 2 Designated EHV charges'!$D:$O,10,FALSE)=0,"",VLOOKUP($A24,'Annex 2 Designated EHV charges'!$D:$O,10,FALSE)),"")</f>
        <v>-</v>
      </c>
      <c r="F24" s="99">
        <f>IFERROR(IF(VLOOKUP($A24,'Annex 2 Designated EHV charges'!$D:$O,11,FALSE)=0,"",VLOOKUP($A24,'Annex 2 Designated EHV charges'!$D:$O,11,FALSE)),"")</f>
        <v>667.42</v>
      </c>
      <c r="G24" s="100">
        <f>IFERROR(IF(VLOOKUP($A24,'Annex 2 Designated EHV charges'!$D:$O,12,FALSE)=0,"",VLOOKUP($A24,'Annex 2 Designated EHV charges'!$D:$O,12,FALSE)),"")</f>
        <v>0.05</v>
      </c>
      <c r="H24" s="100">
        <f>IFERROR(IF(VLOOKUP($A24,'Annex 2 Designated EHV charges'!$D:$P,13,FALSE)=0,"",VLOOKUP($A24,'Annex 2 Designated EHV charges'!$D:$P,13,FALSE)),"")</f>
        <v>0.05</v>
      </c>
      <c r="I24" s="237" t="str">
        <f>IF('Annex 2 Designated EHV charges'!Q30="","",'Annex 2 Designated EHV charges'!Q30)</f>
        <v/>
      </c>
    </row>
    <row r="25" spans="1:9" ht="12.75" customHeight="1" x14ac:dyDescent="0.25">
      <c r="A25" s="97">
        <f t="array" ref="A25">IFERROR(INDEX('Annex 2 Designated EHV charges'!$D$11:$D$257, MATCH(0, IF(ISBLANK('Annex 2 Designated EHV charges'!$D$11:$D$257),1, COUNTIF(A$4:$A24, 'Annex 2 Designated EHV charges'!$D$11:$D$257)), 0)),"")</f>
        <v>638</v>
      </c>
      <c r="B25" s="96">
        <f>IF($A25="","",VLOOKUP($A25,'Annex 2 Designated EHV charges'!$D:$O,2,0))</f>
        <v>638</v>
      </c>
      <c r="C25" s="97">
        <f>IF($A25="","",VLOOKUP($A25,'Annex 2 Designated EHV charges'!$D:$O,3,0))</f>
        <v>1300052122859</v>
      </c>
      <c r="D25" s="96" t="str">
        <f>IF($A25="","",VLOOKUP($A25,'Annex 2 Designated EHV charges'!$D:$O,4,0))</f>
        <v>Cemmaes C</v>
      </c>
      <c r="E25" s="98" t="str">
        <f>IFERROR(IF(VLOOKUP($A25,'Annex 2 Designated EHV charges'!$D:$O,10,FALSE)=0,"",VLOOKUP($A25,'Annex 2 Designated EHV charges'!$D:$O,10,FALSE)),"")</f>
        <v>-</v>
      </c>
      <c r="F25" s="99" t="str">
        <f>IFERROR(IF(VLOOKUP($A25,'Annex 2 Designated EHV charges'!$D:$O,11,FALSE)=0,"",VLOOKUP($A25,'Annex 2 Designated EHV charges'!$D:$O,11,FALSE)),"")</f>
        <v>-</v>
      </c>
      <c r="G25" s="100" t="str">
        <f>IFERROR(IF(VLOOKUP($A25,'Annex 2 Designated EHV charges'!$D:$O,12,FALSE)=0,"",VLOOKUP($A25,'Annex 2 Designated EHV charges'!$D:$O,12,FALSE)),"")</f>
        <v>-</v>
      </c>
      <c r="H25" s="100" t="str">
        <f>IFERROR(IF(VLOOKUP($A25,'Annex 2 Designated EHV charges'!$D:$P,13,FALSE)=0,"",VLOOKUP($A25,'Annex 2 Designated EHV charges'!$D:$P,13,FALSE)),"")</f>
        <v>-</v>
      </c>
      <c r="I25" s="237" t="str">
        <f>IF('Annex 2 Designated EHV charges'!Q31="","",'Annex 2 Designated EHV charges'!Q31)</f>
        <v/>
      </c>
    </row>
    <row r="26" spans="1:9" ht="12.75" customHeight="1" x14ac:dyDescent="0.25">
      <c r="A26" s="97">
        <f t="array" ref="A26">IFERROR(INDEX('Annex 2 Designated EHV charges'!$D$11:$D$257, MATCH(0, IF(ISBLANK('Annex 2 Designated EHV charges'!$D$11:$D$257),1, COUNTIF(A$4:$A25, 'Annex 2 Designated EHV charges'!$D$11:$D$257)), 0)),"")</f>
        <v>640</v>
      </c>
      <c r="B26" s="96">
        <f>IF($A26="","",VLOOKUP($A26,'Annex 2 Designated EHV charges'!$D:$O,2,0))</f>
        <v>640</v>
      </c>
      <c r="C26" s="97">
        <f>IF($A26="","",VLOOKUP($A26,'Annex 2 Designated EHV charges'!$D:$O,3,0))</f>
        <v>1300052545276</v>
      </c>
      <c r="D26" s="96" t="str">
        <f>IF($A26="","",VLOOKUP($A26,'Annex 2 Designated EHV charges'!$D:$O,4,0))</f>
        <v>Moel Maelogan (A)</v>
      </c>
      <c r="E26" s="98" t="str">
        <f>IFERROR(IF(VLOOKUP($A26,'Annex 2 Designated EHV charges'!$D:$O,10,FALSE)=0,"",VLOOKUP($A26,'Annex 2 Designated EHV charges'!$D:$O,10,FALSE)),"")</f>
        <v>-</v>
      </c>
      <c r="F26" s="99" t="str">
        <f>IFERROR(IF(VLOOKUP($A26,'Annex 2 Designated EHV charges'!$D:$O,11,FALSE)=0,"",VLOOKUP($A26,'Annex 2 Designated EHV charges'!$D:$O,11,FALSE)),"")</f>
        <v>-</v>
      </c>
      <c r="G26" s="100" t="str">
        <f>IFERROR(IF(VLOOKUP($A26,'Annex 2 Designated EHV charges'!$D:$O,12,FALSE)=0,"",VLOOKUP($A26,'Annex 2 Designated EHV charges'!$D:$O,12,FALSE)),"")</f>
        <v>-</v>
      </c>
      <c r="H26" s="100" t="str">
        <f>IFERROR(IF(VLOOKUP($A26,'Annex 2 Designated EHV charges'!$D:$P,13,FALSE)=0,"",VLOOKUP($A26,'Annex 2 Designated EHV charges'!$D:$P,13,FALSE)),"")</f>
        <v>-</v>
      </c>
      <c r="I26" s="237" t="str">
        <f>IF('Annex 2 Designated EHV charges'!Q32="","",'Annex 2 Designated EHV charges'!Q32)</f>
        <v/>
      </c>
    </row>
    <row r="27" spans="1:9" ht="12.75" customHeight="1" x14ac:dyDescent="0.25">
      <c r="A27" s="97">
        <f t="array" ref="A27">IFERROR(INDEX('Annex 2 Designated EHV charges'!$D$11:$D$257, MATCH(0, IF(ISBLANK('Annex 2 Designated EHV charges'!$D$11:$D$257),1, COUNTIF(A$4:$A26, 'Annex 2 Designated EHV charges'!$D$11:$D$257)), 0)),"")</f>
        <v>641</v>
      </c>
      <c r="B27" s="96">
        <f>IF($A27="","",VLOOKUP($A27,'Annex 2 Designated EHV charges'!$D:$O,2,0))</f>
        <v>641</v>
      </c>
      <c r="C27" s="97">
        <f>IF($A27="","",VLOOKUP($A27,'Annex 2 Designated EHV charges'!$D:$O,3,0))</f>
        <v>1300052545294</v>
      </c>
      <c r="D27" s="96" t="str">
        <f>IF($A27="","",VLOOKUP($A27,'Annex 2 Designated EHV charges'!$D:$O,4,0))</f>
        <v>Moel Maelogan (B)</v>
      </c>
      <c r="E27" s="98" t="str">
        <f>IFERROR(IF(VLOOKUP($A27,'Annex 2 Designated EHV charges'!$D:$O,10,FALSE)=0,"",VLOOKUP($A27,'Annex 2 Designated EHV charges'!$D:$O,10,FALSE)),"")</f>
        <v>-</v>
      </c>
      <c r="F27" s="99" t="str">
        <f>IFERROR(IF(VLOOKUP($A27,'Annex 2 Designated EHV charges'!$D:$O,11,FALSE)=0,"",VLOOKUP($A27,'Annex 2 Designated EHV charges'!$D:$O,11,FALSE)),"")</f>
        <v>-</v>
      </c>
      <c r="G27" s="100" t="str">
        <f>IFERROR(IF(VLOOKUP($A27,'Annex 2 Designated EHV charges'!$D:$O,12,FALSE)=0,"",VLOOKUP($A27,'Annex 2 Designated EHV charges'!$D:$O,12,FALSE)),"")</f>
        <v>-</v>
      </c>
      <c r="H27" s="100" t="str">
        <f>IFERROR(IF(VLOOKUP($A27,'Annex 2 Designated EHV charges'!$D:$P,13,FALSE)=0,"",VLOOKUP($A27,'Annex 2 Designated EHV charges'!$D:$P,13,FALSE)),"")</f>
        <v>-</v>
      </c>
      <c r="I27" s="237" t="str">
        <f>IF('Annex 2 Designated EHV charges'!Q33="","",'Annex 2 Designated EHV charges'!Q33)</f>
        <v/>
      </c>
    </row>
    <row r="28" spans="1:9" ht="12.75" customHeight="1" x14ac:dyDescent="0.25">
      <c r="A28" s="97">
        <f t="array" ref="A28">IFERROR(INDEX('Annex 2 Designated EHV charges'!$D$11:$D$257, MATCH(0, IF(ISBLANK('Annex 2 Designated EHV charges'!$D$11:$D$257),1, COUNTIF(A$4:$A27, 'Annex 2 Designated EHV charges'!$D$11:$D$257)), 0)),"")</f>
        <v>642</v>
      </c>
      <c r="B28" s="96">
        <f>IF($A28="","",VLOOKUP($A28,'Annex 2 Designated EHV charges'!$D:$O,2,0))</f>
        <v>642</v>
      </c>
      <c r="C28" s="97">
        <f>IF($A28="","",VLOOKUP($A28,'Annex 2 Designated EHV charges'!$D:$O,3,0))</f>
        <v>1300053022091</v>
      </c>
      <c r="D28" s="96" t="str">
        <f>IF($A28="","",VLOOKUP($A28,'Annex 2 Designated EHV charges'!$D:$O,4,0))</f>
        <v>North Hoyle</v>
      </c>
      <c r="E28" s="98" t="str">
        <f>IFERROR(IF(VLOOKUP($A28,'Annex 2 Designated EHV charges'!$D:$O,10,FALSE)=0,"",VLOOKUP($A28,'Annex 2 Designated EHV charges'!$D:$O,10,FALSE)),"")</f>
        <v>-</v>
      </c>
      <c r="F28" s="99" t="str">
        <f>IFERROR(IF(VLOOKUP($A28,'Annex 2 Designated EHV charges'!$D:$O,11,FALSE)=0,"",VLOOKUP($A28,'Annex 2 Designated EHV charges'!$D:$O,11,FALSE)),"")</f>
        <v>-</v>
      </c>
      <c r="G28" s="100" t="str">
        <f>IFERROR(IF(VLOOKUP($A28,'Annex 2 Designated EHV charges'!$D:$O,12,FALSE)=0,"",VLOOKUP($A28,'Annex 2 Designated EHV charges'!$D:$O,12,FALSE)),"")</f>
        <v>-</v>
      </c>
      <c r="H28" s="100" t="str">
        <f>IFERROR(IF(VLOOKUP($A28,'Annex 2 Designated EHV charges'!$D:$P,13,FALSE)=0,"",VLOOKUP($A28,'Annex 2 Designated EHV charges'!$D:$P,13,FALSE)),"")</f>
        <v>-</v>
      </c>
      <c r="I28" s="237" t="str">
        <f>IF('Annex 2 Designated EHV charges'!Q34="","",'Annex 2 Designated EHV charges'!Q34)</f>
        <v/>
      </c>
    </row>
    <row r="29" spans="1:9" ht="12.75" customHeight="1" x14ac:dyDescent="0.25">
      <c r="A29" s="97">
        <f t="array" ref="A29">IFERROR(INDEX('Annex 2 Designated EHV charges'!$D$11:$D$257, MATCH(0, IF(ISBLANK('Annex 2 Designated EHV charges'!$D$11:$D$257),1, COUNTIF(A$4:$A28, 'Annex 2 Designated EHV charges'!$D$11:$D$257)), 0)),"")</f>
        <v>643</v>
      </c>
      <c r="B29" s="96">
        <f>IF($A29="","",VLOOKUP($A29,'Annex 2 Designated EHV charges'!$D:$O,2,0))</f>
        <v>643</v>
      </c>
      <c r="C29" s="97">
        <f>IF($A29="","",VLOOKUP($A29,'Annex 2 Designated EHV charges'!$D:$O,3,0))</f>
        <v>1300053466369</v>
      </c>
      <c r="D29" s="96" t="str">
        <f>IF($A29="","",VLOOKUP($A29,'Annex 2 Designated EHV charges'!$D:$O,4,0))</f>
        <v>Cefn Croyes (3)</v>
      </c>
      <c r="E29" s="98" t="str">
        <f>IFERROR(IF(VLOOKUP($A29,'Annex 2 Designated EHV charges'!$D:$O,10,FALSE)=0,"",VLOOKUP($A29,'Annex 2 Designated EHV charges'!$D:$O,10,FALSE)),"")</f>
        <v>-</v>
      </c>
      <c r="F29" s="99" t="str">
        <f>IFERROR(IF(VLOOKUP($A29,'Annex 2 Designated EHV charges'!$D:$O,11,FALSE)=0,"",VLOOKUP($A29,'Annex 2 Designated EHV charges'!$D:$O,11,FALSE)),"")</f>
        <v>-</v>
      </c>
      <c r="G29" s="100" t="str">
        <f>IFERROR(IF(VLOOKUP($A29,'Annex 2 Designated EHV charges'!$D:$O,12,FALSE)=0,"",VLOOKUP($A29,'Annex 2 Designated EHV charges'!$D:$O,12,FALSE)),"")</f>
        <v>-</v>
      </c>
      <c r="H29" s="100" t="str">
        <f>IFERROR(IF(VLOOKUP($A29,'Annex 2 Designated EHV charges'!$D:$P,13,FALSE)=0,"",VLOOKUP($A29,'Annex 2 Designated EHV charges'!$D:$P,13,FALSE)),"")</f>
        <v>-</v>
      </c>
      <c r="I29" s="237" t="str">
        <f>IF('Annex 2 Designated EHV charges'!Q35="","",'Annex 2 Designated EHV charges'!Q35)</f>
        <v/>
      </c>
    </row>
    <row r="30" spans="1:9" ht="12.75" customHeight="1" x14ac:dyDescent="0.25">
      <c r="A30" s="97">
        <f t="array" ref="A30">IFERROR(INDEX('Annex 2 Designated EHV charges'!$D$11:$D$257, MATCH(0, IF(ISBLANK('Annex 2 Designated EHV charges'!$D$11:$D$257),1, COUNTIF(A$4:$A29, 'Annex 2 Designated EHV charges'!$D$11:$D$257)), 0)),"")</f>
        <v>644</v>
      </c>
      <c r="B30" s="96">
        <f>IF($A30="","",VLOOKUP($A30,'Annex 2 Designated EHV charges'!$D:$O,2,0))</f>
        <v>644</v>
      </c>
      <c r="C30" s="97">
        <f>IF($A30="","",VLOOKUP($A30,'Annex 2 Designated EHV charges'!$D:$O,3,0))</f>
        <v>1300053466387</v>
      </c>
      <c r="D30" s="96" t="str">
        <f>IF($A30="","",VLOOKUP($A30,'Annex 2 Designated EHV charges'!$D:$O,4,0))</f>
        <v>Cefn Croyes (4)</v>
      </c>
      <c r="E30" s="98" t="str">
        <f>IFERROR(IF(VLOOKUP($A30,'Annex 2 Designated EHV charges'!$D:$O,10,FALSE)=0,"",VLOOKUP($A30,'Annex 2 Designated EHV charges'!$D:$O,10,FALSE)),"")</f>
        <v>-</v>
      </c>
      <c r="F30" s="99" t="str">
        <f>IFERROR(IF(VLOOKUP($A30,'Annex 2 Designated EHV charges'!$D:$O,11,FALSE)=0,"",VLOOKUP($A30,'Annex 2 Designated EHV charges'!$D:$O,11,FALSE)),"")</f>
        <v>-</v>
      </c>
      <c r="G30" s="100" t="str">
        <f>IFERROR(IF(VLOOKUP($A30,'Annex 2 Designated EHV charges'!$D:$O,12,FALSE)=0,"",VLOOKUP($A30,'Annex 2 Designated EHV charges'!$D:$O,12,FALSE)),"")</f>
        <v>-</v>
      </c>
      <c r="H30" s="100" t="str">
        <f>IFERROR(IF(VLOOKUP($A30,'Annex 2 Designated EHV charges'!$D:$P,13,FALSE)=0,"",VLOOKUP($A30,'Annex 2 Designated EHV charges'!$D:$P,13,FALSE)),"")</f>
        <v>-</v>
      </c>
      <c r="I30" s="237" t="str">
        <f>IF('Annex 2 Designated EHV charges'!Q36="","",'Annex 2 Designated EHV charges'!Q36)</f>
        <v/>
      </c>
    </row>
    <row r="31" spans="1:9" ht="12.75" customHeight="1" x14ac:dyDescent="0.25">
      <c r="A31" s="97">
        <f t="array" ref="A31">IFERROR(INDEX('Annex 2 Designated EHV charges'!$D$11:$D$257, MATCH(0, IF(ISBLANK('Annex 2 Designated EHV charges'!$D$11:$D$257),1, COUNTIF(A$4:$A30, 'Annex 2 Designated EHV charges'!$D$11:$D$257)), 0)),"")</f>
        <v>645</v>
      </c>
      <c r="B31" s="96">
        <f>IF($A31="","",VLOOKUP($A31,'Annex 2 Designated EHV charges'!$D:$O,2,0))</f>
        <v>645</v>
      </c>
      <c r="C31" s="97">
        <f>IF($A31="","",VLOOKUP($A31,'Annex 2 Designated EHV charges'!$D:$O,3,0))</f>
        <v>1300053834691</v>
      </c>
      <c r="D31" s="96" t="str">
        <f>IF($A31="","",VLOOKUP($A31,'Annex 2 Designated EHV charges'!$D:$O,4,0))</f>
        <v>Tir Mostyn</v>
      </c>
      <c r="E31" s="98" t="str">
        <f>IFERROR(IF(VLOOKUP($A31,'Annex 2 Designated EHV charges'!$D:$O,10,FALSE)=0,"",VLOOKUP($A31,'Annex 2 Designated EHV charges'!$D:$O,10,FALSE)),"")</f>
        <v>-</v>
      </c>
      <c r="F31" s="99" t="str">
        <f>IFERROR(IF(VLOOKUP($A31,'Annex 2 Designated EHV charges'!$D:$O,11,FALSE)=0,"",VLOOKUP($A31,'Annex 2 Designated EHV charges'!$D:$O,11,FALSE)),"")</f>
        <v>-</v>
      </c>
      <c r="G31" s="100" t="str">
        <f>IFERROR(IF(VLOOKUP($A31,'Annex 2 Designated EHV charges'!$D:$O,12,FALSE)=0,"",VLOOKUP($A31,'Annex 2 Designated EHV charges'!$D:$O,12,FALSE)),"")</f>
        <v>-</v>
      </c>
      <c r="H31" s="100" t="str">
        <f>IFERROR(IF(VLOOKUP($A31,'Annex 2 Designated EHV charges'!$D:$P,13,FALSE)=0,"",VLOOKUP($A31,'Annex 2 Designated EHV charges'!$D:$P,13,FALSE)),"")</f>
        <v>-</v>
      </c>
      <c r="I31" s="237" t="str">
        <f>IF('Annex 2 Designated EHV charges'!Q37="","",'Annex 2 Designated EHV charges'!Q37)</f>
        <v/>
      </c>
    </row>
    <row r="32" spans="1:9" ht="12.75" customHeight="1" x14ac:dyDescent="0.25">
      <c r="A32" s="97">
        <f t="array" ref="A32">IFERROR(INDEX('Annex 2 Designated EHV charges'!$D$11:$D$257, MATCH(0, IF(ISBLANK('Annex 2 Designated EHV charges'!$D$11:$D$257),1, COUNTIF(A$4:$A31, 'Annex 2 Designated EHV charges'!$D$11:$D$257)), 0)),"")</f>
        <v>646</v>
      </c>
      <c r="B32" s="96">
        <f>IF($A32="","",VLOOKUP($A32,'Annex 2 Designated EHV charges'!$D:$O,2,0))</f>
        <v>646</v>
      </c>
      <c r="C32" s="97">
        <f>IF($A32="","",VLOOKUP($A32,'Annex 2 Designated EHV charges'!$D:$O,3,0))</f>
        <v>1300053862796</v>
      </c>
      <c r="D32" s="96" t="str">
        <f>IF($A32="","",VLOOKUP($A32,'Annex 2 Designated EHV charges'!$D:$O,4,0))</f>
        <v>Mynydd Clogau</v>
      </c>
      <c r="E32" s="98" t="str">
        <f>IFERROR(IF(VLOOKUP($A32,'Annex 2 Designated EHV charges'!$D:$O,10,FALSE)=0,"",VLOOKUP($A32,'Annex 2 Designated EHV charges'!$D:$O,10,FALSE)),"")</f>
        <v>-</v>
      </c>
      <c r="F32" s="99" t="str">
        <f>IFERROR(IF(VLOOKUP($A32,'Annex 2 Designated EHV charges'!$D:$O,11,FALSE)=0,"",VLOOKUP($A32,'Annex 2 Designated EHV charges'!$D:$O,11,FALSE)),"")</f>
        <v>-</v>
      </c>
      <c r="G32" s="100" t="str">
        <f>IFERROR(IF(VLOOKUP($A32,'Annex 2 Designated EHV charges'!$D:$O,12,FALSE)=0,"",VLOOKUP($A32,'Annex 2 Designated EHV charges'!$D:$O,12,FALSE)),"")</f>
        <v>-</v>
      </c>
      <c r="H32" s="100" t="str">
        <f>IFERROR(IF(VLOOKUP($A32,'Annex 2 Designated EHV charges'!$D:$P,13,FALSE)=0,"",VLOOKUP($A32,'Annex 2 Designated EHV charges'!$D:$P,13,FALSE)),"")</f>
        <v>-</v>
      </c>
      <c r="I32" s="237" t="str">
        <f>IF('Annex 2 Designated EHV charges'!Q38="","",'Annex 2 Designated EHV charges'!Q38)</f>
        <v/>
      </c>
    </row>
    <row r="33" spans="1:9" ht="12.75" customHeight="1" x14ac:dyDescent="0.25">
      <c r="A33" s="97">
        <f t="array" ref="A33">IFERROR(INDEX('Annex 2 Designated EHV charges'!$D$11:$D$257, MATCH(0, IF(ISBLANK('Annex 2 Designated EHV charges'!$D$11:$D$257),1, COUNTIF(A$4:$A32, 'Annex 2 Designated EHV charges'!$D$11:$D$257)), 0)),"")</f>
        <v>647</v>
      </c>
      <c r="B33" s="96">
        <f>IF($A33="","",VLOOKUP($A33,'Annex 2 Designated EHV charges'!$D:$O,2,0))</f>
        <v>647</v>
      </c>
      <c r="C33" s="97">
        <f>IF($A33="","",VLOOKUP($A33,'Annex 2 Designated EHV charges'!$D:$O,3,0))</f>
        <v>1300053962116</v>
      </c>
      <c r="D33" s="96" t="str">
        <f>IF($A33="","",VLOOKUP($A33,'Annex 2 Designated EHV charges'!$D:$O,4,0))</f>
        <v>Granox</v>
      </c>
      <c r="E33" s="98" t="str">
        <f>IFERROR(IF(VLOOKUP($A33,'Annex 2 Designated EHV charges'!$D:$O,10,FALSE)=0,"",VLOOKUP($A33,'Annex 2 Designated EHV charges'!$D:$O,10,FALSE)),"")</f>
        <v>-</v>
      </c>
      <c r="F33" s="99" t="str">
        <f>IFERROR(IF(VLOOKUP($A33,'Annex 2 Designated EHV charges'!$D:$O,11,FALSE)=0,"",VLOOKUP($A33,'Annex 2 Designated EHV charges'!$D:$O,11,FALSE)),"")</f>
        <v>-</v>
      </c>
      <c r="G33" s="100" t="str">
        <f>IFERROR(IF(VLOOKUP($A33,'Annex 2 Designated EHV charges'!$D:$O,12,FALSE)=0,"",VLOOKUP($A33,'Annex 2 Designated EHV charges'!$D:$O,12,FALSE)),"")</f>
        <v>-</v>
      </c>
      <c r="H33" s="100" t="str">
        <f>IFERROR(IF(VLOOKUP($A33,'Annex 2 Designated EHV charges'!$D:$P,13,FALSE)=0,"",VLOOKUP($A33,'Annex 2 Designated EHV charges'!$D:$P,13,FALSE)),"")</f>
        <v>-</v>
      </c>
      <c r="I33" s="237" t="str">
        <f>IF('Annex 2 Designated EHV charges'!Q39="","",'Annex 2 Designated EHV charges'!Q39)</f>
        <v/>
      </c>
    </row>
    <row r="34" spans="1:9" ht="12.75" customHeight="1" x14ac:dyDescent="0.25">
      <c r="A34" s="97">
        <f t="array" ref="A34">IFERROR(INDEX('Annex 2 Designated EHV charges'!$D$11:$D$257, MATCH(0, IF(ISBLANK('Annex 2 Designated EHV charges'!$D$11:$D$257),1, COUNTIF(A$4:$A33, 'Annex 2 Designated EHV charges'!$D$11:$D$257)), 0)),"")</f>
        <v>651</v>
      </c>
      <c r="B34" s="96">
        <f>IF($A34="","",VLOOKUP($A34,'Annex 2 Designated EHV charges'!$D:$O,2,0))</f>
        <v>651</v>
      </c>
      <c r="C34" s="97">
        <f>IF($A34="","",VLOOKUP($A34,'Annex 2 Designated EHV charges'!$D:$O,3,0))</f>
        <v>1300060499094</v>
      </c>
      <c r="D34" s="96" t="str">
        <f>IF($A34="","",VLOOKUP($A34,'Annex 2 Designated EHV charges'!$D:$O,4,0))</f>
        <v>Tai Moelion</v>
      </c>
      <c r="E34" s="98" t="str">
        <f>IFERROR(IF(VLOOKUP($A34,'Annex 2 Designated EHV charges'!$D:$O,10,FALSE)=0,"",VLOOKUP($A34,'Annex 2 Designated EHV charges'!$D:$O,10,FALSE)),"")</f>
        <v>-</v>
      </c>
      <c r="F34" s="99">
        <f>IFERROR(IF(VLOOKUP($A34,'Annex 2 Designated EHV charges'!$D:$O,11,FALSE)=0,"",VLOOKUP($A34,'Annex 2 Designated EHV charges'!$D:$O,11,FALSE)),"")</f>
        <v>1774</v>
      </c>
      <c r="G34" s="100">
        <f>IFERROR(IF(VLOOKUP($A34,'Annex 2 Designated EHV charges'!$D:$O,12,FALSE)=0,"",VLOOKUP($A34,'Annex 2 Designated EHV charges'!$D:$O,12,FALSE)),"")</f>
        <v>0.05</v>
      </c>
      <c r="H34" s="100">
        <f>IFERROR(IF(VLOOKUP($A34,'Annex 2 Designated EHV charges'!$D:$P,13,FALSE)=0,"",VLOOKUP($A34,'Annex 2 Designated EHV charges'!$D:$P,13,FALSE)),"")</f>
        <v>0.05</v>
      </c>
      <c r="I34" s="237" t="str">
        <f>IF('Annex 2 Designated EHV charges'!Q40="","",'Annex 2 Designated EHV charges'!Q40)</f>
        <v/>
      </c>
    </row>
    <row r="35" spans="1:9" ht="12.75" customHeight="1" x14ac:dyDescent="0.25">
      <c r="A35" s="97">
        <f t="array" ref="A35">IFERROR(INDEX('Annex 2 Designated EHV charges'!$D$11:$D$257, MATCH(0, IF(ISBLANK('Annex 2 Designated EHV charges'!$D$11:$D$257),1, COUNTIF(A$4:$A34, 'Annex 2 Designated EHV charges'!$D$11:$D$257)), 0)),"")</f>
        <v>649</v>
      </c>
      <c r="B35" s="96">
        <f>IF($A35="","",VLOOKUP($A35,'Annex 2 Designated EHV charges'!$D:$O,2,0))</f>
        <v>649</v>
      </c>
      <c r="C35" s="97">
        <f>IF($A35="","",VLOOKUP($A35,'Annex 2 Designated EHV charges'!$D:$O,3,0))</f>
        <v>1300054624405</v>
      </c>
      <c r="D35" s="96" t="str">
        <f>IF($A35="","",VLOOKUP($A35,'Annex 2 Designated EHV charges'!$D:$O,4,0))</f>
        <v>Braich Ddu</v>
      </c>
      <c r="E35" s="98" t="str">
        <f>IFERROR(IF(VLOOKUP($A35,'Annex 2 Designated EHV charges'!$D:$O,10,FALSE)=0,"",VLOOKUP($A35,'Annex 2 Designated EHV charges'!$D:$O,10,FALSE)),"")</f>
        <v>-</v>
      </c>
      <c r="F35" s="99" t="str">
        <f>IFERROR(IF(VLOOKUP($A35,'Annex 2 Designated EHV charges'!$D:$O,11,FALSE)=0,"",VLOOKUP($A35,'Annex 2 Designated EHV charges'!$D:$O,11,FALSE)),"")</f>
        <v>-</v>
      </c>
      <c r="G35" s="100" t="str">
        <f>IFERROR(IF(VLOOKUP($A35,'Annex 2 Designated EHV charges'!$D:$O,12,FALSE)=0,"",VLOOKUP($A35,'Annex 2 Designated EHV charges'!$D:$O,12,FALSE)),"")</f>
        <v>-</v>
      </c>
      <c r="H35" s="100" t="str">
        <f>IFERROR(IF(VLOOKUP($A35,'Annex 2 Designated EHV charges'!$D:$P,13,FALSE)=0,"",VLOOKUP($A35,'Annex 2 Designated EHV charges'!$D:$P,13,FALSE)),"")</f>
        <v>-</v>
      </c>
      <c r="I35" s="237" t="str">
        <f>IF('Annex 2 Designated EHV charges'!Q41="","",'Annex 2 Designated EHV charges'!Q41)</f>
        <v/>
      </c>
    </row>
    <row r="36" spans="1:9" ht="12.75" customHeight="1" x14ac:dyDescent="0.25">
      <c r="A36" s="97">
        <f t="array" ref="A36">IFERROR(INDEX('Annex 2 Designated EHV charges'!$D$11:$D$257, MATCH(0, IF(ISBLANK('Annex 2 Designated EHV charges'!$D$11:$D$257),1, COUNTIF(A$4:$A35, 'Annex 2 Designated EHV charges'!$D$11:$D$257)), 0)),"")</f>
        <v>652</v>
      </c>
      <c r="B36" s="96">
        <f>IF($A36="","",VLOOKUP($A36,'Annex 2 Designated EHV charges'!$D:$O,2,0))</f>
        <v>652</v>
      </c>
      <c r="C36" s="97">
        <f>IF($A36="","",VLOOKUP($A36,'Annex 2 Designated EHV charges'!$D:$O,3,0))</f>
        <v>1300060668372</v>
      </c>
      <c r="D36" s="96" t="str">
        <f>IF($A36="","",VLOOKUP($A36,'Annex 2 Designated EHV charges'!$D:$O,4,0))</f>
        <v>Widnes Biomass</v>
      </c>
      <c r="E36" s="98">
        <f>IFERROR(IF(VLOOKUP($A36,'Annex 2 Designated EHV charges'!$D:$O,10,FALSE)=0,"",VLOOKUP($A36,'Annex 2 Designated EHV charges'!$D:$O,10,FALSE)),"")</f>
        <v>-0.20300000000000001</v>
      </c>
      <c r="F36" s="99">
        <f>IFERROR(IF(VLOOKUP($A36,'Annex 2 Designated EHV charges'!$D:$O,11,FALSE)=0,"",VLOOKUP($A36,'Annex 2 Designated EHV charges'!$D:$O,11,FALSE)),"")</f>
        <v>7133.97</v>
      </c>
      <c r="G36" s="100">
        <f>IFERROR(IF(VLOOKUP($A36,'Annex 2 Designated EHV charges'!$D:$O,12,FALSE)=0,"",VLOOKUP($A36,'Annex 2 Designated EHV charges'!$D:$O,12,FALSE)),"")</f>
        <v>0.05</v>
      </c>
      <c r="H36" s="100">
        <f>IFERROR(IF(VLOOKUP($A36,'Annex 2 Designated EHV charges'!$D:$P,13,FALSE)=0,"",VLOOKUP($A36,'Annex 2 Designated EHV charges'!$D:$P,13,FALSE)),"")</f>
        <v>0.05</v>
      </c>
      <c r="I36" s="237" t="str">
        <f>IF('Annex 2 Designated EHV charges'!Q42="","",'Annex 2 Designated EHV charges'!Q42)</f>
        <v/>
      </c>
    </row>
    <row r="37" spans="1:9" ht="12.75" customHeight="1" x14ac:dyDescent="0.25">
      <c r="A37" s="97">
        <f t="array" ref="A37">IFERROR(INDEX('Annex 2 Designated EHV charges'!$D$11:$D$257, MATCH(0, IF(ISBLANK('Annex 2 Designated EHV charges'!$D$11:$D$257),1, COUNTIF(A$4:$A36, 'Annex 2 Designated EHV charges'!$D$11:$D$257)), 0)),"")</f>
        <v>611</v>
      </c>
      <c r="B37" s="96">
        <f>IF($A37="","",VLOOKUP($A37,'Annex 2 Designated EHV charges'!$D:$O,2,0))</f>
        <v>611</v>
      </c>
      <c r="C37" s="97">
        <f>IF($A37="","",VLOOKUP($A37,'Annex 2 Designated EHV charges'!$D:$O,3,0))</f>
        <v>1300054914140</v>
      </c>
      <c r="D37" s="96" t="str">
        <f>IF($A37="","",VLOOKUP($A37,'Annex 2 Designated EHV charges'!$D:$O,4,0))</f>
        <v>Moel Maelogan 2</v>
      </c>
      <c r="E37" s="98" t="str">
        <f>IFERROR(IF(VLOOKUP($A37,'Annex 2 Designated EHV charges'!$D:$O,10,FALSE)=0,"",VLOOKUP($A37,'Annex 2 Designated EHV charges'!$D:$O,10,FALSE)),"")</f>
        <v>-</v>
      </c>
      <c r="F37" s="99">
        <f>IFERROR(IF(VLOOKUP($A37,'Annex 2 Designated EHV charges'!$D:$O,11,FALSE)=0,"",VLOOKUP($A37,'Annex 2 Designated EHV charges'!$D:$O,11,FALSE)),"")</f>
        <v>564.20000000000005</v>
      </c>
      <c r="G37" s="100">
        <f>IFERROR(IF(VLOOKUP($A37,'Annex 2 Designated EHV charges'!$D:$O,12,FALSE)=0,"",VLOOKUP($A37,'Annex 2 Designated EHV charges'!$D:$O,12,FALSE)),"")</f>
        <v>0.05</v>
      </c>
      <c r="H37" s="100">
        <f>IFERROR(IF(VLOOKUP($A37,'Annex 2 Designated EHV charges'!$D:$P,13,FALSE)=0,"",VLOOKUP($A37,'Annex 2 Designated EHV charges'!$D:$P,13,FALSE)),"")</f>
        <v>0.05</v>
      </c>
      <c r="I37" s="237" t="str">
        <f>IF('Annex 2 Designated EHV charges'!Q43="","",'Annex 2 Designated EHV charges'!Q43)</f>
        <v/>
      </c>
    </row>
    <row r="38" spans="1:9" ht="12.75" customHeight="1" x14ac:dyDescent="0.25">
      <c r="A38" s="97">
        <f t="array" ref="A38">IFERROR(INDEX('Annex 2 Designated EHV charges'!$D$11:$D$257, MATCH(0, IF(ISBLANK('Annex 2 Designated EHV charges'!$D$11:$D$257),1, COUNTIF(A$4:$A37, 'Annex 2 Designated EHV charges'!$D$11:$D$257)), 0)),"")</f>
        <v>654</v>
      </c>
      <c r="B38" s="96">
        <f>IF($A38="","",VLOOKUP($A38,'Annex 2 Designated EHV charges'!$D:$O,2,0))</f>
        <v>654</v>
      </c>
      <c r="C38" s="97">
        <f>IF($A38="","",VLOOKUP($A38,'Annex 2 Designated EHV charges'!$D:$O,3,0))</f>
        <v>1300060138739</v>
      </c>
      <c r="D38" s="96" t="str">
        <f>IF($A38="","",VLOOKUP($A38,'Annex 2 Designated EHV charges'!$D:$O,4,0))</f>
        <v>Wern Ddu</v>
      </c>
      <c r="E38" s="98" t="str">
        <f>IFERROR(IF(VLOOKUP($A38,'Annex 2 Designated EHV charges'!$D:$O,10,FALSE)=0,"",VLOOKUP($A38,'Annex 2 Designated EHV charges'!$D:$O,10,FALSE)),"")</f>
        <v>-</v>
      </c>
      <c r="F38" s="99">
        <f>IFERROR(IF(VLOOKUP($A38,'Annex 2 Designated EHV charges'!$D:$O,11,FALSE)=0,"",VLOOKUP($A38,'Annex 2 Designated EHV charges'!$D:$O,11,FALSE)),"")</f>
        <v>3655.2</v>
      </c>
      <c r="G38" s="100">
        <f>IFERROR(IF(VLOOKUP($A38,'Annex 2 Designated EHV charges'!$D:$O,12,FALSE)=0,"",VLOOKUP($A38,'Annex 2 Designated EHV charges'!$D:$O,12,FALSE)),"")</f>
        <v>0.05</v>
      </c>
      <c r="H38" s="100">
        <f>IFERROR(IF(VLOOKUP($A38,'Annex 2 Designated EHV charges'!$D:$P,13,FALSE)=0,"",VLOOKUP($A38,'Annex 2 Designated EHV charges'!$D:$P,13,FALSE)),"")</f>
        <v>0.05</v>
      </c>
      <c r="I38" s="237" t="str">
        <f>IF('Annex 2 Designated EHV charges'!Q44="","",'Annex 2 Designated EHV charges'!Q44)</f>
        <v/>
      </c>
    </row>
    <row r="39" spans="1:9" ht="12.75" customHeight="1" x14ac:dyDescent="0.25">
      <c r="A39" s="97">
        <f t="array" ref="A39">IFERROR(INDEX('Annex 2 Designated EHV charges'!$D$11:$D$257, MATCH(0, IF(ISBLANK('Annex 2 Designated EHV charges'!$D$11:$D$257),1, COUNTIF(A$4:$A38, 'Annex 2 Designated EHV charges'!$D$11:$D$257)), 0)),"")</f>
        <v>656</v>
      </c>
      <c r="B39" s="96">
        <f>IF($A39="","",VLOOKUP($A39,'Annex 2 Designated EHV charges'!$D:$O,2,0))</f>
        <v>656</v>
      </c>
      <c r="C39" s="97">
        <f>IF($A39="","",VLOOKUP($A39,'Annex 2 Designated EHV charges'!$D:$O,3,0))</f>
        <v>1300060102608</v>
      </c>
      <c r="D39" s="96" t="str">
        <f>IF($A39="","",VLOOKUP($A39,'Annex 2 Designated EHV charges'!$D:$O,4,0))</f>
        <v>Rhyl Flats</v>
      </c>
      <c r="E39" s="98" t="str">
        <f>IFERROR(IF(VLOOKUP($A39,'Annex 2 Designated EHV charges'!$D:$O,10,FALSE)=0,"",VLOOKUP($A39,'Annex 2 Designated EHV charges'!$D:$O,10,FALSE)),"")</f>
        <v>-</v>
      </c>
      <c r="F39" s="99">
        <f>IFERROR(IF(VLOOKUP($A39,'Annex 2 Designated EHV charges'!$D:$O,11,FALSE)=0,"",VLOOKUP($A39,'Annex 2 Designated EHV charges'!$D:$O,11,FALSE)),"")</f>
        <v>22603.759999999998</v>
      </c>
      <c r="G39" s="100">
        <f>IFERROR(IF(VLOOKUP($A39,'Annex 2 Designated EHV charges'!$D:$O,12,FALSE)=0,"",VLOOKUP($A39,'Annex 2 Designated EHV charges'!$D:$O,12,FALSE)),"")</f>
        <v>0.05</v>
      </c>
      <c r="H39" s="100">
        <f>IFERROR(IF(VLOOKUP($A39,'Annex 2 Designated EHV charges'!$D:$P,13,FALSE)=0,"",VLOOKUP($A39,'Annex 2 Designated EHV charges'!$D:$P,13,FALSE)),"")</f>
        <v>0.05</v>
      </c>
      <c r="I39" s="237" t="str">
        <f>IF('Annex 2 Designated EHV charges'!Q45="","",'Annex 2 Designated EHV charges'!Q45)</f>
        <v/>
      </c>
    </row>
    <row r="40" spans="1:9" ht="12.75" customHeight="1" x14ac:dyDescent="0.25">
      <c r="A40" s="97">
        <f t="array" ref="A40">IFERROR(INDEX('Annex 2 Designated EHV charges'!$D$11:$D$257, MATCH(0, IF(ISBLANK('Annex 2 Designated EHV charges'!$D$11:$D$257),1, COUNTIF(A$4:$A39, 'Annex 2 Designated EHV charges'!$D$11:$D$257)), 0)),"")</f>
        <v>612</v>
      </c>
      <c r="B40" s="96">
        <f>IF($A40="","",VLOOKUP($A40,'Annex 2 Designated EHV charges'!$D:$O,2,0))</f>
        <v>612</v>
      </c>
      <c r="C40" s="97">
        <f>IF($A40="","",VLOOKUP($A40,'Annex 2 Designated EHV charges'!$D:$O,3,0))</f>
        <v>1300060845971</v>
      </c>
      <c r="D40" s="96" t="str">
        <f>IF($A40="","",VLOOKUP($A40,'Annex 2 Designated EHV charges'!$D:$O,4,0))</f>
        <v>Clocaenog Wind farm</v>
      </c>
      <c r="E40" s="98" t="str">
        <f>IFERROR(IF(VLOOKUP($A40,'Annex 2 Designated EHV charges'!$D:$O,10,FALSE)=0,"",VLOOKUP($A40,'Annex 2 Designated EHV charges'!$D:$O,10,FALSE)),"")</f>
        <v>-</v>
      </c>
      <c r="F40" s="99">
        <f>IFERROR(IF(VLOOKUP($A40,'Annex 2 Designated EHV charges'!$D:$O,11,FALSE)=0,"",VLOOKUP($A40,'Annex 2 Designated EHV charges'!$D:$O,11,FALSE)),"")</f>
        <v>10674.67</v>
      </c>
      <c r="G40" s="100">
        <f>IFERROR(IF(VLOOKUP($A40,'Annex 2 Designated EHV charges'!$D:$O,12,FALSE)=0,"",VLOOKUP($A40,'Annex 2 Designated EHV charges'!$D:$O,12,FALSE)),"")</f>
        <v>0.05</v>
      </c>
      <c r="H40" s="100">
        <f>IFERROR(IF(VLOOKUP($A40,'Annex 2 Designated EHV charges'!$D:$P,13,FALSE)=0,"",VLOOKUP($A40,'Annex 2 Designated EHV charges'!$D:$P,13,FALSE)),"")</f>
        <v>0.05</v>
      </c>
      <c r="I40" s="237" t="str">
        <f>IF('Annex 2 Designated EHV charges'!Q46="","",'Annex 2 Designated EHV charges'!Q46)</f>
        <v/>
      </c>
    </row>
    <row r="41" spans="1:9" ht="12.75" customHeight="1" x14ac:dyDescent="0.25">
      <c r="A41" s="97">
        <f t="array" ref="A41">IFERROR(INDEX('Annex 2 Designated EHV charges'!$D$11:$D$257, MATCH(0, IF(ISBLANK('Annex 2 Designated EHV charges'!$D$11:$D$257),1, COUNTIF(A$4:$A40, 'Annex 2 Designated EHV charges'!$D$11:$D$257)), 0)),"")</f>
        <v>630</v>
      </c>
      <c r="B41" s="96">
        <f>IF($A41="","",VLOOKUP($A41,'Annex 2 Designated EHV charges'!$D:$O,2,0))</f>
        <v>630</v>
      </c>
      <c r="C41" s="97">
        <f>IF($A41="","",VLOOKUP($A41,'Annex 2 Designated EHV charges'!$D:$O,3,0))</f>
        <v>1300060985084</v>
      </c>
      <c r="D41" s="96" t="str">
        <f>IF($A41="","",VLOOKUP($A41,'Annex 2 Designated EHV charges'!$D:$O,4,0))</f>
        <v>Protos Park</v>
      </c>
      <c r="E41" s="98" t="str">
        <f>IFERROR(IF(VLOOKUP($A41,'Annex 2 Designated EHV charges'!$D:$O,10,FALSE)=0,"",VLOOKUP($A41,'Annex 2 Designated EHV charges'!$D:$O,10,FALSE)),"")</f>
        <v>-</v>
      </c>
      <c r="F41" s="99">
        <f>IFERROR(IF(VLOOKUP($A41,'Annex 2 Designated EHV charges'!$D:$O,11,FALSE)=0,"",VLOOKUP($A41,'Annex 2 Designated EHV charges'!$D:$O,11,FALSE)),"")</f>
        <v>40000.080000000002</v>
      </c>
      <c r="G41" s="100">
        <f>IFERROR(IF(VLOOKUP($A41,'Annex 2 Designated EHV charges'!$D:$O,12,FALSE)=0,"",VLOOKUP($A41,'Annex 2 Designated EHV charges'!$D:$O,12,FALSE)),"")</f>
        <v>0.05</v>
      </c>
      <c r="H41" s="100">
        <f>IFERROR(IF(VLOOKUP($A41,'Annex 2 Designated EHV charges'!$D:$P,13,FALSE)=0,"",VLOOKUP($A41,'Annex 2 Designated EHV charges'!$D:$P,13,FALSE)),"")</f>
        <v>0.05</v>
      </c>
      <c r="I41" s="237" t="str">
        <f>IF('Annex 2 Designated EHV charges'!Q47="","",'Annex 2 Designated EHV charges'!Q47)</f>
        <v/>
      </c>
    </row>
    <row r="42" spans="1:9" ht="12.75" customHeight="1" x14ac:dyDescent="0.25">
      <c r="A42" s="97">
        <f t="array" ref="A42">IFERROR(INDEX('Annex 2 Designated EHV charges'!$D$11:$D$257, MATCH(0, IF(ISBLANK('Annex 2 Designated EHV charges'!$D$11:$D$257),1, COUNTIF(A$4:$A41, 'Annex 2 Designated EHV charges'!$D$11:$D$257)), 0)),"")</f>
        <v>665</v>
      </c>
      <c r="B42" s="96">
        <f>IF($A42="","",VLOOKUP($A42,'Annex 2 Designated EHV charges'!$D:$O,2,0))</f>
        <v>665</v>
      </c>
      <c r="C42" s="97">
        <f>IF($A42="","",VLOOKUP($A42,'Annex 2 Designated EHV charges'!$D:$O,3,0))</f>
        <v>1300038004491</v>
      </c>
      <c r="D42" s="96" t="str">
        <f>IF($A42="","",VLOOKUP($A42,'Annex 2 Designated EHV charges'!$D:$O,4,0))</f>
        <v>Cemmaes B</v>
      </c>
      <c r="E42" s="98" t="str">
        <f>IFERROR(IF(VLOOKUP($A42,'Annex 2 Designated EHV charges'!$D:$O,10,FALSE)=0,"",VLOOKUP($A42,'Annex 2 Designated EHV charges'!$D:$O,10,FALSE)),"")</f>
        <v>-</v>
      </c>
      <c r="F42" s="99" t="str">
        <f>IFERROR(IF(VLOOKUP($A42,'Annex 2 Designated EHV charges'!$D:$O,11,FALSE)=0,"",VLOOKUP($A42,'Annex 2 Designated EHV charges'!$D:$O,11,FALSE)),"")</f>
        <v>-</v>
      </c>
      <c r="G42" s="100" t="str">
        <f>IFERROR(IF(VLOOKUP($A42,'Annex 2 Designated EHV charges'!$D:$O,12,FALSE)=0,"",VLOOKUP($A42,'Annex 2 Designated EHV charges'!$D:$O,12,FALSE)),"")</f>
        <v>-</v>
      </c>
      <c r="H42" s="100" t="str">
        <f>IFERROR(IF(VLOOKUP($A42,'Annex 2 Designated EHV charges'!$D:$P,13,FALSE)=0,"",VLOOKUP($A42,'Annex 2 Designated EHV charges'!$D:$P,13,FALSE)),"")</f>
        <v>-</v>
      </c>
      <c r="I42" s="237" t="str">
        <f>IF('Annex 2 Designated EHV charges'!Q48="","",'Annex 2 Designated EHV charges'!Q48)</f>
        <v/>
      </c>
    </row>
    <row r="43" spans="1:9" ht="12.75" customHeight="1" x14ac:dyDescent="0.25">
      <c r="A43" s="97">
        <f t="array" ref="A43">IFERROR(INDEX('Annex 2 Designated EHV charges'!$D$11:$D$257, MATCH(0, IF(ISBLANK('Annex 2 Designated EHV charges'!$D$11:$D$257),1, COUNTIF(A$4:$A42, 'Annex 2 Designated EHV charges'!$D$11:$D$257)), 0)),"")</f>
        <v>666</v>
      </c>
      <c r="B43" s="96">
        <f>IF($A43="","",VLOOKUP($A43,'Annex 2 Designated EHV charges'!$D:$O,2,0))</f>
        <v>666</v>
      </c>
      <c r="C43" s="97">
        <f>IF($A43="","",VLOOKUP($A43,'Annex 2 Designated EHV charges'!$D:$O,3,0))</f>
        <v>1300037983746</v>
      </c>
      <c r="D43" s="96" t="str">
        <f>IF($A43="","",VLOOKUP($A43,'Annex 2 Designated EHV charges'!$D:$O,4,0))</f>
        <v>Penrhyddlan</v>
      </c>
      <c r="E43" s="98" t="str">
        <f>IFERROR(IF(VLOOKUP($A43,'Annex 2 Designated EHV charges'!$D:$O,10,FALSE)=0,"",VLOOKUP($A43,'Annex 2 Designated EHV charges'!$D:$O,10,FALSE)),"")</f>
        <v>-</v>
      </c>
      <c r="F43" s="99">
        <f>IFERROR(IF(VLOOKUP($A43,'Annex 2 Designated EHV charges'!$D:$O,11,FALSE)=0,"",VLOOKUP($A43,'Annex 2 Designated EHV charges'!$D:$O,11,FALSE)),"")</f>
        <v>2600.9499999999998</v>
      </c>
      <c r="G43" s="100">
        <f>IFERROR(IF(VLOOKUP($A43,'Annex 2 Designated EHV charges'!$D:$O,12,FALSE)=0,"",VLOOKUP($A43,'Annex 2 Designated EHV charges'!$D:$O,12,FALSE)),"")</f>
        <v>0.05</v>
      </c>
      <c r="H43" s="100">
        <f>IFERROR(IF(VLOOKUP($A43,'Annex 2 Designated EHV charges'!$D:$P,13,FALSE)=0,"",VLOOKUP($A43,'Annex 2 Designated EHV charges'!$D:$P,13,FALSE)),"")</f>
        <v>0.05</v>
      </c>
      <c r="I43" s="237" t="str">
        <f>IF('Annex 2 Designated EHV charges'!Q49="","",'Annex 2 Designated EHV charges'!Q49)</f>
        <v/>
      </c>
    </row>
    <row r="44" spans="1:9" ht="12.75" customHeight="1" x14ac:dyDescent="0.25">
      <c r="A44" s="97">
        <f t="array" ref="A44">IFERROR(INDEX('Annex 2 Designated EHV charges'!$D$11:$D$257, MATCH(0, IF(ISBLANK('Annex 2 Designated EHV charges'!$D$11:$D$257),1, COUNTIF(A$4:$A43, 'Annex 2 Designated EHV charges'!$D$11:$D$257)), 0)),"")</f>
        <v>667</v>
      </c>
      <c r="B44" s="96">
        <f>IF($A44="","",VLOOKUP($A44,'Annex 2 Designated EHV charges'!$D:$O,2,0))</f>
        <v>667</v>
      </c>
      <c r="C44" s="97">
        <f>IF($A44="","",VLOOKUP($A44,'Annex 2 Designated EHV charges'!$D:$O,3,0))</f>
        <v>1300037983764</v>
      </c>
      <c r="D44" s="96" t="str">
        <f>IF($A44="","",VLOOKUP($A44,'Annex 2 Designated EHV charges'!$D:$O,4,0))</f>
        <v>Llidartywaun</v>
      </c>
      <c r="E44" s="98" t="str">
        <f>IFERROR(IF(VLOOKUP($A44,'Annex 2 Designated EHV charges'!$D:$O,10,FALSE)=0,"",VLOOKUP($A44,'Annex 2 Designated EHV charges'!$D:$O,10,FALSE)),"")</f>
        <v>-</v>
      </c>
      <c r="F44" s="99">
        <f>IFERROR(IF(VLOOKUP($A44,'Annex 2 Designated EHV charges'!$D:$O,11,FALSE)=0,"",VLOOKUP($A44,'Annex 2 Designated EHV charges'!$D:$O,11,FALSE)),"")</f>
        <v>2602.4299999999998</v>
      </c>
      <c r="G44" s="100">
        <f>IFERROR(IF(VLOOKUP($A44,'Annex 2 Designated EHV charges'!$D:$O,12,FALSE)=0,"",VLOOKUP($A44,'Annex 2 Designated EHV charges'!$D:$O,12,FALSE)),"")</f>
        <v>0.05</v>
      </c>
      <c r="H44" s="100">
        <f>IFERROR(IF(VLOOKUP($A44,'Annex 2 Designated EHV charges'!$D:$P,13,FALSE)=0,"",VLOOKUP($A44,'Annex 2 Designated EHV charges'!$D:$P,13,FALSE)),"")</f>
        <v>0.05</v>
      </c>
      <c r="I44" s="237" t="str">
        <f>IF('Annex 2 Designated EHV charges'!Q50="","",'Annex 2 Designated EHV charges'!Q50)</f>
        <v/>
      </c>
    </row>
    <row r="45" spans="1:9" ht="12.75" customHeight="1" x14ac:dyDescent="0.25">
      <c r="A45" s="97">
        <f t="array" ref="A45">IFERROR(INDEX('Annex 2 Designated EHV charges'!$D$11:$D$257, MATCH(0, IF(ISBLANK('Annex 2 Designated EHV charges'!$D$11:$D$257),1, COUNTIF(A$4:$A44, 'Annex 2 Designated EHV charges'!$D$11:$D$257)), 0)),"")</f>
        <v>668</v>
      </c>
      <c r="B45" s="96">
        <f>IF($A45="","",VLOOKUP($A45,'Annex 2 Designated EHV charges'!$D:$O,2,0))</f>
        <v>668</v>
      </c>
      <c r="C45" s="97">
        <f>IF($A45="","",VLOOKUP($A45,'Annex 2 Designated EHV charges'!$D:$O,3,0))</f>
        <v>1300050649381</v>
      </c>
      <c r="D45" s="96" t="str">
        <f>IF($A45="","",VLOOKUP($A45,'Annex 2 Designated EHV charges'!$D:$O,4,0))</f>
        <v>Rhyd y Groes</v>
      </c>
      <c r="E45" s="98" t="str">
        <f>IFERROR(IF(VLOOKUP($A45,'Annex 2 Designated EHV charges'!$D:$O,10,FALSE)=0,"",VLOOKUP($A45,'Annex 2 Designated EHV charges'!$D:$O,10,FALSE)),"")</f>
        <v>-</v>
      </c>
      <c r="F45" s="99">
        <f>IFERROR(IF(VLOOKUP($A45,'Annex 2 Designated EHV charges'!$D:$O,11,FALSE)=0,"",VLOOKUP($A45,'Annex 2 Designated EHV charges'!$D:$O,11,FALSE)),"")</f>
        <v>1050.07</v>
      </c>
      <c r="G45" s="100">
        <f>IFERROR(IF(VLOOKUP($A45,'Annex 2 Designated EHV charges'!$D:$O,12,FALSE)=0,"",VLOOKUP($A45,'Annex 2 Designated EHV charges'!$D:$O,12,FALSE)),"")</f>
        <v>0.05</v>
      </c>
      <c r="H45" s="100">
        <f>IFERROR(IF(VLOOKUP($A45,'Annex 2 Designated EHV charges'!$D:$P,13,FALSE)=0,"",VLOOKUP($A45,'Annex 2 Designated EHV charges'!$D:$P,13,FALSE)),"")</f>
        <v>0.05</v>
      </c>
      <c r="I45" s="237" t="str">
        <f>IF('Annex 2 Designated EHV charges'!Q51="","",'Annex 2 Designated EHV charges'!Q51)</f>
        <v/>
      </c>
    </row>
    <row r="46" spans="1:9" ht="12.75" customHeight="1" x14ac:dyDescent="0.25">
      <c r="A46" s="97">
        <f t="array" ref="A46">IFERROR(INDEX('Annex 2 Designated EHV charges'!$D$11:$D$257, MATCH(0, IF(ISBLANK('Annex 2 Designated EHV charges'!$D$11:$D$257),1, COUNTIF(A$4:$A45, 'Annex 2 Designated EHV charges'!$D$11:$D$257)), 0)),"")</f>
        <v>669</v>
      </c>
      <c r="B46" s="96">
        <f>IF($A46="","",VLOOKUP($A46,'Annex 2 Designated EHV charges'!$D:$O,2,0))</f>
        <v>669</v>
      </c>
      <c r="C46" s="97">
        <f>IF($A46="","",VLOOKUP($A46,'Annex 2 Designated EHV charges'!$D:$O,3,0))</f>
        <v>1300050649070</v>
      </c>
      <c r="D46" s="96" t="str">
        <f>IF($A46="","",VLOOKUP($A46,'Annex 2 Designated EHV charges'!$D:$O,4,0))</f>
        <v>Llangwyrfon</v>
      </c>
      <c r="E46" s="98" t="str">
        <f>IFERROR(IF(VLOOKUP($A46,'Annex 2 Designated EHV charges'!$D:$O,10,FALSE)=0,"",VLOOKUP($A46,'Annex 2 Designated EHV charges'!$D:$O,10,FALSE)),"")</f>
        <v>-</v>
      </c>
      <c r="F46" s="99">
        <f>IFERROR(IF(VLOOKUP($A46,'Annex 2 Designated EHV charges'!$D:$O,11,FALSE)=0,"",VLOOKUP($A46,'Annex 2 Designated EHV charges'!$D:$O,11,FALSE)),"")</f>
        <v>4922.18</v>
      </c>
      <c r="G46" s="100">
        <f>IFERROR(IF(VLOOKUP($A46,'Annex 2 Designated EHV charges'!$D:$O,12,FALSE)=0,"",VLOOKUP($A46,'Annex 2 Designated EHV charges'!$D:$O,12,FALSE)),"")</f>
        <v>0.05</v>
      </c>
      <c r="H46" s="100">
        <f>IFERROR(IF(VLOOKUP($A46,'Annex 2 Designated EHV charges'!$D:$P,13,FALSE)=0,"",VLOOKUP($A46,'Annex 2 Designated EHV charges'!$D:$P,13,FALSE)),"")</f>
        <v>0.05</v>
      </c>
      <c r="I46" s="237" t="str">
        <f>IF('Annex 2 Designated EHV charges'!Q52="","",'Annex 2 Designated EHV charges'!Q52)</f>
        <v/>
      </c>
    </row>
    <row r="47" spans="1:9" ht="12.75" customHeight="1" x14ac:dyDescent="0.25">
      <c r="A47" s="97">
        <f t="array" ref="A47">IFERROR(INDEX('Annex 2 Designated EHV charges'!$D$11:$D$257, MATCH(0, IF(ISBLANK('Annex 2 Designated EHV charges'!$D$11:$D$257),1, COUNTIF(A$4:$A46, 'Annex 2 Designated EHV charges'!$D$11:$D$257)), 0)),"")</f>
        <v>671</v>
      </c>
      <c r="B47" s="96">
        <f>IF($A47="","",VLOOKUP($A47,'Annex 2 Designated EHV charges'!$D:$O,2,0))</f>
        <v>671</v>
      </c>
      <c r="C47" s="97">
        <f>IF($A47="","",VLOOKUP($A47,'Annex 2 Designated EHV charges'!$D:$O,3,0))</f>
        <v>1300037984002</v>
      </c>
      <c r="D47" s="96" t="str">
        <f>IF($A47="","",VLOOKUP($A47,'Annex 2 Designated EHV charges'!$D:$O,4,0))</f>
        <v>Rheidol</v>
      </c>
      <c r="E47" s="98" t="str">
        <f>IFERROR(IF(VLOOKUP($A47,'Annex 2 Designated EHV charges'!$D:$O,10,FALSE)=0,"",VLOOKUP($A47,'Annex 2 Designated EHV charges'!$D:$O,10,FALSE)),"")</f>
        <v>-</v>
      </c>
      <c r="F47" s="99">
        <f>IFERROR(IF(VLOOKUP($A47,'Annex 2 Designated EHV charges'!$D:$O,11,FALSE)=0,"",VLOOKUP($A47,'Annex 2 Designated EHV charges'!$D:$O,11,FALSE)),"")</f>
        <v>1462.8</v>
      </c>
      <c r="G47" s="100">
        <f>IFERROR(IF(VLOOKUP($A47,'Annex 2 Designated EHV charges'!$D:$O,12,FALSE)=0,"",VLOOKUP($A47,'Annex 2 Designated EHV charges'!$D:$O,12,FALSE)),"")</f>
        <v>0.05</v>
      </c>
      <c r="H47" s="100">
        <f>IFERROR(IF(VLOOKUP($A47,'Annex 2 Designated EHV charges'!$D:$P,13,FALSE)=0,"",VLOOKUP($A47,'Annex 2 Designated EHV charges'!$D:$P,13,FALSE)),"")</f>
        <v>0.05</v>
      </c>
      <c r="I47" s="237" t="str">
        <f>IF('Annex 2 Designated EHV charges'!Q53="","",'Annex 2 Designated EHV charges'!Q53)</f>
        <v/>
      </c>
    </row>
    <row r="48" spans="1:9" ht="12.75" customHeight="1" x14ac:dyDescent="0.25">
      <c r="A48" s="97">
        <f t="array" ref="A48">IFERROR(INDEX('Annex 2 Designated EHV charges'!$D$11:$D$257, MATCH(0, IF(ISBLANK('Annex 2 Designated EHV charges'!$D$11:$D$257),1, COUNTIF(A$4:$A47, 'Annex 2 Designated EHV charges'!$D$11:$D$257)), 0)),"")</f>
        <v>672</v>
      </c>
      <c r="B48" s="96">
        <f>IF($A48="","",VLOOKUP($A48,'Annex 2 Designated EHV charges'!$D:$O,2,0))</f>
        <v>672</v>
      </c>
      <c r="C48" s="97">
        <f>IF($A48="","",VLOOKUP($A48,'Annex 2 Designated EHV charges'!$D:$O,3,0))</f>
        <v>1300037983922</v>
      </c>
      <c r="D48" s="96" t="str">
        <f>IF($A48="","",VLOOKUP($A48,'Annex 2 Designated EHV charges'!$D:$O,4,0))</f>
        <v>Carno B</v>
      </c>
      <c r="E48" s="98" t="str">
        <f>IFERROR(IF(VLOOKUP($A48,'Annex 2 Designated EHV charges'!$D:$O,10,FALSE)=0,"",VLOOKUP($A48,'Annex 2 Designated EHV charges'!$D:$O,10,FALSE)),"")</f>
        <v>-</v>
      </c>
      <c r="F48" s="99">
        <f>IFERROR(IF(VLOOKUP($A48,'Annex 2 Designated EHV charges'!$D:$O,11,FALSE)=0,"",VLOOKUP($A48,'Annex 2 Designated EHV charges'!$D:$O,11,FALSE)),"")</f>
        <v>10884.22</v>
      </c>
      <c r="G48" s="100">
        <f>IFERROR(IF(VLOOKUP($A48,'Annex 2 Designated EHV charges'!$D:$O,12,FALSE)=0,"",VLOOKUP($A48,'Annex 2 Designated EHV charges'!$D:$O,12,FALSE)),"")</f>
        <v>0.05</v>
      </c>
      <c r="H48" s="100">
        <f>IFERROR(IF(VLOOKUP($A48,'Annex 2 Designated EHV charges'!$D:$P,13,FALSE)=0,"",VLOOKUP($A48,'Annex 2 Designated EHV charges'!$D:$P,13,FALSE)),"")</f>
        <v>0.05</v>
      </c>
      <c r="I48" s="237" t="str">
        <f>IF('Annex 2 Designated EHV charges'!Q54="","",'Annex 2 Designated EHV charges'!Q54)</f>
        <v/>
      </c>
    </row>
    <row r="49" spans="1:9" ht="12.75" customHeight="1" x14ac:dyDescent="0.25">
      <c r="A49" s="97">
        <f t="array" ref="A49">IFERROR(INDEX('Annex 2 Designated EHV charges'!$D$11:$D$257, MATCH(0, IF(ISBLANK('Annex 2 Designated EHV charges'!$D$11:$D$257),1, COUNTIF(A$4:$A48, 'Annex 2 Designated EHV charges'!$D$11:$D$257)), 0)),"")</f>
        <v>673</v>
      </c>
      <c r="B49" s="96">
        <f>IF($A49="","",VLOOKUP($A49,'Annex 2 Designated EHV charges'!$D:$O,2,0))</f>
        <v>673</v>
      </c>
      <c r="C49" s="97">
        <f>IF($A49="","",VLOOKUP($A49,'Annex 2 Designated EHV charges'!$D:$O,3,0))</f>
        <v>1300037983904</v>
      </c>
      <c r="D49" s="96" t="str">
        <f>IF($A49="","",VLOOKUP($A49,'Annex 2 Designated EHV charges'!$D:$O,4,0))</f>
        <v>Carno A</v>
      </c>
      <c r="E49" s="98" t="str">
        <f>IFERROR(IF(VLOOKUP($A49,'Annex 2 Designated EHV charges'!$D:$O,10,FALSE)=0,"",VLOOKUP($A49,'Annex 2 Designated EHV charges'!$D:$O,10,FALSE)),"")</f>
        <v>-</v>
      </c>
      <c r="F49" s="99">
        <f>IFERROR(IF(VLOOKUP($A49,'Annex 2 Designated EHV charges'!$D:$O,11,FALSE)=0,"",VLOOKUP($A49,'Annex 2 Designated EHV charges'!$D:$O,11,FALSE)),"")</f>
        <v>11072.92</v>
      </c>
      <c r="G49" s="100">
        <f>IFERROR(IF(VLOOKUP($A49,'Annex 2 Designated EHV charges'!$D:$O,12,FALSE)=0,"",VLOOKUP($A49,'Annex 2 Designated EHV charges'!$D:$O,12,FALSE)),"")</f>
        <v>0.05</v>
      </c>
      <c r="H49" s="100">
        <f>IFERROR(IF(VLOOKUP($A49,'Annex 2 Designated EHV charges'!$D:$P,13,FALSE)=0,"",VLOOKUP($A49,'Annex 2 Designated EHV charges'!$D:$P,13,FALSE)),"")</f>
        <v>0.05</v>
      </c>
      <c r="I49" s="237" t="str">
        <f>IF('Annex 2 Designated EHV charges'!Q55="","",'Annex 2 Designated EHV charges'!Q55)</f>
        <v/>
      </c>
    </row>
    <row r="50" spans="1:9" ht="12.75" customHeight="1" x14ac:dyDescent="0.25">
      <c r="A50" s="97">
        <f t="array" ref="A50">IFERROR(INDEX('Annex 2 Designated EHV charges'!$D$11:$D$257, MATCH(0, IF(ISBLANK('Annex 2 Designated EHV charges'!$D$11:$D$257),1, COUNTIF(A$4:$A49, 'Annex 2 Designated EHV charges'!$D$11:$D$257)), 0)),"")</f>
        <v>674</v>
      </c>
      <c r="B50" s="96">
        <f>IF($A50="","",VLOOKUP($A50,'Annex 2 Designated EHV charges'!$D:$O,2,0))</f>
        <v>674</v>
      </c>
      <c r="C50" s="97">
        <f>IF($A50="","",VLOOKUP($A50,'Annex 2 Designated EHV charges'!$D:$O,3,0))</f>
        <v>1300050649390</v>
      </c>
      <c r="D50" s="96" t="str">
        <f>IF($A50="","",VLOOKUP($A50,'Annex 2 Designated EHV charges'!$D:$O,4,0))</f>
        <v>Trysglwyn</v>
      </c>
      <c r="E50" s="98" t="str">
        <f>IFERROR(IF(VLOOKUP($A50,'Annex 2 Designated EHV charges'!$D:$O,10,FALSE)=0,"",VLOOKUP($A50,'Annex 2 Designated EHV charges'!$D:$O,10,FALSE)),"")</f>
        <v>-</v>
      </c>
      <c r="F50" s="99">
        <f>IFERROR(IF(VLOOKUP($A50,'Annex 2 Designated EHV charges'!$D:$O,11,FALSE)=0,"",VLOOKUP($A50,'Annex 2 Designated EHV charges'!$D:$O,11,FALSE)),"")</f>
        <v>2899.46</v>
      </c>
      <c r="G50" s="100">
        <f>IFERROR(IF(VLOOKUP($A50,'Annex 2 Designated EHV charges'!$D:$O,12,FALSE)=0,"",VLOOKUP($A50,'Annex 2 Designated EHV charges'!$D:$O,12,FALSE)),"")</f>
        <v>0.05</v>
      </c>
      <c r="H50" s="100">
        <f>IFERROR(IF(VLOOKUP($A50,'Annex 2 Designated EHV charges'!$D:$P,13,FALSE)=0,"",VLOOKUP($A50,'Annex 2 Designated EHV charges'!$D:$P,13,FALSE)),"")</f>
        <v>0.05</v>
      </c>
      <c r="I50" s="237" t="str">
        <f>IF('Annex 2 Designated EHV charges'!Q56="","",'Annex 2 Designated EHV charges'!Q56)</f>
        <v/>
      </c>
    </row>
    <row r="51" spans="1:9" ht="12.75" customHeight="1" x14ac:dyDescent="0.25">
      <c r="A51" s="97">
        <f t="array" ref="A51">IFERROR(INDEX('Annex 2 Designated EHV charges'!$D$11:$D$257, MATCH(0, IF(ISBLANK('Annex 2 Designated EHV charges'!$D$11:$D$257),1, COUNTIF(A$4:$A50, 'Annex 2 Designated EHV charges'!$D$11:$D$257)), 0)),"")</f>
        <v>675</v>
      </c>
      <c r="B51" s="96">
        <f>IF($A51="","",VLOOKUP($A51,'Annex 2 Designated EHV charges'!$D:$O,2,0))</f>
        <v>675</v>
      </c>
      <c r="C51" s="97">
        <f>IF($A51="","",VLOOKUP($A51,'Annex 2 Designated EHV charges'!$D:$O,3,0))</f>
        <v>1300050649415</v>
      </c>
      <c r="D51" s="96" t="str">
        <f>IF($A51="","",VLOOKUP($A51,'Annex 2 Designated EHV charges'!$D:$O,4,0))</f>
        <v>Llanabo</v>
      </c>
      <c r="E51" s="98" t="str">
        <f>IFERROR(IF(VLOOKUP($A51,'Annex 2 Designated EHV charges'!$D:$O,10,FALSE)=0,"",VLOOKUP($A51,'Annex 2 Designated EHV charges'!$D:$O,10,FALSE)),"")</f>
        <v>-</v>
      </c>
      <c r="F51" s="99">
        <f>IFERROR(IF(VLOOKUP($A51,'Annex 2 Designated EHV charges'!$D:$O,11,FALSE)=0,"",VLOOKUP($A51,'Annex 2 Designated EHV charges'!$D:$O,11,FALSE)),"")</f>
        <v>2328.0100000000002</v>
      </c>
      <c r="G51" s="100">
        <f>IFERROR(IF(VLOOKUP($A51,'Annex 2 Designated EHV charges'!$D:$O,12,FALSE)=0,"",VLOOKUP($A51,'Annex 2 Designated EHV charges'!$D:$O,12,FALSE)),"")</f>
        <v>0.05</v>
      </c>
      <c r="H51" s="100">
        <f>IFERROR(IF(VLOOKUP($A51,'Annex 2 Designated EHV charges'!$D:$P,13,FALSE)=0,"",VLOOKUP($A51,'Annex 2 Designated EHV charges'!$D:$P,13,FALSE)),"")</f>
        <v>0.05</v>
      </c>
      <c r="I51" s="237" t="str">
        <f>IF('Annex 2 Designated EHV charges'!Q57="","",'Annex 2 Designated EHV charges'!Q57)</f>
        <v/>
      </c>
    </row>
    <row r="52" spans="1:9" ht="12.75" customHeight="1" x14ac:dyDescent="0.25">
      <c r="A52" s="97">
        <f t="array" ref="A52">IFERROR(INDEX('Annex 2 Designated EHV charges'!$D$11:$D$257, MATCH(0, IF(ISBLANK('Annex 2 Designated EHV charges'!$D$11:$D$257),1, COUNTIF(A$4:$A51, 'Annex 2 Designated EHV charges'!$D$11:$D$257)), 0)),"")</f>
        <v>676</v>
      </c>
      <c r="B52" s="96">
        <f>IF($A52="","",VLOOKUP($A52,'Annex 2 Designated EHV charges'!$D:$O,2,0))</f>
        <v>676</v>
      </c>
      <c r="C52" s="97">
        <f>IF($A52="","",VLOOKUP($A52,'Annex 2 Designated EHV charges'!$D:$O,3,0))</f>
        <v>1300060701115</v>
      </c>
      <c r="D52" s="96" t="str">
        <f>IF($A52="","",VLOOKUP($A52,'Annex 2 Designated EHV charges'!$D:$O,4,0))</f>
        <v>Ebnal Lodge PV</v>
      </c>
      <c r="E52" s="98" t="str">
        <f>IFERROR(IF(VLOOKUP($A52,'Annex 2 Designated EHV charges'!$D:$O,10,FALSE)=0,"",VLOOKUP($A52,'Annex 2 Designated EHV charges'!$D:$O,10,FALSE)),"")</f>
        <v>-</v>
      </c>
      <c r="F52" s="99">
        <f>IFERROR(IF(VLOOKUP($A52,'Annex 2 Designated EHV charges'!$D:$O,11,FALSE)=0,"",VLOOKUP($A52,'Annex 2 Designated EHV charges'!$D:$O,11,FALSE)),"")</f>
        <v>1847.8</v>
      </c>
      <c r="G52" s="100">
        <f>IFERROR(IF(VLOOKUP($A52,'Annex 2 Designated EHV charges'!$D:$O,12,FALSE)=0,"",VLOOKUP($A52,'Annex 2 Designated EHV charges'!$D:$O,12,FALSE)),"")</f>
        <v>0.05</v>
      </c>
      <c r="H52" s="100">
        <f>IFERROR(IF(VLOOKUP($A52,'Annex 2 Designated EHV charges'!$D:$P,13,FALSE)=0,"",VLOOKUP($A52,'Annex 2 Designated EHV charges'!$D:$P,13,FALSE)),"")</f>
        <v>0.05</v>
      </c>
      <c r="I52" s="237" t="str">
        <f>IF('Annex 2 Designated EHV charges'!Q58="","",'Annex 2 Designated EHV charges'!Q58)</f>
        <v/>
      </c>
    </row>
    <row r="53" spans="1:9" ht="12.75" customHeight="1" x14ac:dyDescent="0.25">
      <c r="A53" s="97">
        <f t="array" ref="A53">IFERROR(INDEX('Annex 2 Designated EHV charges'!$D$11:$D$257, MATCH(0, IF(ISBLANK('Annex 2 Designated EHV charges'!$D$11:$D$257),1, COUNTIF(A$4:$A52, 'Annex 2 Designated EHV charges'!$D$11:$D$257)), 0)),"")</f>
        <v>670</v>
      </c>
      <c r="B53" s="96">
        <f>IF($A53="","",VLOOKUP($A53,'Annex 2 Designated EHV charges'!$D:$O,2,0))</f>
        <v>670</v>
      </c>
      <c r="C53" s="97">
        <f>IF($A53="","",VLOOKUP($A53,'Annex 2 Designated EHV charges'!$D:$O,3,0))</f>
        <v>1300060621597</v>
      </c>
      <c r="D53" s="96" t="str">
        <f>IF($A53="","",VLOOKUP($A53,'Annex 2 Designated EHV charges'!$D:$O,4,0))</f>
        <v>Twemelows Hall PV</v>
      </c>
      <c r="E53" s="98" t="str">
        <f>IFERROR(IF(VLOOKUP($A53,'Annex 2 Designated EHV charges'!$D:$O,10,FALSE)=0,"",VLOOKUP($A53,'Annex 2 Designated EHV charges'!$D:$O,10,FALSE)),"")</f>
        <v>-</v>
      </c>
      <c r="F53" s="99">
        <f>IFERROR(IF(VLOOKUP($A53,'Annex 2 Designated EHV charges'!$D:$O,11,FALSE)=0,"",VLOOKUP($A53,'Annex 2 Designated EHV charges'!$D:$O,11,FALSE)),"")</f>
        <v>11528.62</v>
      </c>
      <c r="G53" s="100">
        <f>IFERROR(IF(VLOOKUP($A53,'Annex 2 Designated EHV charges'!$D:$O,12,FALSE)=0,"",VLOOKUP($A53,'Annex 2 Designated EHV charges'!$D:$O,12,FALSE)),"")</f>
        <v>0.05</v>
      </c>
      <c r="H53" s="100">
        <f>IFERROR(IF(VLOOKUP($A53,'Annex 2 Designated EHV charges'!$D:$P,13,FALSE)=0,"",VLOOKUP($A53,'Annex 2 Designated EHV charges'!$D:$P,13,FALSE)),"")</f>
        <v>0.05</v>
      </c>
      <c r="I53" s="237" t="str">
        <f>IF('Annex 2 Designated EHV charges'!Q59="","",'Annex 2 Designated EHV charges'!Q59)</f>
        <v/>
      </c>
    </row>
    <row r="54" spans="1:9" ht="12.75" customHeight="1" x14ac:dyDescent="0.25">
      <c r="A54" s="97">
        <f t="array" ref="A54">IFERROR(INDEX('Annex 2 Designated EHV charges'!$D$11:$D$257, MATCH(0, IF(ISBLANK('Annex 2 Designated EHV charges'!$D$11:$D$257),1, COUNTIF(A$4:$A53, 'Annex 2 Designated EHV charges'!$D$11:$D$257)), 0)),"")</f>
        <v>679</v>
      </c>
      <c r="B54" s="96">
        <f>IF($A54="","",VLOOKUP($A54,'Annex 2 Designated EHV charges'!$D:$O,2,0))</f>
        <v>679</v>
      </c>
      <c r="C54" s="97">
        <f>IF($A54="","",VLOOKUP($A54,'Annex 2 Designated EHV charges'!$D:$O,3,0))</f>
        <v>1300060626284</v>
      </c>
      <c r="D54" s="96" t="str">
        <f>IF($A54="","",VLOOKUP($A54,'Annex 2 Designated EHV charges'!$D:$O,4,0))</f>
        <v>Teyrdan</v>
      </c>
      <c r="E54" s="98" t="str">
        <f>IFERROR(IF(VLOOKUP($A54,'Annex 2 Designated EHV charges'!$D:$O,10,FALSE)=0,"",VLOOKUP($A54,'Annex 2 Designated EHV charges'!$D:$O,10,FALSE)),"")</f>
        <v>-</v>
      </c>
      <c r="F54" s="99">
        <f>IFERROR(IF(VLOOKUP($A54,'Annex 2 Designated EHV charges'!$D:$O,11,FALSE)=0,"",VLOOKUP($A54,'Annex 2 Designated EHV charges'!$D:$O,11,FALSE)),"")</f>
        <v>180.35</v>
      </c>
      <c r="G54" s="100">
        <f>IFERROR(IF(VLOOKUP($A54,'Annex 2 Designated EHV charges'!$D:$O,12,FALSE)=0,"",VLOOKUP($A54,'Annex 2 Designated EHV charges'!$D:$O,12,FALSE)),"")</f>
        <v>0.05</v>
      </c>
      <c r="H54" s="100">
        <f>IFERROR(IF(VLOOKUP($A54,'Annex 2 Designated EHV charges'!$D:$P,13,FALSE)=0,"",VLOOKUP($A54,'Annex 2 Designated EHV charges'!$D:$P,13,FALSE)),"")</f>
        <v>0.05</v>
      </c>
      <c r="I54" s="237" t="str">
        <f>IF('Annex 2 Designated EHV charges'!Q60="","",'Annex 2 Designated EHV charges'!Q60)</f>
        <v>See Annex 6</v>
      </c>
    </row>
    <row r="55" spans="1:9" ht="12.75" customHeight="1" x14ac:dyDescent="0.25">
      <c r="A55" s="97">
        <f t="array" ref="A55">IFERROR(INDEX('Annex 2 Designated EHV charges'!$D$11:$D$257, MATCH(0, IF(ISBLANK('Annex 2 Designated EHV charges'!$D$11:$D$257),1, COUNTIF(A$4:$A54, 'Annex 2 Designated EHV charges'!$D$11:$D$257)), 0)),"")</f>
        <v>684</v>
      </c>
      <c r="B55" s="96">
        <f>IF($A55="","",VLOOKUP($A55,'Annex 2 Designated EHV charges'!$D:$O,2,0))</f>
        <v>684</v>
      </c>
      <c r="C55" s="97">
        <f>IF($A55="","",VLOOKUP($A55,'Annex 2 Designated EHV charges'!$D:$O,3,0))</f>
        <v>1300060631665</v>
      </c>
      <c r="D55" s="96" t="str">
        <f>IF($A55="","",VLOOKUP($A55,'Annex 2 Designated EHV charges'!$D:$O,4,0))</f>
        <v>Parc Adfer</v>
      </c>
      <c r="E55" s="98" t="str">
        <f>IFERROR(IF(VLOOKUP($A55,'Annex 2 Designated EHV charges'!$D:$O,10,FALSE)=0,"",VLOOKUP($A55,'Annex 2 Designated EHV charges'!$D:$O,10,FALSE)),"")</f>
        <v>-</v>
      </c>
      <c r="F55" s="99">
        <f>IFERROR(IF(VLOOKUP($A55,'Annex 2 Designated EHV charges'!$D:$O,11,FALSE)=0,"",VLOOKUP($A55,'Annex 2 Designated EHV charges'!$D:$O,11,FALSE)),"")</f>
        <v>2972.71</v>
      </c>
      <c r="G55" s="100">
        <f>IFERROR(IF(VLOOKUP($A55,'Annex 2 Designated EHV charges'!$D:$O,12,FALSE)=0,"",VLOOKUP($A55,'Annex 2 Designated EHV charges'!$D:$O,12,FALSE)),"")</f>
        <v>0.05</v>
      </c>
      <c r="H55" s="100">
        <f>IFERROR(IF(VLOOKUP($A55,'Annex 2 Designated EHV charges'!$D:$P,13,FALSE)=0,"",VLOOKUP($A55,'Annex 2 Designated EHV charges'!$D:$P,13,FALSE)),"")</f>
        <v>0.05</v>
      </c>
      <c r="I55" s="237" t="str">
        <f>IF('Annex 2 Designated EHV charges'!Q61="","",'Annex 2 Designated EHV charges'!Q61)</f>
        <v/>
      </c>
    </row>
    <row r="56" spans="1:9" ht="12.75" customHeight="1" x14ac:dyDescent="0.25">
      <c r="A56" s="97">
        <f t="array" ref="A56">IFERROR(INDEX('Annex 2 Designated EHV charges'!$D$11:$D$257, MATCH(0, IF(ISBLANK('Annex 2 Designated EHV charges'!$D$11:$D$257),1, COUNTIF(A$4:$A55, 'Annex 2 Designated EHV charges'!$D$11:$D$257)), 0)),"")</f>
        <v>683</v>
      </c>
      <c r="B56" s="96">
        <f>IF($A56="","",VLOOKUP($A56,'Annex 2 Designated EHV charges'!$D:$O,2,0))</f>
        <v>683</v>
      </c>
      <c r="C56" s="97">
        <f>IF($A56="","",VLOOKUP($A56,'Annex 2 Designated EHV charges'!$D:$O,3,0))</f>
        <v>1300060621969</v>
      </c>
      <c r="D56" s="96" t="str">
        <f>IF($A56="","",VLOOKUP($A56,'Annex 2 Designated EHV charges'!$D:$O,4,0))</f>
        <v>Hadley Solar Park</v>
      </c>
      <c r="E56" s="98" t="str">
        <f>IFERROR(IF(VLOOKUP($A56,'Annex 2 Designated EHV charges'!$D:$O,10,FALSE)=0,"",VLOOKUP($A56,'Annex 2 Designated EHV charges'!$D:$O,10,FALSE)),"")</f>
        <v>-</v>
      </c>
      <c r="F56" s="99">
        <f>IFERROR(IF(VLOOKUP($A56,'Annex 2 Designated EHV charges'!$D:$O,11,FALSE)=0,"",VLOOKUP($A56,'Annex 2 Designated EHV charges'!$D:$O,11,FALSE)),"")</f>
        <v>180.12</v>
      </c>
      <c r="G56" s="100">
        <f>IFERROR(IF(VLOOKUP($A56,'Annex 2 Designated EHV charges'!$D:$O,12,FALSE)=0,"",VLOOKUP($A56,'Annex 2 Designated EHV charges'!$D:$O,12,FALSE)),"")</f>
        <v>0.05</v>
      </c>
      <c r="H56" s="100">
        <f>IFERROR(IF(VLOOKUP($A56,'Annex 2 Designated EHV charges'!$D:$P,13,FALSE)=0,"",VLOOKUP($A56,'Annex 2 Designated EHV charges'!$D:$P,13,FALSE)),"")</f>
        <v>0.05</v>
      </c>
      <c r="I56" s="237" t="str">
        <f>IF('Annex 2 Designated EHV charges'!Q62="","",'Annex 2 Designated EHV charges'!Q62)</f>
        <v>See Annex 6</v>
      </c>
    </row>
    <row r="57" spans="1:9" ht="12.75" customHeight="1" x14ac:dyDescent="0.25">
      <c r="A57" s="97">
        <f t="array" ref="A57">IFERROR(INDEX('Annex 2 Designated EHV charges'!$D$11:$D$257, MATCH(0, IF(ISBLANK('Annex 2 Designated EHV charges'!$D$11:$D$257),1, COUNTIF(A$4:$A56, 'Annex 2 Designated EHV charges'!$D$11:$D$257)), 0)),"")</f>
        <v>664</v>
      </c>
      <c r="B57" s="96">
        <f>IF($A57="","",VLOOKUP($A57,'Annex 2 Designated EHV charges'!$D:$O,2,0))</f>
        <v>664</v>
      </c>
      <c r="C57" s="97">
        <f>IF($A57="","",VLOOKUP($A57,'Annex 2 Designated EHV charges'!$D:$O,3,0))</f>
        <v>1300060707507</v>
      </c>
      <c r="D57" s="96" t="str">
        <f>IF($A57="","",VLOOKUP($A57,'Annex 2 Designated EHV charges'!$D:$O,4,0))</f>
        <v>Beaufort Road</v>
      </c>
      <c r="E57" s="98" t="str">
        <f>IFERROR(IF(VLOOKUP($A57,'Annex 2 Designated EHV charges'!$D:$O,10,FALSE)=0,"",VLOOKUP($A57,'Annex 2 Designated EHV charges'!$D:$O,10,FALSE)),"")</f>
        <v>-</v>
      </c>
      <c r="F57" s="99">
        <f>IFERROR(IF(VLOOKUP($A57,'Annex 2 Designated EHV charges'!$D:$O,11,FALSE)=0,"",VLOOKUP($A57,'Annex 2 Designated EHV charges'!$D:$O,11,FALSE)),"")</f>
        <v>1460.46</v>
      </c>
      <c r="G57" s="100">
        <f>IFERROR(IF(VLOOKUP($A57,'Annex 2 Designated EHV charges'!$D:$O,12,FALSE)=0,"",VLOOKUP($A57,'Annex 2 Designated EHV charges'!$D:$O,12,FALSE)),"")</f>
        <v>0.05</v>
      </c>
      <c r="H57" s="100">
        <f>IFERROR(IF(VLOOKUP($A57,'Annex 2 Designated EHV charges'!$D:$P,13,FALSE)=0,"",VLOOKUP($A57,'Annex 2 Designated EHV charges'!$D:$P,13,FALSE)),"")</f>
        <v>0.05</v>
      </c>
      <c r="I57" s="237" t="str">
        <f>IF('Annex 2 Designated EHV charges'!Q63="","",'Annex 2 Designated EHV charges'!Q63)</f>
        <v/>
      </c>
    </row>
    <row r="58" spans="1:9" ht="12.75" customHeight="1" x14ac:dyDescent="0.25">
      <c r="A58" s="97">
        <f t="array" ref="A58">IFERROR(INDEX('Annex 2 Designated EHV charges'!$D$11:$D$257, MATCH(0, IF(ISBLANK('Annex 2 Designated EHV charges'!$D$11:$D$257),1, COUNTIF(A$4:$A57, 'Annex 2 Designated EHV charges'!$D$11:$D$257)), 0)),"")</f>
        <v>615</v>
      </c>
      <c r="B58" s="96">
        <f>IF($A58="","",VLOOKUP($A58,'Annex 2 Designated EHV charges'!$D:$O,2,0))</f>
        <v>615</v>
      </c>
      <c r="C58" s="97">
        <f>IF($A58="","",VLOOKUP($A58,'Annex 2 Designated EHV charges'!$D:$O,3,0))</f>
        <v>1300060729556</v>
      </c>
      <c r="D58" s="96" t="str">
        <f>IF($A58="","",VLOOKUP($A58,'Annex 2 Designated EHV charges'!$D:$O,4,0))</f>
        <v>Mersey Warf STOR</v>
      </c>
      <c r="E58" s="98">
        <f>IFERROR(IF(VLOOKUP($A58,'Annex 2 Designated EHV charges'!$D:$O,10,FALSE)=0,"",VLOOKUP($A58,'Annex 2 Designated EHV charges'!$D:$O,10,FALSE)),"")</f>
        <v>-0.58599999999999997</v>
      </c>
      <c r="F58" s="99">
        <f>IFERROR(IF(VLOOKUP($A58,'Annex 2 Designated EHV charges'!$D:$O,11,FALSE)=0,"",VLOOKUP($A58,'Annex 2 Designated EHV charges'!$D:$O,11,FALSE)),"")</f>
        <v>10175.530000000001</v>
      </c>
      <c r="G58" s="100">
        <f>IFERROR(IF(VLOOKUP($A58,'Annex 2 Designated EHV charges'!$D:$O,12,FALSE)=0,"",VLOOKUP($A58,'Annex 2 Designated EHV charges'!$D:$O,12,FALSE)),"")</f>
        <v>0.05</v>
      </c>
      <c r="H58" s="100">
        <f>IFERROR(IF(VLOOKUP($A58,'Annex 2 Designated EHV charges'!$D:$P,13,FALSE)=0,"",VLOOKUP($A58,'Annex 2 Designated EHV charges'!$D:$P,13,FALSE)),"")</f>
        <v>0.05</v>
      </c>
      <c r="I58" s="237" t="str">
        <f>IF('Annex 2 Designated EHV charges'!Q64="","",'Annex 2 Designated EHV charges'!Q64)</f>
        <v/>
      </c>
    </row>
    <row r="59" spans="1:9" ht="12.75" customHeight="1" x14ac:dyDescent="0.25">
      <c r="A59" s="97">
        <f t="array" ref="A59">IFERROR(INDEX('Annex 2 Designated EHV charges'!$D$11:$D$257, MATCH(0, IF(ISBLANK('Annex 2 Designated EHV charges'!$D$11:$D$257),1, COUNTIF(A$4:$A58, 'Annex 2 Designated EHV charges'!$D$11:$D$257)), 0)),"")</f>
        <v>686</v>
      </c>
      <c r="B59" s="96">
        <f>IF($A59="","",VLOOKUP($A59,'Annex 2 Designated EHV charges'!$D:$O,2,0))</f>
        <v>686</v>
      </c>
      <c r="C59" s="97">
        <f>IF($A59="","",VLOOKUP($A59,'Annex 2 Designated EHV charges'!$D:$O,3,0))</f>
        <v>1300060657840</v>
      </c>
      <c r="D59" s="96" t="str">
        <f>IF($A59="","",VLOOKUP($A59,'Annex 2 Designated EHV charges'!$D:$O,4,0))</f>
        <v>Charity Farm Solar Park</v>
      </c>
      <c r="E59" s="98" t="str">
        <f>IFERROR(IF(VLOOKUP($A59,'Annex 2 Designated EHV charges'!$D:$O,10,FALSE)=0,"",VLOOKUP($A59,'Annex 2 Designated EHV charges'!$D:$O,10,FALSE)),"")</f>
        <v>-</v>
      </c>
      <c r="F59" s="99">
        <f>IFERROR(IF(VLOOKUP($A59,'Annex 2 Designated EHV charges'!$D:$O,11,FALSE)=0,"",VLOOKUP($A59,'Annex 2 Designated EHV charges'!$D:$O,11,FALSE)),"")</f>
        <v>180.79</v>
      </c>
      <c r="G59" s="100">
        <f>IFERROR(IF(VLOOKUP($A59,'Annex 2 Designated EHV charges'!$D:$O,12,FALSE)=0,"",VLOOKUP($A59,'Annex 2 Designated EHV charges'!$D:$O,12,FALSE)),"")</f>
        <v>0.05</v>
      </c>
      <c r="H59" s="100">
        <f>IFERROR(IF(VLOOKUP($A59,'Annex 2 Designated EHV charges'!$D:$P,13,FALSE)=0,"",VLOOKUP($A59,'Annex 2 Designated EHV charges'!$D:$P,13,FALSE)),"")</f>
        <v>0.05</v>
      </c>
      <c r="I59" s="237" t="str">
        <f>IF('Annex 2 Designated EHV charges'!Q65="","",'Annex 2 Designated EHV charges'!Q65)</f>
        <v/>
      </c>
    </row>
    <row r="60" spans="1:9" ht="12.75" customHeight="1" x14ac:dyDescent="0.25">
      <c r="A60" s="97">
        <f t="array" ref="A60">IFERROR(INDEX('Annex 2 Designated EHV charges'!$D$11:$D$257, MATCH(0, IF(ISBLANK('Annex 2 Designated EHV charges'!$D$11:$D$257),1, COUNTIF(A$4:$A59, 'Annex 2 Designated EHV charges'!$D$11:$D$257)), 0)),"")</f>
        <v>687</v>
      </c>
      <c r="B60" s="96">
        <f>IF($A60="","",VLOOKUP($A60,'Annex 2 Designated EHV charges'!$D:$O,2,0))</f>
        <v>687</v>
      </c>
      <c r="C60" s="97">
        <f>IF($A60="","",VLOOKUP($A60,'Annex 2 Designated EHV charges'!$D:$O,3,0))</f>
        <v>1300050652905</v>
      </c>
      <c r="D60" s="96" t="str">
        <f>IF($A60="","",VLOOKUP($A60,'Annex 2 Designated EHV charges'!$D:$O,4,0))</f>
        <v>Mynydd Gorduu</v>
      </c>
      <c r="E60" s="98" t="str">
        <f>IFERROR(IF(VLOOKUP($A60,'Annex 2 Designated EHV charges'!$D:$O,10,FALSE)=0,"",VLOOKUP($A60,'Annex 2 Designated EHV charges'!$D:$O,10,FALSE)),"")</f>
        <v>-</v>
      </c>
      <c r="F60" s="99">
        <f>IFERROR(IF(VLOOKUP($A60,'Annex 2 Designated EHV charges'!$D:$O,11,FALSE)=0,"",VLOOKUP($A60,'Annex 2 Designated EHV charges'!$D:$O,11,FALSE)),"")</f>
        <v>2295.67</v>
      </c>
      <c r="G60" s="100">
        <f>IFERROR(IF(VLOOKUP($A60,'Annex 2 Designated EHV charges'!$D:$O,12,FALSE)=0,"",VLOOKUP($A60,'Annex 2 Designated EHV charges'!$D:$O,12,FALSE)),"")</f>
        <v>0.05</v>
      </c>
      <c r="H60" s="100">
        <f>IFERROR(IF(VLOOKUP($A60,'Annex 2 Designated EHV charges'!$D:$P,13,FALSE)=0,"",VLOOKUP($A60,'Annex 2 Designated EHV charges'!$D:$P,13,FALSE)),"")</f>
        <v>0.05</v>
      </c>
      <c r="I60" s="237" t="str">
        <f>IF('Annex 2 Designated EHV charges'!Q66="","",'Annex 2 Designated EHV charges'!Q66)</f>
        <v/>
      </c>
    </row>
    <row r="61" spans="1:9" ht="12.75" customHeight="1" x14ac:dyDescent="0.25">
      <c r="A61" s="97">
        <f t="array" ref="A61">IFERROR(INDEX('Annex 2 Designated EHV charges'!$D$11:$D$257, MATCH(0, IF(ISBLANK('Annex 2 Designated EHV charges'!$D$11:$D$257),1, COUNTIF(A$4:$A60, 'Annex 2 Designated EHV charges'!$D$11:$D$257)), 0)),"")</f>
        <v>678</v>
      </c>
      <c r="B61" s="96">
        <f>IF($A61="","",VLOOKUP($A61,'Annex 2 Designated EHV charges'!$D:$O,2,0))</f>
        <v>678</v>
      </c>
      <c r="C61" s="97">
        <f>IF($A61="","",VLOOKUP($A61,'Annex 2 Designated EHV charges'!$D:$O,3,0))</f>
        <v>1300060626309</v>
      </c>
      <c r="D61" s="96" t="str">
        <f>IF($A61="","",VLOOKUP($A61,'Annex 2 Designated EHV charges'!$D:$O,4,0))</f>
        <v>Nefyn</v>
      </c>
      <c r="E61" s="98" t="str">
        <f>IFERROR(IF(VLOOKUP($A61,'Annex 2 Designated EHV charges'!$D:$O,10,FALSE)=0,"",VLOOKUP($A61,'Annex 2 Designated EHV charges'!$D:$O,10,FALSE)),"")</f>
        <v>-</v>
      </c>
      <c r="F61" s="99">
        <f>IFERROR(IF(VLOOKUP($A61,'Annex 2 Designated EHV charges'!$D:$O,11,FALSE)=0,"",VLOOKUP($A61,'Annex 2 Designated EHV charges'!$D:$O,11,FALSE)),"")</f>
        <v>180.49</v>
      </c>
      <c r="G61" s="100">
        <f>IFERROR(IF(VLOOKUP($A61,'Annex 2 Designated EHV charges'!$D:$O,12,FALSE)=0,"",VLOOKUP($A61,'Annex 2 Designated EHV charges'!$D:$O,12,FALSE)),"")</f>
        <v>0.05</v>
      </c>
      <c r="H61" s="100">
        <f>IFERROR(IF(VLOOKUP($A61,'Annex 2 Designated EHV charges'!$D:$P,13,FALSE)=0,"",VLOOKUP($A61,'Annex 2 Designated EHV charges'!$D:$P,13,FALSE)),"")</f>
        <v>0.05</v>
      </c>
      <c r="I61" s="237" t="str">
        <f>IF('Annex 2 Designated EHV charges'!Q67="","",'Annex 2 Designated EHV charges'!Q67)</f>
        <v/>
      </c>
    </row>
    <row r="62" spans="1:9" ht="12.75" customHeight="1" x14ac:dyDescent="0.25">
      <c r="A62" s="97">
        <f t="array" ref="A62">IFERROR(INDEX('Annex 2 Designated EHV charges'!$D$11:$D$257, MATCH(0, IF(ISBLANK('Annex 2 Designated EHV charges'!$D$11:$D$257),1, COUNTIF(A$4:$A61, 'Annex 2 Designated EHV charges'!$D$11:$D$257)), 0)),"")</f>
        <v>697</v>
      </c>
      <c r="B62" s="96">
        <f>IF($A62="","",VLOOKUP($A62,'Annex 2 Designated EHV charges'!$D:$O,2,0))</f>
        <v>697</v>
      </c>
      <c r="C62" s="97">
        <f>IF($A62="","",VLOOKUP($A62,'Annex 2 Designated EHV charges'!$D:$O,3,0))</f>
        <v>1300060621996</v>
      </c>
      <c r="D62" s="96" t="str">
        <f>IF($A62="","",VLOOKUP($A62,'Annex 2 Designated EHV charges'!$D:$O,4,0))</f>
        <v>Frodsham WF 1</v>
      </c>
      <c r="E62" s="98" t="str">
        <f>IFERROR(IF(VLOOKUP($A62,'Annex 2 Designated EHV charges'!$D:$O,10,FALSE)=0,"",VLOOKUP($A62,'Annex 2 Designated EHV charges'!$D:$O,10,FALSE)),"")</f>
        <v>-</v>
      </c>
      <c r="F62" s="99">
        <f>IFERROR(IF(VLOOKUP($A62,'Annex 2 Designated EHV charges'!$D:$O,11,FALSE)=0,"",VLOOKUP($A62,'Annex 2 Designated EHV charges'!$D:$O,11,FALSE)),"")</f>
        <v>6150.14</v>
      </c>
      <c r="G62" s="100">
        <f>IFERROR(IF(VLOOKUP($A62,'Annex 2 Designated EHV charges'!$D:$O,12,FALSE)=0,"",VLOOKUP($A62,'Annex 2 Designated EHV charges'!$D:$O,12,FALSE)),"")</f>
        <v>0.05</v>
      </c>
      <c r="H62" s="100">
        <f>IFERROR(IF(VLOOKUP($A62,'Annex 2 Designated EHV charges'!$D:$P,13,FALSE)=0,"",VLOOKUP($A62,'Annex 2 Designated EHV charges'!$D:$P,13,FALSE)),"")</f>
        <v>0.05</v>
      </c>
      <c r="I62" s="237" t="str">
        <f>IF('Annex 2 Designated EHV charges'!Q68="","",'Annex 2 Designated EHV charges'!Q68)</f>
        <v/>
      </c>
    </row>
    <row r="63" spans="1:9" ht="12.75" customHeight="1" x14ac:dyDescent="0.25">
      <c r="A63" s="97">
        <f t="array" ref="A63">IFERROR(INDEX('Annex 2 Designated EHV charges'!$D$11:$D$257, MATCH(0, IF(ISBLANK('Annex 2 Designated EHV charges'!$D$11:$D$257),1, COUNTIF(A$4:$A62, 'Annex 2 Designated EHV charges'!$D$11:$D$257)), 0)),"")</f>
        <v>699</v>
      </c>
      <c r="B63" s="96">
        <f>IF($A63="","",VLOOKUP($A63,'Annex 2 Designated EHV charges'!$D:$O,2,0))</f>
        <v>699</v>
      </c>
      <c r="C63" s="97">
        <f>IF($A63="","",VLOOKUP($A63,'Annex 2 Designated EHV charges'!$D:$O,3,0))</f>
        <v>1300060622011</v>
      </c>
      <c r="D63" s="96" t="str">
        <f>IF($A63="","",VLOOKUP($A63,'Annex 2 Designated EHV charges'!$D:$O,4,0))</f>
        <v>Frodsham WF 2</v>
      </c>
      <c r="E63" s="98" t="str">
        <f>IFERROR(IF(VLOOKUP($A63,'Annex 2 Designated EHV charges'!$D:$O,10,FALSE)=0,"",VLOOKUP($A63,'Annex 2 Designated EHV charges'!$D:$O,10,FALSE)),"")</f>
        <v>-</v>
      </c>
      <c r="F63" s="99">
        <f>IFERROR(IF(VLOOKUP($A63,'Annex 2 Designated EHV charges'!$D:$O,11,FALSE)=0,"",VLOOKUP($A63,'Annex 2 Designated EHV charges'!$D:$O,11,FALSE)),"")</f>
        <v>2836.77</v>
      </c>
      <c r="G63" s="100">
        <f>IFERROR(IF(VLOOKUP($A63,'Annex 2 Designated EHV charges'!$D:$O,12,FALSE)=0,"",VLOOKUP($A63,'Annex 2 Designated EHV charges'!$D:$O,12,FALSE)),"")</f>
        <v>0.05</v>
      </c>
      <c r="H63" s="100">
        <f>IFERROR(IF(VLOOKUP($A63,'Annex 2 Designated EHV charges'!$D:$P,13,FALSE)=0,"",VLOOKUP($A63,'Annex 2 Designated EHV charges'!$D:$P,13,FALSE)),"")</f>
        <v>0.05</v>
      </c>
      <c r="I63" s="237" t="str">
        <f>IF('Annex 2 Designated EHV charges'!Q69="","",'Annex 2 Designated EHV charges'!Q69)</f>
        <v/>
      </c>
    </row>
    <row r="64" spans="1:9" ht="12.75" customHeight="1" x14ac:dyDescent="0.25">
      <c r="A64" s="97">
        <f t="array" ref="A64">IFERROR(INDEX('Annex 2 Designated EHV charges'!$D$11:$D$257, MATCH(0, IF(ISBLANK('Annex 2 Designated EHV charges'!$D$11:$D$257),1, COUNTIF(A$4:$A63, 'Annex 2 Designated EHV charges'!$D$11:$D$257)), 0)),"")</f>
        <v>692</v>
      </c>
      <c r="B64" s="96">
        <f>IF($A64="","",VLOOKUP($A64,'Annex 2 Designated EHV charges'!$D:$O,2,0))</f>
        <v>692</v>
      </c>
      <c r="C64" s="97">
        <f>IF($A64="","",VLOOKUP($A64,'Annex 2 Designated EHV charges'!$D:$O,3,0))</f>
        <v>1300060609702</v>
      </c>
      <c r="D64" s="96" t="str">
        <f>IF($A64="","",VLOOKUP($A64,'Annex 2 Designated EHV charges'!$D:$O,4,0))</f>
        <v>Ince Biomass</v>
      </c>
      <c r="E64" s="98" t="str">
        <f>IFERROR(IF(VLOOKUP($A64,'Annex 2 Designated EHV charges'!$D:$O,10,FALSE)=0,"",VLOOKUP($A64,'Annex 2 Designated EHV charges'!$D:$O,10,FALSE)),"")</f>
        <v>-</v>
      </c>
      <c r="F64" s="99">
        <f>IFERROR(IF(VLOOKUP($A64,'Annex 2 Designated EHV charges'!$D:$O,11,FALSE)=0,"",VLOOKUP($A64,'Annex 2 Designated EHV charges'!$D:$O,11,FALSE)),"")</f>
        <v>2942.74</v>
      </c>
      <c r="G64" s="100">
        <f>IFERROR(IF(VLOOKUP($A64,'Annex 2 Designated EHV charges'!$D:$O,12,FALSE)=0,"",VLOOKUP($A64,'Annex 2 Designated EHV charges'!$D:$O,12,FALSE)),"")</f>
        <v>0.05</v>
      </c>
      <c r="H64" s="100">
        <f>IFERROR(IF(VLOOKUP($A64,'Annex 2 Designated EHV charges'!$D:$P,13,FALSE)=0,"",VLOOKUP($A64,'Annex 2 Designated EHV charges'!$D:$P,13,FALSE)),"")</f>
        <v>0.05</v>
      </c>
      <c r="I64" s="237" t="str">
        <f>IF('Annex 2 Designated EHV charges'!Q70="","",'Annex 2 Designated EHV charges'!Q70)</f>
        <v/>
      </c>
    </row>
    <row r="65" spans="1:9" ht="12.75" customHeight="1" x14ac:dyDescent="0.25">
      <c r="A65" s="97">
        <f t="array" ref="A65">IFERROR(INDEX('Annex 2 Designated EHV charges'!$D$11:$D$257, MATCH(0, IF(ISBLANK('Annex 2 Designated EHV charges'!$D$11:$D$257),1, COUNTIF(A$4:$A64, 'Annex 2 Designated EHV charges'!$D$11:$D$257)), 0)),"")</f>
        <v>693</v>
      </c>
      <c r="B65" s="96">
        <f>IF($A65="","",VLOOKUP($A65,'Annex 2 Designated EHV charges'!$D:$O,2,0))</f>
        <v>693</v>
      </c>
      <c r="C65" s="97">
        <f>IF($A65="","",VLOOKUP($A65,'Annex 2 Designated EHV charges'!$D:$O,3,0))</f>
        <v>1300060659759</v>
      </c>
      <c r="D65" s="96" t="str">
        <f>IF($A65="","",VLOOKUP($A65,'Annex 2 Designated EHV charges'!$D:$O,4,0))</f>
        <v>Kinmel Estate Solar Park</v>
      </c>
      <c r="E65" s="98" t="str">
        <f>IFERROR(IF(VLOOKUP($A65,'Annex 2 Designated EHV charges'!$D:$O,10,FALSE)=0,"",VLOOKUP($A65,'Annex 2 Designated EHV charges'!$D:$O,10,FALSE)),"")</f>
        <v>-</v>
      </c>
      <c r="F65" s="99">
        <f>IFERROR(IF(VLOOKUP($A65,'Annex 2 Designated EHV charges'!$D:$O,11,FALSE)=0,"",VLOOKUP($A65,'Annex 2 Designated EHV charges'!$D:$O,11,FALSE)),"")</f>
        <v>538.87</v>
      </c>
      <c r="G65" s="100">
        <f>IFERROR(IF(VLOOKUP($A65,'Annex 2 Designated EHV charges'!$D:$O,12,FALSE)=0,"",VLOOKUP($A65,'Annex 2 Designated EHV charges'!$D:$O,12,FALSE)),"")</f>
        <v>0.05</v>
      </c>
      <c r="H65" s="100">
        <f>IFERROR(IF(VLOOKUP($A65,'Annex 2 Designated EHV charges'!$D:$P,13,FALSE)=0,"",VLOOKUP($A65,'Annex 2 Designated EHV charges'!$D:$P,13,FALSE)),"")</f>
        <v>0.05</v>
      </c>
      <c r="I65" s="237" t="str">
        <f>IF('Annex 2 Designated EHV charges'!Q71="","",'Annex 2 Designated EHV charges'!Q71)</f>
        <v/>
      </c>
    </row>
    <row r="66" spans="1:9" ht="12.75" customHeight="1" x14ac:dyDescent="0.25">
      <c r="A66" s="97">
        <f t="array" ref="A66">IFERROR(INDEX('Annex 2 Designated EHV charges'!$D$11:$D$257, MATCH(0, IF(ISBLANK('Annex 2 Designated EHV charges'!$D$11:$D$257),1, COUNTIF(A$4:$A65, 'Annex 2 Designated EHV charges'!$D$11:$D$257)), 0)),"")</f>
        <v>694</v>
      </c>
      <c r="B66" s="96">
        <f>IF($A66="","",VLOOKUP($A66,'Annex 2 Designated EHV charges'!$D:$O,2,0))</f>
        <v>694</v>
      </c>
      <c r="C66" s="97">
        <f>IF($A66="","",VLOOKUP($A66,'Annex 2 Designated EHV charges'!$D:$O,3,0))</f>
        <v>1300060647610</v>
      </c>
      <c r="D66" s="96" t="str">
        <f>IF($A66="","",VLOOKUP($A66,'Annex 2 Designated EHV charges'!$D:$O,4,0))</f>
        <v>Tirgwynt Wind Farm</v>
      </c>
      <c r="E66" s="98" t="str">
        <f>IFERROR(IF(VLOOKUP($A66,'Annex 2 Designated EHV charges'!$D:$O,10,FALSE)=0,"",VLOOKUP($A66,'Annex 2 Designated EHV charges'!$D:$O,10,FALSE)),"")</f>
        <v>-</v>
      </c>
      <c r="F66" s="99">
        <f>IFERROR(IF(VLOOKUP($A66,'Annex 2 Designated EHV charges'!$D:$O,11,FALSE)=0,"",VLOOKUP($A66,'Annex 2 Designated EHV charges'!$D:$O,11,FALSE)),"")</f>
        <v>29042.83</v>
      </c>
      <c r="G66" s="100">
        <f>IFERROR(IF(VLOOKUP($A66,'Annex 2 Designated EHV charges'!$D:$O,12,FALSE)=0,"",VLOOKUP($A66,'Annex 2 Designated EHV charges'!$D:$O,12,FALSE)),"")</f>
        <v>0.05</v>
      </c>
      <c r="H66" s="100">
        <f>IFERROR(IF(VLOOKUP($A66,'Annex 2 Designated EHV charges'!$D:$P,13,FALSE)=0,"",VLOOKUP($A66,'Annex 2 Designated EHV charges'!$D:$P,13,FALSE)),"")</f>
        <v>0.05</v>
      </c>
      <c r="I66" s="237" t="str">
        <f>IF('Annex 2 Designated EHV charges'!Q72="","",'Annex 2 Designated EHV charges'!Q72)</f>
        <v/>
      </c>
    </row>
    <row r="67" spans="1:9" ht="12.75" customHeight="1" x14ac:dyDescent="0.25">
      <c r="A67" s="97">
        <f t="array" ref="A67">IFERROR(INDEX('Annex 2 Designated EHV charges'!$D$11:$D$257, MATCH(0, IF(ISBLANK('Annex 2 Designated EHV charges'!$D$11:$D$257),1, COUNTIF(A$4:$A66, 'Annex 2 Designated EHV charges'!$D$11:$D$257)), 0)),"")</f>
        <v>696</v>
      </c>
      <c r="B67" s="96">
        <f>IF($A67="","",VLOOKUP($A67,'Annex 2 Designated EHV charges'!$D:$O,2,0))</f>
        <v>696</v>
      </c>
      <c r="C67" s="97">
        <f>IF($A67="","",VLOOKUP($A67,'Annex 2 Designated EHV charges'!$D:$O,3,0))</f>
        <v>1300060785453</v>
      </c>
      <c r="D67" s="96" t="str">
        <f>IF($A67="","",VLOOKUP($A67,'Annex 2 Designated EHV charges'!$D:$O,4,0))</f>
        <v>Brenig Wind Farm</v>
      </c>
      <c r="E67" s="98" t="str">
        <f>IFERROR(IF(VLOOKUP($A67,'Annex 2 Designated EHV charges'!$D:$O,10,FALSE)=0,"",VLOOKUP($A67,'Annex 2 Designated EHV charges'!$D:$O,10,FALSE)),"")</f>
        <v>-</v>
      </c>
      <c r="F67" s="99">
        <f>IFERROR(IF(VLOOKUP($A67,'Annex 2 Designated EHV charges'!$D:$O,11,FALSE)=0,"",VLOOKUP($A67,'Annex 2 Designated EHV charges'!$D:$O,11,FALSE)),"")</f>
        <v>34685.699999999997</v>
      </c>
      <c r="G67" s="100">
        <f>IFERROR(IF(VLOOKUP($A67,'Annex 2 Designated EHV charges'!$D:$O,12,FALSE)=0,"",VLOOKUP($A67,'Annex 2 Designated EHV charges'!$D:$O,12,FALSE)),"")</f>
        <v>0.05</v>
      </c>
      <c r="H67" s="100">
        <f>IFERROR(IF(VLOOKUP($A67,'Annex 2 Designated EHV charges'!$D:$P,13,FALSE)=0,"",VLOOKUP($A67,'Annex 2 Designated EHV charges'!$D:$P,13,FALSE)),"")</f>
        <v>0.05</v>
      </c>
      <c r="I67" s="237" t="str">
        <f>IF('Annex 2 Designated EHV charges'!Q73="","",'Annex 2 Designated EHV charges'!Q73)</f>
        <v/>
      </c>
    </row>
    <row r="68" spans="1:9" ht="12.75" customHeight="1" x14ac:dyDescent="0.25">
      <c r="A68" s="97">
        <f t="array" ref="A68">IFERROR(INDEX('Annex 2 Designated EHV charges'!$D$11:$D$257, MATCH(0, IF(ISBLANK('Annex 2 Designated EHV charges'!$D$11:$D$257),1, COUNTIF(A$4:$A67, 'Annex 2 Designated EHV charges'!$D$11:$D$257)), 0)),"")</f>
        <v>616</v>
      </c>
      <c r="B68" s="96">
        <f>IF($A68="","",VLOOKUP($A68,'Annex 2 Designated EHV charges'!$D:$O,2,0))</f>
        <v>616</v>
      </c>
      <c r="C68" s="97">
        <f>IF($A68="","",VLOOKUP($A68,'Annex 2 Designated EHV charges'!$D:$O,3,0))</f>
        <v>1300060673451</v>
      </c>
      <c r="D68" s="96" t="str">
        <f>IF($A68="","",VLOOKUP($A68,'Annex 2 Designated EHV charges'!$D:$O,4,0))</f>
        <v>Percival Lane STOR</v>
      </c>
      <c r="E68" s="98" t="str">
        <f>IFERROR(IF(VLOOKUP($A68,'Annex 2 Designated EHV charges'!$D:$O,10,FALSE)=0,"",VLOOKUP($A68,'Annex 2 Designated EHV charges'!$D:$O,10,FALSE)),"")</f>
        <v>-</v>
      </c>
      <c r="F68" s="99">
        <f>IFERROR(IF(VLOOKUP($A68,'Annex 2 Designated EHV charges'!$D:$O,11,FALSE)=0,"",VLOOKUP($A68,'Annex 2 Designated EHV charges'!$D:$O,11,FALSE)),"")</f>
        <v>1896.81</v>
      </c>
      <c r="G68" s="100">
        <f>IFERROR(IF(VLOOKUP($A68,'Annex 2 Designated EHV charges'!$D:$O,12,FALSE)=0,"",VLOOKUP($A68,'Annex 2 Designated EHV charges'!$D:$O,12,FALSE)),"")</f>
        <v>0.05</v>
      </c>
      <c r="H68" s="100">
        <f>IFERROR(IF(VLOOKUP($A68,'Annex 2 Designated EHV charges'!$D:$P,13,FALSE)=0,"",VLOOKUP($A68,'Annex 2 Designated EHV charges'!$D:$P,13,FALSE)),"")</f>
        <v>0.05</v>
      </c>
      <c r="I68" s="237" t="str">
        <f>IF('Annex 2 Designated EHV charges'!Q74="","",'Annex 2 Designated EHV charges'!Q74)</f>
        <v/>
      </c>
    </row>
    <row r="69" spans="1:9" ht="12.75" customHeight="1" x14ac:dyDescent="0.25">
      <c r="A69" s="97">
        <f t="array" ref="A69">IFERROR(INDEX('Annex 2 Designated EHV charges'!$D$11:$D$257, MATCH(0, IF(ISBLANK('Annex 2 Designated EHV charges'!$D$11:$D$257),1, COUNTIF(A$4:$A68, 'Annex 2 Designated EHV charges'!$D$11:$D$257)), 0)),"")</f>
        <v>617</v>
      </c>
      <c r="B69" s="96">
        <f>IF($A69="","",VLOOKUP($A69,'Annex 2 Designated EHV charges'!$D:$O,2,0))</f>
        <v>617</v>
      </c>
      <c r="C69" s="97">
        <f>IF($A69="","",VLOOKUP($A69,'Annex 2 Designated EHV charges'!$D:$O,3,0))</f>
        <v>1300060673489</v>
      </c>
      <c r="D69" s="96" t="str">
        <f>IF($A69="","",VLOOKUP($A69,'Annex 2 Designated EHV charges'!$D:$O,4,0))</f>
        <v>Stanlow STOR</v>
      </c>
      <c r="E69" s="98" t="str">
        <f>IFERROR(IF(VLOOKUP($A69,'Annex 2 Designated EHV charges'!$D:$O,10,FALSE)=0,"",VLOOKUP($A69,'Annex 2 Designated EHV charges'!$D:$O,10,FALSE)),"")</f>
        <v>-</v>
      </c>
      <c r="F69" s="99">
        <f>IFERROR(IF(VLOOKUP($A69,'Annex 2 Designated EHV charges'!$D:$O,11,FALSE)=0,"",VLOOKUP($A69,'Annex 2 Designated EHV charges'!$D:$O,11,FALSE)),"")</f>
        <v>3701.09</v>
      </c>
      <c r="G69" s="100">
        <f>IFERROR(IF(VLOOKUP($A69,'Annex 2 Designated EHV charges'!$D:$O,12,FALSE)=0,"",VLOOKUP($A69,'Annex 2 Designated EHV charges'!$D:$O,12,FALSE)),"")</f>
        <v>0.05</v>
      </c>
      <c r="H69" s="100">
        <f>IFERROR(IF(VLOOKUP($A69,'Annex 2 Designated EHV charges'!$D:$P,13,FALSE)=0,"",VLOOKUP($A69,'Annex 2 Designated EHV charges'!$D:$P,13,FALSE)),"")</f>
        <v>0.05</v>
      </c>
      <c r="I69" s="237" t="str">
        <f>IF('Annex 2 Designated EHV charges'!Q75="","",'Annex 2 Designated EHV charges'!Q75)</f>
        <v/>
      </c>
    </row>
    <row r="70" spans="1:9" ht="12.75" customHeight="1" x14ac:dyDescent="0.25">
      <c r="A70" s="97">
        <f t="array" ref="A70">IFERROR(INDEX('Annex 2 Designated EHV charges'!$D$11:$D$257, MATCH(0, IF(ISBLANK('Annex 2 Designated EHV charges'!$D$11:$D$257),1, COUNTIF(A$4:$A69, 'Annex 2 Designated EHV charges'!$D$11:$D$257)), 0)),"")</f>
        <v>698</v>
      </c>
      <c r="B70" s="96">
        <f>IF($A70="","",VLOOKUP($A70,'Annex 2 Designated EHV charges'!$D:$O,2,0))</f>
        <v>698</v>
      </c>
      <c r="C70" s="97">
        <f>IF($A70="","",VLOOKUP($A70,'Annex 2 Designated EHV charges'!$D:$O,3,0))</f>
        <v>1300051694827</v>
      </c>
      <c r="D70" s="96" t="str">
        <f>IF($A70="","",VLOOKUP($A70,'Annex 2 Designated EHV charges'!$D:$O,4,0))</f>
        <v>PG Winnington</v>
      </c>
      <c r="E70" s="98" t="str">
        <f>IFERROR(IF(VLOOKUP($A70,'Annex 2 Designated EHV charges'!$D:$O,10,FALSE)=0,"",VLOOKUP($A70,'Annex 2 Designated EHV charges'!$D:$O,10,FALSE)),"")</f>
        <v>-</v>
      </c>
      <c r="F70" s="99">
        <f>IFERROR(IF(VLOOKUP($A70,'Annex 2 Designated EHV charges'!$D:$O,11,FALSE)=0,"",VLOOKUP($A70,'Annex 2 Designated EHV charges'!$D:$O,11,FALSE)),"")</f>
        <v>5791.33</v>
      </c>
      <c r="G70" s="100">
        <f>IFERROR(IF(VLOOKUP($A70,'Annex 2 Designated EHV charges'!$D:$O,12,FALSE)=0,"",VLOOKUP($A70,'Annex 2 Designated EHV charges'!$D:$O,12,FALSE)),"")</f>
        <v>0.05</v>
      </c>
      <c r="H70" s="100">
        <f>IFERROR(IF(VLOOKUP($A70,'Annex 2 Designated EHV charges'!$D:$P,13,FALSE)=0,"",VLOOKUP($A70,'Annex 2 Designated EHV charges'!$D:$P,13,FALSE)),"")</f>
        <v>0.05</v>
      </c>
      <c r="I70" s="237" t="str">
        <f>IF('Annex 2 Designated EHV charges'!Q76="","",'Annex 2 Designated EHV charges'!Q76)</f>
        <v/>
      </c>
    </row>
    <row r="71" spans="1:9" ht="12.75" customHeight="1" x14ac:dyDescent="0.25">
      <c r="A71" s="97">
        <f t="array" ref="A71">IFERROR(INDEX('Annex 2 Designated EHV charges'!$D$11:$D$257, MATCH(0, IF(ISBLANK('Annex 2 Designated EHV charges'!$D$11:$D$257),1, COUNTIF(A$4:$A70, 'Annex 2 Designated EHV charges'!$D$11:$D$257)), 0)),"")</f>
        <v>623</v>
      </c>
      <c r="B71" s="96">
        <f>IF($A71="","",VLOOKUP($A71,'Annex 2 Designated EHV charges'!$D:$O,2,0))</f>
        <v>623</v>
      </c>
      <c r="C71" s="97">
        <f>IF($A71="","",VLOOKUP($A71,'Annex 2 Designated EHV charges'!$D:$O,3,0))</f>
        <v>1300060805621</v>
      </c>
      <c r="D71" s="96" t="str">
        <f>IF($A71="","",VLOOKUP($A71,'Annex 2 Designated EHV charges'!$D:$O,4,0))</f>
        <v>Griffiths Road STOR (Northwich Power)</v>
      </c>
      <c r="E71" s="98">
        <f>IFERROR(IF(VLOOKUP($A71,'Annex 2 Designated EHV charges'!$D:$O,10,FALSE)=0,"",VLOOKUP($A71,'Annex 2 Designated EHV charges'!$D:$O,10,FALSE)),"")</f>
        <v>-1.127</v>
      </c>
      <c r="F71" s="99">
        <f>IFERROR(IF(VLOOKUP($A71,'Annex 2 Designated EHV charges'!$D:$O,11,FALSE)=0,"",VLOOKUP($A71,'Annex 2 Designated EHV charges'!$D:$O,11,FALSE)),"")</f>
        <v>8187.88</v>
      </c>
      <c r="G71" s="100">
        <f>IFERROR(IF(VLOOKUP($A71,'Annex 2 Designated EHV charges'!$D:$O,12,FALSE)=0,"",VLOOKUP($A71,'Annex 2 Designated EHV charges'!$D:$O,12,FALSE)),"")</f>
        <v>0.05</v>
      </c>
      <c r="H71" s="100">
        <f>IFERROR(IF(VLOOKUP($A71,'Annex 2 Designated EHV charges'!$D:$P,13,FALSE)=0,"",VLOOKUP($A71,'Annex 2 Designated EHV charges'!$D:$P,13,FALSE)),"")</f>
        <v>0.05</v>
      </c>
      <c r="I71" s="237" t="str">
        <f>IF('Annex 2 Designated EHV charges'!Q77="","",'Annex 2 Designated EHV charges'!Q77)</f>
        <v/>
      </c>
    </row>
    <row r="72" spans="1:9" ht="12.75" customHeight="1" x14ac:dyDescent="0.25">
      <c r="A72" s="97">
        <f t="array" ref="A72">IFERROR(INDEX('Annex 2 Designated EHV charges'!$D$11:$D$257, MATCH(0, IF(ISBLANK('Annex 2 Designated EHV charges'!$D$11:$D$257),1, COUNTIF(A$4:$A71, 'Annex 2 Designated EHV charges'!$D$11:$D$257)), 0)),"")</f>
        <v>624</v>
      </c>
      <c r="B72" s="96">
        <f>IF($A72="","",VLOOKUP($A72,'Annex 2 Designated EHV charges'!$D:$O,2,0))</f>
        <v>624</v>
      </c>
      <c r="C72" s="97">
        <f>IF($A72="","",VLOOKUP($A72,'Annex 2 Designated EHV charges'!$D:$O,3,0))</f>
        <v>1300060805570</v>
      </c>
      <c r="D72" s="96" t="str">
        <f>IF($A72="","",VLOOKUP($A72,'Annex 2 Designated EHV charges'!$D:$O,4,0))</f>
        <v>Warrington Power- Slutchers lane</v>
      </c>
      <c r="E72" s="98" t="str">
        <f>IFERROR(IF(VLOOKUP($A72,'Annex 2 Designated EHV charges'!$D:$O,10,FALSE)=0,"",VLOOKUP($A72,'Annex 2 Designated EHV charges'!$D:$O,10,FALSE)),"")</f>
        <v>-</v>
      </c>
      <c r="F72" s="99">
        <f>IFERROR(IF(VLOOKUP($A72,'Annex 2 Designated EHV charges'!$D:$O,11,FALSE)=0,"",VLOOKUP($A72,'Annex 2 Designated EHV charges'!$D:$O,11,FALSE)),"")</f>
        <v>6150.99</v>
      </c>
      <c r="G72" s="100">
        <f>IFERROR(IF(VLOOKUP($A72,'Annex 2 Designated EHV charges'!$D:$O,12,FALSE)=0,"",VLOOKUP($A72,'Annex 2 Designated EHV charges'!$D:$O,12,FALSE)),"")</f>
        <v>0.05</v>
      </c>
      <c r="H72" s="100">
        <f>IFERROR(IF(VLOOKUP($A72,'Annex 2 Designated EHV charges'!$D:$P,13,FALSE)=0,"",VLOOKUP($A72,'Annex 2 Designated EHV charges'!$D:$P,13,FALSE)),"")</f>
        <v>0.05</v>
      </c>
      <c r="I72" s="237" t="str">
        <f>IF('Annex 2 Designated EHV charges'!Q78="","",'Annex 2 Designated EHV charges'!Q78)</f>
        <v/>
      </c>
    </row>
    <row r="73" spans="1:9" ht="12.75" customHeight="1" x14ac:dyDescent="0.25">
      <c r="A73" s="97">
        <f t="array" ref="A73">IFERROR(INDEX('Annex 2 Designated EHV charges'!$D$11:$D$257, MATCH(0, IF(ISBLANK('Annex 2 Designated EHV charges'!$D$11:$D$257),1, COUNTIF(A$4:$A72, 'Annex 2 Designated EHV charges'!$D$11:$D$257)), 0)),"")</f>
        <v>626</v>
      </c>
      <c r="B73" s="96">
        <f>IF($A73="","",VLOOKUP($A73,'Annex 2 Designated EHV charges'!$D:$O,2,0))</f>
        <v>626</v>
      </c>
      <c r="C73" s="97">
        <f>IF($A73="","",VLOOKUP($A73,'Annex 2 Designated EHV charges'!$D:$O,3,0))</f>
        <v>1300060818602</v>
      </c>
      <c r="D73" s="96" t="str">
        <f>IF($A73="","",VLOOKUP($A73,'Annex 2 Designated EHV charges'!$D:$O,4,0))</f>
        <v>Latchford Lane Gas STOR</v>
      </c>
      <c r="E73" s="98" t="str">
        <f>IFERROR(IF(VLOOKUP($A73,'Annex 2 Designated EHV charges'!$D:$O,10,FALSE)=0,"",VLOOKUP($A73,'Annex 2 Designated EHV charges'!$D:$O,10,FALSE)),"")</f>
        <v>-</v>
      </c>
      <c r="F73" s="99">
        <f>IFERROR(IF(VLOOKUP($A73,'Annex 2 Designated EHV charges'!$D:$O,11,FALSE)=0,"",VLOOKUP($A73,'Annex 2 Designated EHV charges'!$D:$O,11,FALSE)),"")</f>
        <v>1815.01</v>
      </c>
      <c r="G73" s="100">
        <f>IFERROR(IF(VLOOKUP($A73,'Annex 2 Designated EHV charges'!$D:$O,12,FALSE)=0,"",VLOOKUP($A73,'Annex 2 Designated EHV charges'!$D:$O,12,FALSE)),"")</f>
        <v>0.05</v>
      </c>
      <c r="H73" s="100">
        <f>IFERROR(IF(VLOOKUP($A73,'Annex 2 Designated EHV charges'!$D:$P,13,FALSE)=0,"",VLOOKUP($A73,'Annex 2 Designated EHV charges'!$D:$P,13,FALSE)),"")</f>
        <v>0.05</v>
      </c>
      <c r="I73" s="237" t="str">
        <f>IF('Annex 2 Designated EHV charges'!Q79="","",'Annex 2 Designated EHV charges'!Q79)</f>
        <v/>
      </c>
    </row>
    <row r="74" spans="1:9" ht="12.75" customHeight="1" x14ac:dyDescent="0.25">
      <c r="A74" s="97" t="str">
        <f t="array" ref="A74">IFERROR(INDEX('Annex 2 Designated EHV charges'!$D$11:$D$257, MATCH(0, IF(ISBLANK('Annex 2 Designated EHV charges'!$D$11:$D$257),1, COUNTIF(A$4:$A73, 'Annex 2 Designated EHV charges'!$D$11:$D$257)), 0)),"")</f>
        <v>MSID 7414</v>
      </c>
      <c r="B74" s="96" t="str">
        <f>IF($A74="","",VLOOKUP($A74,'Annex 2 Designated EHV charges'!$D:$O,2,0))</f>
        <v>MSID 7414</v>
      </c>
      <c r="C74" s="97">
        <f>IF($A74="","",VLOOKUP($A74,'Annex 2 Designated EHV charges'!$D:$O,3,0))</f>
        <v>1300060914190</v>
      </c>
      <c r="D74" s="96" t="str">
        <f>IF($A74="","",VLOOKUP($A74,'Annex 2 Designated EHV charges'!$D:$O,4,0))</f>
        <v>ERF Way STOR</v>
      </c>
      <c r="E74" s="98">
        <f>IFERROR(IF(VLOOKUP($A74,'Annex 2 Designated EHV charges'!$D:$O,10,FALSE)=0,"",VLOOKUP($A74,'Annex 2 Designated EHV charges'!$D:$O,10,FALSE)),"")</f>
        <v>-1.488</v>
      </c>
      <c r="F74" s="99">
        <f>IFERROR(IF(VLOOKUP($A74,'Annex 2 Designated EHV charges'!$D:$O,11,FALSE)=0,"",VLOOKUP($A74,'Annex 2 Designated EHV charges'!$D:$O,11,FALSE)),"")</f>
        <v>2352.7199999999998</v>
      </c>
      <c r="G74" s="100">
        <f>IFERROR(IF(VLOOKUP($A74,'Annex 2 Designated EHV charges'!$D:$O,12,FALSE)=0,"",VLOOKUP($A74,'Annex 2 Designated EHV charges'!$D:$O,12,FALSE)),"")</f>
        <v>0.05</v>
      </c>
      <c r="H74" s="100">
        <f>IFERROR(IF(VLOOKUP($A74,'Annex 2 Designated EHV charges'!$D:$P,13,FALSE)=0,"",VLOOKUP($A74,'Annex 2 Designated EHV charges'!$D:$P,13,FALSE)),"")</f>
        <v>0.05</v>
      </c>
      <c r="I74" s="237" t="str">
        <f>IF('Annex 2 Designated EHV charges'!Q80="","",'Annex 2 Designated EHV charges'!Q80)</f>
        <v/>
      </c>
    </row>
    <row r="75" spans="1:9" ht="12.75" customHeight="1" x14ac:dyDescent="0.25">
      <c r="A75" s="97">
        <f t="array" ref="A75">IFERROR(INDEX('Annex 2 Designated EHV charges'!$D$11:$D$257, MATCH(0, IF(ISBLANK('Annex 2 Designated EHV charges'!$D$11:$D$257),1, COUNTIF(A$4:$A74, 'Annex 2 Designated EHV charges'!$D$11:$D$257)), 0)),"")</f>
        <v>632</v>
      </c>
      <c r="B75" s="96">
        <f>IF($A75="","",VLOOKUP($A75,'Annex 2 Designated EHV charges'!$D:$O,2,0))</f>
        <v>632</v>
      </c>
      <c r="C75" s="97">
        <f>IF($A75="","",VLOOKUP($A75,'Annex 2 Designated EHV charges'!$D:$O,3,0))</f>
        <v>1300060928388</v>
      </c>
      <c r="D75" s="96" t="str">
        <f>IF($A75="","",VLOOKUP($A75,'Annex 2 Designated EHV charges'!$D:$O,4,0))</f>
        <v>Hooton Bio Mass</v>
      </c>
      <c r="E75" s="98" t="str">
        <f>IFERROR(IF(VLOOKUP($A75,'Annex 2 Designated EHV charges'!$D:$O,10,FALSE)=0,"",VLOOKUP($A75,'Annex 2 Designated EHV charges'!$D:$O,10,FALSE)),"")</f>
        <v>-</v>
      </c>
      <c r="F75" s="99">
        <f>IFERROR(IF(VLOOKUP($A75,'Annex 2 Designated EHV charges'!$D:$O,11,FALSE)=0,"",VLOOKUP($A75,'Annex 2 Designated EHV charges'!$D:$O,11,FALSE)),"")</f>
        <v>6953.15</v>
      </c>
      <c r="G75" s="100">
        <f>IFERROR(IF(VLOOKUP($A75,'Annex 2 Designated EHV charges'!$D:$O,12,FALSE)=0,"",VLOOKUP($A75,'Annex 2 Designated EHV charges'!$D:$O,12,FALSE)),"")</f>
        <v>0.05</v>
      </c>
      <c r="H75" s="100">
        <f>IFERROR(IF(VLOOKUP($A75,'Annex 2 Designated EHV charges'!$D:$P,13,FALSE)=0,"",VLOOKUP($A75,'Annex 2 Designated EHV charges'!$D:$P,13,FALSE)),"")</f>
        <v>0.05</v>
      </c>
      <c r="I75" s="237" t="str">
        <f>IF('Annex 2 Designated EHV charges'!Q81="","",'Annex 2 Designated EHV charges'!Q81)</f>
        <v/>
      </c>
    </row>
    <row r="76" spans="1:9" ht="12.75" customHeight="1" x14ac:dyDescent="0.25">
      <c r="A76" s="97">
        <f t="array" ref="A76">IFERROR(INDEX('Annex 2 Designated EHV charges'!$D$11:$D$257, MATCH(0, IF(ISBLANK('Annex 2 Designated EHV charges'!$D$11:$D$257),1, COUNTIF(A$4:$A75, 'Annex 2 Designated EHV charges'!$D$11:$D$257)), 0)),"")</f>
        <v>633</v>
      </c>
      <c r="B76" s="96">
        <f>IF($A76="","",VLOOKUP($A76,'Annex 2 Designated EHV charges'!$D:$O,2,0))</f>
        <v>633</v>
      </c>
      <c r="C76" s="97">
        <f>IF($A76="","",VLOOKUP($A76,'Annex 2 Designated EHV charges'!$D:$O,3,0))</f>
        <v>1300060901952</v>
      </c>
      <c r="D76" s="96" t="str">
        <f>IF($A76="","",VLOOKUP($A76,'Annex 2 Designated EHV charges'!$D:$O,4,0))</f>
        <v>Alexandra Park</v>
      </c>
      <c r="E76" s="98" t="str">
        <f>IFERROR(IF(VLOOKUP($A76,'Annex 2 Designated EHV charges'!$D:$O,10,FALSE)=0,"",VLOOKUP($A76,'Annex 2 Designated EHV charges'!$D:$O,10,FALSE)),"")</f>
        <v>-</v>
      </c>
      <c r="F76" s="99">
        <f>IFERROR(IF(VLOOKUP($A76,'Annex 2 Designated EHV charges'!$D:$O,11,FALSE)=0,"",VLOOKUP($A76,'Annex 2 Designated EHV charges'!$D:$O,11,FALSE)),"")</f>
        <v>3882.56</v>
      </c>
      <c r="G76" s="100">
        <f>IFERROR(IF(VLOOKUP($A76,'Annex 2 Designated EHV charges'!$D:$O,12,FALSE)=0,"",VLOOKUP($A76,'Annex 2 Designated EHV charges'!$D:$O,12,FALSE)),"")</f>
        <v>0.05</v>
      </c>
      <c r="H76" s="100">
        <f>IFERROR(IF(VLOOKUP($A76,'Annex 2 Designated EHV charges'!$D:$P,13,FALSE)=0,"",VLOOKUP($A76,'Annex 2 Designated EHV charges'!$D:$P,13,FALSE)),"")</f>
        <v>0.05</v>
      </c>
      <c r="I76" s="237" t="str">
        <f>IF('Annex 2 Designated EHV charges'!Q82="","",'Annex 2 Designated EHV charges'!Q82)</f>
        <v/>
      </c>
    </row>
    <row r="77" spans="1:9" ht="12.75" customHeight="1" x14ac:dyDescent="0.25">
      <c r="A77" s="97">
        <f t="array" ref="A77">IFERROR(INDEX('Annex 2 Designated EHV charges'!$D$11:$D$257, MATCH(0, IF(ISBLANK('Annex 2 Designated EHV charges'!$D$11:$D$257),1, COUNTIF(A$4:$A76, 'Annex 2 Designated EHV charges'!$D$11:$D$257)), 0)),"")</f>
        <v>691</v>
      </c>
      <c r="B77" s="96">
        <f>IF($A77="","",VLOOKUP($A77,'Annex 2 Designated EHV charges'!$D:$O,2,0))</f>
        <v>691</v>
      </c>
      <c r="C77" s="97">
        <f>IF($A77="","",VLOOKUP($A77,'Annex 2 Designated EHV charges'!$D:$O,3,0))</f>
        <v>1300060208518</v>
      </c>
      <c r="D77" s="96" t="str">
        <f>IF($A77="","",VLOOKUP($A77,'Annex 2 Designated EHV charges'!$D:$O,4,0))</f>
        <v>Network Rail (Crewe)</v>
      </c>
      <c r="E77" s="98" t="str">
        <f>IFERROR(IF(VLOOKUP($A77,'Annex 2 Designated EHV charges'!$D:$O,10,FALSE)=0,"",VLOOKUP($A77,'Annex 2 Designated EHV charges'!$D:$O,10,FALSE)),"")</f>
        <v>-</v>
      </c>
      <c r="F77" s="99">
        <f>IFERROR(IF(VLOOKUP($A77,'Annex 2 Designated EHV charges'!$D:$O,11,FALSE)=0,"",VLOOKUP($A77,'Annex 2 Designated EHV charges'!$D:$O,11,FALSE)),"")</f>
        <v>3375.79</v>
      </c>
      <c r="G77" s="100">
        <f>IFERROR(IF(VLOOKUP($A77,'Annex 2 Designated EHV charges'!$D:$O,12,FALSE)=0,"",VLOOKUP($A77,'Annex 2 Designated EHV charges'!$D:$O,12,FALSE)),"")</f>
        <v>0.05</v>
      </c>
      <c r="H77" s="100">
        <f>IFERROR(IF(VLOOKUP($A77,'Annex 2 Designated EHV charges'!$D:$P,13,FALSE)=0,"",VLOOKUP($A77,'Annex 2 Designated EHV charges'!$D:$P,13,FALSE)),"")</f>
        <v>0.05</v>
      </c>
      <c r="I77" s="237" t="str">
        <f>IF('Annex 2 Designated EHV charges'!Q83="","",'Annex 2 Designated EHV charges'!Q83)</f>
        <v/>
      </c>
    </row>
    <row r="78" spans="1:9" ht="12.75" customHeight="1" x14ac:dyDescent="0.25">
      <c r="A78" s="97" t="str">
        <f t="array" ref="A78">IFERROR(INDEX('Annex 2 Designated EHV charges'!$D$11:$D$257, MATCH(0, IF(ISBLANK('Annex 2 Designated EHV charges'!$D$11:$D$257),1, COUNTIF(A$4:$A77, 'Annex 2 Designated EHV charges'!$D$11:$D$257)), 0)),"")</f>
        <v>MSID 4532/33</v>
      </c>
      <c r="B78" s="96" t="str">
        <f>IF($A78="","",VLOOKUP($A78,'Annex 2 Designated EHV charges'!$D:$O,2,0))</f>
        <v>MSID 4532/33</v>
      </c>
      <c r="C78" s="97" t="str">
        <f>IF($A78="","",VLOOKUP($A78,'Annex 2 Designated EHV charges'!$D:$O,3,0))</f>
        <v>MSID 4532/33</v>
      </c>
      <c r="D78" s="96" t="str">
        <f>IF($A78="","",VLOOKUP($A78,'Annex 2 Designated EHV charges'!$D:$O,4,0))</f>
        <v>Dolgarrog PS</v>
      </c>
      <c r="E78" s="98">
        <f>IFERROR(IF(VLOOKUP($A78,'Annex 2 Designated EHV charges'!$D:$O,10,FALSE)=0,"",VLOOKUP($A78,'Annex 2 Designated EHV charges'!$D:$O,10,FALSE)),"")</f>
        <v>-0.51600000000000001</v>
      </c>
      <c r="F78" s="99" t="str">
        <f>IFERROR(IF(VLOOKUP($A78,'Annex 2 Designated EHV charges'!$D:$O,11,FALSE)=0,"",VLOOKUP($A78,'Annex 2 Designated EHV charges'!$D:$O,11,FALSE)),"")</f>
        <v>-</v>
      </c>
      <c r="G78" s="100">
        <f>IFERROR(IF(VLOOKUP($A78,'Annex 2 Designated EHV charges'!$D:$O,12,FALSE)=0,"",VLOOKUP($A78,'Annex 2 Designated EHV charges'!$D:$O,12,FALSE)),"")</f>
        <v>0.05</v>
      </c>
      <c r="H78" s="100">
        <f>IFERROR(IF(VLOOKUP($A78,'Annex 2 Designated EHV charges'!$D:$P,13,FALSE)=0,"",VLOOKUP($A78,'Annex 2 Designated EHV charges'!$D:$P,13,FALSE)),"")</f>
        <v>0.05</v>
      </c>
      <c r="I78" s="237" t="str">
        <f>IF('Annex 2 Designated EHV charges'!Q84="","",'Annex 2 Designated EHV charges'!Q84)</f>
        <v/>
      </c>
    </row>
    <row r="79" spans="1:9" ht="12.75" customHeight="1" x14ac:dyDescent="0.25">
      <c r="A79" s="97" t="str">
        <f t="array" ref="A79">IFERROR(INDEX('Annex 2 Designated EHV charges'!$D$11:$D$257, MATCH(0, IF(ISBLANK('Annex 2 Designated EHV charges'!$D$11:$D$257),1, COUNTIF(A$4:$A78, 'Annex 2 Designated EHV charges'!$D$11:$D$257)), 0)),"")</f>
        <v>MSID 7203</v>
      </c>
      <c r="B79" s="96" t="str">
        <f>IF($A79="","",VLOOKUP($A79,'Annex 2 Designated EHV charges'!$D:$O,2,0))</f>
        <v>MSID 7203</v>
      </c>
      <c r="C79" s="97" t="str">
        <f>IF($A79="","",VLOOKUP($A79,'Annex 2 Designated EHV charges'!$D:$O,3,0))</f>
        <v>MSID 7203</v>
      </c>
      <c r="D79" s="96" t="str">
        <f>IF($A79="","",VLOOKUP($A79,'Annex 2 Designated EHV charges'!$D:$O,4,0))</f>
        <v>Burbo Bank</v>
      </c>
      <c r="E79" s="98" t="str">
        <f>IFERROR(IF(VLOOKUP($A79,'Annex 2 Designated EHV charges'!$D:$O,10,FALSE)=0,"",VLOOKUP($A79,'Annex 2 Designated EHV charges'!$D:$O,10,FALSE)),"")</f>
        <v>-</v>
      </c>
      <c r="F79" s="99" t="str">
        <f>IFERROR(IF(VLOOKUP($A79,'Annex 2 Designated EHV charges'!$D:$O,11,FALSE)=0,"",VLOOKUP($A79,'Annex 2 Designated EHV charges'!$D:$O,11,FALSE)),"")</f>
        <v>-</v>
      </c>
      <c r="G79" s="100" t="str">
        <f>IFERROR(IF(VLOOKUP($A79,'Annex 2 Designated EHV charges'!$D:$O,12,FALSE)=0,"",VLOOKUP($A79,'Annex 2 Designated EHV charges'!$D:$O,12,FALSE)),"")</f>
        <v>-</v>
      </c>
      <c r="H79" s="100" t="str">
        <f>IFERROR(IF(VLOOKUP($A79,'Annex 2 Designated EHV charges'!$D:$P,13,FALSE)=0,"",VLOOKUP($A79,'Annex 2 Designated EHV charges'!$D:$P,13,FALSE)),"")</f>
        <v>-</v>
      </c>
      <c r="I79" s="237" t="str">
        <f>IF('Annex 2 Designated EHV charges'!Q85="","",'Annex 2 Designated EHV charges'!Q85)</f>
        <v/>
      </c>
    </row>
    <row r="80" spans="1:9" ht="12.75" customHeight="1" x14ac:dyDescent="0.25">
      <c r="A80" s="97" t="str">
        <f t="array" ref="A80">IFERROR(INDEX('Annex 2 Designated EHV charges'!$D$11:$D$257, MATCH(0, IF(ISBLANK('Annex 2 Designated EHV charges'!$D$11:$D$257),1, COUNTIF(A$4:$A79, 'Annex 2 Designated EHV charges'!$D$11:$D$257)), 0)),"")</f>
        <v>MSID 7382/3/4</v>
      </c>
      <c r="B80" s="96" t="str">
        <f>IF($A80="","",VLOOKUP($A80,'Annex 2 Designated EHV charges'!$D:$O,2,0))</f>
        <v>MSID 7382/3/4</v>
      </c>
      <c r="C80" s="97" t="str">
        <f>IF($A80="","",VLOOKUP($A80,'Annex 2 Designated EHV charges'!$D:$O,3,0))</f>
        <v>MSID 7382/3/4</v>
      </c>
      <c r="D80" s="96" t="str">
        <f>IF($A80="","",VLOOKUP($A80,'Annex 2 Designated EHV charges'!$D:$O,4,0))</f>
        <v>Cheshire Power Station</v>
      </c>
      <c r="E80" s="98" t="str">
        <f>IFERROR(IF(VLOOKUP($A80,'Annex 2 Designated EHV charges'!$D:$O,10,FALSE)=0,"",VLOOKUP($A80,'Annex 2 Designated EHV charges'!$D:$O,10,FALSE)),"")</f>
        <v>-</v>
      </c>
      <c r="F80" s="99">
        <f>IFERROR(IF(VLOOKUP($A80,'Annex 2 Designated EHV charges'!$D:$O,11,FALSE)=0,"",VLOOKUP($A80,'Annex 2 Designated EHV charges'!$D:$O,11,FALSE)),"")</f>
        <v>13697.5</v>
      </c>
      <c r="G80" s="100">
        <f>IFERROR(IF(VLOOKUP($A80,'Annex 2 Designated EHV charges'!$D:$O,12,FALSE)=0,"",VLOOKUP($A80,'Annex 2 Designated EHV charges'!$D:$O,12,FALSE)),"")</f>
        <v>0.05</v>
      </c>
      <c r="H80" s="100">
        <f>IFERROR(IF(VLOOKUP($A80,'Annex 2 Designated EHV charges'!$D:$P,13,FALSE)=0,"",VLOOKUP($A80,'Annex 2 Designated EHV charges'!$D:$P,13,FALSE)),"")</f>
        <v>0.05</v>
      </c>
      <c r="I80" s="237" t="str">
        <f>IF('Annex 2 Designated EHV charges'!Q86="","",'Annex 2 Designated EHV charges'!Q86)</f>
        <v/>
      </c>
    </row>
    <row r="81" spans="1:9" ht="12.75" customHeight="1" x14ac:dyDescent="0.25">
      <c r="A81" s="97" t="str">
        <f t="array" ref="A81">IFERROR(INDEX('Annex 2 Designated EHV charges'!$D$11:$D$257, MATCH(0, IF(ISBLANK('Annex 2 Designated EHV charges'!$D$11:$D$257),1, COUNTIF(A$4:$A80, 'Annex 2 Designated EHV charges'!$D$11:$D$257)), 0)),"")</f>
        <v>MSID 7386</v>
      </c>
      <c r="B81" s="96" t="str">
        <f>IF($A81="","",VLOOKUP($A81,'Annex 2 Designated EHV charges'!$D:$O,2,0))</f>
        <v>MSID 7386</v>
      </c>
      <c r="C81" s="97">
        <f>IF($A81="","",VLOOKUP($A81,'Annex 2 Designated EHV charges'!$D:$O,3,0))</f>
        <v>1300060824838</v>
      </c>
      <c r="D81" s="96" t="str">
        <f>IF($A81="","",VLOOKUP($A81,'Annex 2 Designated EHV charges'!$D:$O,4,0))</f>
        <v xml:space="preserve">Carnegie Battery Storage </v>
      </c>
      <c r="E81" s="98">
        <f>IFERROR(IF(VLOOKUP($A81,'Annex 2 Designated EHV charges'!$D:$O,10,FALSE)=0,"",VLOOKUP($A81,'Annex 2 Designated EHV charges'!$D:$O,10,FALSE)),"")</f>
        <v>-0.57799999999999996</v>
      </c>
      <c r="F81" s="99">
        <f>IFERROR(IF(VLOOKUP($A81,'Annex 2 Designated EHV charges'!$D:$O,11,FALSE)=0,"",VLOOKUP($A81,'Annex 2 Designated EHV charges'!$D:$O,11,FALSE)),"")</f>
        <v>1425.71</v>
      </c>
      <c r="G81" s="100">
        <f>IFERROR(IF(VLOOKUP($A81,'Annex 2 Designated EHV charges'!$D:$O,12,FALSE)=0,"",VLOOKUP($A81,'Annex 2 Designated EHV charges'!$D:$O,12,FALSE)),"")</f>
        <v>0.05</v>
      </c>
      <c r="H81" s="100">
        <f>IFERROR(IF(VLOOKUP($A81,'Annex 2 Designated EHV charges'!$D:$P,13,FALSE)=0,"",VLOOKUP($A81,'Annex 2 Designated EHV charges'!$D:$P,13,FALSE)),"")</f>
        <v>0.05</v>
      </c>
      <c r="I81" s="237" t="str">
        <f>IF('Annex 2 Designated EHV charges'!Q87="","",'Annex 2 Designated EHV charges'!Q87)</f>
        <v/>
      </c>
    </row>
    <row r="82" spans="1:9" ht="12.75" customHeight="1" x14ac:dyDescent="0.25">
      <c r="A82" s="97" t="str">
        <f t="array" ref="A82">IFERROR(INDEX('Annex 2 Designated EHV charges'!$D$11:$D$257, MATCH(0, IF(ISBLANK('Annex 2 Designated EHV charges'!$D$11:$D$257),1, COUNTIF(A$4:$A81, 'Annex 2 Designated EHV charges'!$D$11:$D$257)), 0)),"")</f>
        <v>MSID 6015</v>
      </c>
      <c r="B82" s="96" t="str">
        <f>IF($A82="","",VLOOKUP($A82,'Annex 2 Designated EHV charges'!$D:$O,2,0))</f>
        <v>MSID 6015</v>
      </c>
      <c r="C82" s="97" t="str">
        <f>IF($A82="","",VLOOKUP($A82,'Annex 2 Designated EHV charges'!$D:$O,3,0))</f>
        <v>MSID 6015</v>
      </c>
      <c r="D82" s="96" t="str">
        <f>IF($A82="","",VLOOKUP($A82,'Annex 2 Designated EHV charges'!$D:$O,4,0))</f>
        <v>Maentwrog PS</v>
      </c>
      <c r="E82" s="98">
        <f>IFERROR(IF(VLOOKUP($A82,'Annex 2 Designated EHV charges'!$D:$O,10,FALSE)=0,"",VLOOKUP($A82,'Annex 2 Designated EHV charges'!$D:$O,10,FALSE)),"")</f>
        <v>-0.51600000000000001</v>
      </c>
      <c r="F82" s="99" t="str">
        <f>IFERROR(IF(VLOOKUP($A82,'Annex 2 Designated EHV charges'!$D:$O,11,FALSE)=0,"",VLOOKUP($A82,'Annex 2 Designated EHV charges'!$D:$O,11,FALSE)),"")</f>
        <v>-</v>
      </c>
      <c r="G82" s="100">
        <f>IFERROR(IF(VLOOKUP($A82,'Annex 2 Designated EHV charges'!$D:$O,12,FALSE)=0,"",VLOOKUP($A82,'Annex 2 Designated EHV charges'!$D:$O,12,FALSE)),"")</f>
        <v>0.05</v>
      </c>
      <c r="H82" s="100">
        <f>IFERROR(IF(VLOOKUP($A82,'Annex 2 Designated EHV charges'!$D:$P,13,FALSE)=0,"",VLOOKUP($A82,'Annex 2 Designated EHV charges'!$D:$P,13,FALSE)),"")</f>
        <v>0.05</v>
      </c>
      <c r="I82" s="237" t="str">
        <f>IF('Annex 2 Designated EHV charges'!Q88="","",'Annex 2 Designated EHV charges'!Q88)</f>
        <v/>
      </c>
    </row>
    <row r="83" spans="1:9" ht="12.75" customHeight="1" x14ac:dyDescent="0.25">
      <c r="A83" s="97" t="str">
        <f t="array" ref="A83">IFERROR(INDEX('Annex 2 Designated EHV charges'!$D$11:$D$257, MATCH(0, IF(ISBLANK('Annex 2 Designated EHV charges'!$D$11:$D$257),1, COUNTIF(A$4:$A82, 'Annex 2 Designated EHV charges'!$D$11:$D$257)), 0)),"")</f>
        <v>MSID 4054</v>
      </c>
      <c r="B83" s="96" t="str">
        <f>IF($A83="","",VLOOKUP($A83,'Annex 2 Designated EHV charges'!$D:$O,2,0))</f>
        <v>MSID 4054</v>
      </c>
      <c r="C83" s="97" t="str">
        <f>IF($A83="","",VLOOKUP($A83,'Annex 2 Designated EHV charges'!$D:$O,3,0))</f>
        <v>MSID 4054</v>
      </c>
      <c r="D83" s="96" t="str">
        <f>IF($A83="","",VLOOKUP($A83,'Annex 2 Designated EHV charges'!$D:$O,4,0))</f>
        <v>Cwm Dyli PS</v>
      </c>
      <c r="E83" s="98">
        <f>IFERROR(IF(VLOOKUP($A83,'Annex 2 Designated EHV charges'!$D:$O,10,FALSE)=0,"",VLOOKUP($A83,'Annex 2 Designated EHV charges'!$D:$O,10,FALSE)),"")</f>
        <v>-0.51600000000000001</v>
      </c>
      <c r="F83" s="99" t="str">
        <f>IFERROR(IF(VLOOKUP($A83,'Annex 2 Designated EHV charges'!$D:$O,11,FALSE)=0,"",VLOOKUP($A83,'Annex 2 Designated EHV charges'!$D:$O,11,FALSE)),"")</f>
        <v>-</v>
      </c>
      <c r="G83" s="100">
        <f>IFERROR(IF(VLOOKUP($A83,'Annex 2 Designated EHV charges'!$D:$O,12,FALSE)=0,"",VLOOKUP($A83,'Annex 2 Designated EHV charges'!$D:$O,12,FALSE)),"")</f>
        <v>0.05</v>
      </c>
      <c r="H83" s="100">
        <f>IFERROR(IF(VLOOKUP($A83,'Annex 2 Designated EHV charges'!$D:$P,13,FALSE)=0,"",VLOOKUP($A83,'Annex 2 Designated EHV charges'!$D:$P,13,FALSE)),"")</f>
        <v>0.05</v>
      </c>
      <c r="I83" s="237" t="str">
        <f>IF('Annex 2 Designated EHV charges'!Q89="","",'Annex 2 Designated EHV charges'!Q89)</f>
        <v/>
      </c>
    </row>
    <row r="84" spans="1:9" ht="12.75" customHeight="1" x14ac:dyDescent="0.25">
      <c r="A84" s="97">
        <f t="array" ref="A84">IFERROR(INDEX('Annex 2 Designated EHV charges'!$D$11:$D$257, MATCH(0, IF(ISBLANK('Annex 2 Designated EHV charges'!$D$11:$D$257),1, COUNTIF(A$4:$A83, 'Annex 2 Designated EHV charges'!$D$11:$D$257)), 0)),"")</f>
        <v>725</v>
      </c>
      <c r="B84" s="96">
        <f>IF($A84="","",VLOOKUP($A84,'Annex 2 Designated EHV charges'!$D:$O,2,0))</f>
        <v>725</v>
      </c>
      <c r="C84" s="97">
        <f>IF($A84="","",VLOOKUP($A84,'Annex 2 Designated EHV charges'!$D:$O,3,0))</f>
        <v>1300060729565</v>
      </c>
      <c r="D84" s="96" t="str">
        <f>IF($A84="","",VLOOKUP($A84,'Annex 2 Designated EHV charges'!$D:$O,4,0))</f>
        <v>UU Water Plc - Sutton Hall</v>
      </c>
      <c r="E84" s="98" t="str">
        <f>IFERROR(IF(VLOOKUP($A84,'Annex 2 Designated EHV charges'!$D:$O,10,FALSE)=0,"",VLOOKUP($A84,'Annex 2 Designated EHV charges'!$D:$O,10,FALSE)),"")</f>
        <v>-</v>
      </c>
      <c r="F84" s="99">
        <f>IFERROR(IF(VLOOKUP($A84,'Annex 2 Designated EHV charges'!$D:$O,11,FALSE)=0,"",VLOOKUP($A84,'Annex 2 Designated EHV charges'!$D:$O,11,FALSE)),"")</f>
        <v>87.77</v>
      </c>
      <c r="G84" s="100">
        <f>IFERROR(IF(VLOOKUP($A84,'Annex 2 Designated EHV charges'!$D:$O,12,FALSE)=0,"",VLOOKUP($A84,'Annex 2 Designated EHV charges'!$D:$O,12,FALSE)),"")</f>
        <v>0.05</v>
      </c>
      <c r="H84" s="100">
        <f>IFERROR(IF(VLOOKUP($A84,'Annex 2 Designated EHV charges'!$D:$P,13,FALSE)=0,"",VLOOKUP($A84,'Annex 2 Designated EHV charges'!$D:$P,13,FALSE)),"")</f>
        <v>0.05</v>
      </c>
      <c r="I84" s="237" t="str">
        <f>IF('Annex 2 Designated EHV charges'!Q90="","",'Annex 2 Designated EHV charges'!Q90)</f>
        <v/>
      </c>
    </row>
    <row r="85" spans="1:9" ht="12.75" customHeight="1" x14ac:dyDescent="0.25">
      <c r="A85" s="97">
        <f t="array" ref="A85">IFERROR(INDEX('Annex 2 Designated EHV charges'!$D$11:$D$257, MATCH(0, IF(ISBLANK('Annex 2 Designated EHV charges'!$D$11:$D$257),1, COUNTIF(A$4:$A84, 'Annex 2 Designated EHV charges'!$D$11:$D$257)), 0)),"")</f>
        <v>705</v>
      </c>
      <c r="B85" s="96">
        <f>IF($A85="","",VLOOKUP($A85,'Annex 2 Designated EHV charges'!$D:$O,2,0))</f>
        <v>705</v>
      </c>
      <c r="C85" s="97">
        <f>IF($A85="","",VLOOKUP($A85,'Annex 2 Designated EHV charges'!$D:$O,3,0))</f>
        <v>1300061236507</v>
      </c>
      <c r="D85" s="96" t="str">
        <f>IF($A85="","",VLOOKUP($A85,'Annex 2 Designated EHV charges'!$D:$O,4,0))</f>
        <v>Poppies house</v>
      </c>
      <c r="E85" s="98" t="str">
        <f>IFERROR(IF(VLOOKUP($A85,'Annex 2 Designated EHV charges'!$D:$O,10,FALSE)=0,"",VLOOKUP($A85,'Annex 2 Designated EHV charges'!$D:$O,10,FALSE)),"")</f>
        <v>-</v>
      </c>
      <c r="F85" s="99">
        <f>IFERROR(IF(VLOOKUP($A85,'Annex 2 Designated EHV charges'!$D:$O,11,FALSE)=0,"",VLOOKUP($A85,'Annex 2 Designated EHV charges'!$D:$O,11,FALSE)),"")</f>
        <v>288.89</v>
      </c>
      <c r="G85" s="100">
        <f>IFERROR(IF(VLOOKUP($A85,'Annex 2 Designated EHV charges'!$D:$O,12,FALSE)=0,"",VLOOKUP($A85,'Annex 2 Designated EHV charges'!$D:$O,12,FALSE)),"")</f>
        <v>0.05</v>
      </c>
      <c r="H85" s="100">
        <f>IFERROR(IF(VLOOKUP($A85,'Annex 2 Designated EHV charges'!$D:$P,13,FALSE)=0,"",VLOOKUP($A85,'Annex 2 Designated EHV charges'!$D:$P,13,FALSE)),"")</f>
        <v>0.05</v>
      </c>
      <c r="I85" s="237" t="str">
        <f>IF('Annex 2 Designated EHV charges'!Q91="","",'Annex 2 Designated EHV charges'!Q91)</f>
        <v/>
      </c>
    </row>
    <row r="86" spans="1:9" ht="12.75" customHeight="1" x14ac:dyDescent="0.25">
      <c r="A86" s="97">
        <f t="array" ref="A86">IFERROR(INDEX('Annex 2 Designated EHV charges'!$D$11:$D$257, MATCH(0, IF(ISBLANK('Annex 2 Designated EHV charges'!$D$11:$D$257),1, COUNTIF(A$4:$A85, 'Annex 2 Designated EHV charges'!$D$11:$D$257)), 0)),"")</f>
        <v>719</v>
      </c>
      <c r="B86" s="96">
        <f>IF($A86="","",VLOOKUP($A86,'Annex 2 Designated EHV charges'!$D:$O,2,0))</f>
        <v>719</v>
      </c>
      <c r="C86" s="97">
        <f>IF($A86="","",VLOOKUP($A86,'Annex 2 Designated EHV charges'!$D:$O,3,0))</f>
        <v>1300060263839</v>
      </c>
      <c r="D86" s="96" t="str">
        <f>IF($A86="","",VLOOKUP($A86,'Annex 2 Designated EHV charges'!$D:$O,4,0))</f>
        <v>Nestle UK Ltd</v>
      </c>
      <c r="E86" s="98" t="str">
        <f>IFERROR(IF(VLOOKUP($A86,'Annex 2 Designated EHV charges'!$D:$O,10,FALSE)=0,"",VLOOKUP($A86,'Annex 2 Designated EHV charges'!$D:$O,10,FALSE)),"")</f>
        <v>-</v>
      </c>
      <c r="F86" s="99">
        <f>IFERROR(IF(VLOOKUP($A86,'Annex 2 Designated EHV charges'!$D:$O,11,FALSE)=0,"",VLOOKUP($A86,'Annex 2 Designated EHV charges'!$D:$O,11,FALSE)),"")</f>
        <v>150.22999999999999</v>
      </c>
      <c r="G86" s="100">
        <f>IFERROR(IF(VLOOKUP($A86,'Annex 2 Designated EHV charges'!$D:$O,12,FALSE)=0,"",VLOOKUP($A86,'Annex 2 Designated EHV charges'!$D:$O,12,FALSE)),"")</f>
        <v>0.05</v>
      </c>
      <c r="H86" s="100">
        <f>IFERROR(IF(VLOOKUP($A86,'Annex 2 Designated EHV charges'!$D:$P,13,FALSE)=0,"",VLOOKUP($A86,'Annex 2 Designated EHV charges'!$D:$P,13,FALSE)),"")</f>
        <v>0.05</v>
      </c>
      <c r="I86" s="237" t="str">
        <f>IF('Annex 2 Designated EHV charges'!Q92="","",'Annex 2 Designated EHV charges'!Q92)</f>
        <v>See Annex 6</v>
      </c>
    </row>
    <row r="87" spans="1:9" ht="12.75" customHeight="1" x14ac:dyDescent="0.25">
      <c r="A87" s="97">
        <f t="array" ref="A87">IFERROR(INDEX('Annex 2 Designated EHV charges'!$D$11:$D$257, MATCH(0, IF(ISBLANK('Annex 2 Designated EHV charges'!$D$11:$D$257),1, COUNTIF(A$4:$A86, 'Annex 2 Designated EHV charges'!$D$11:$D$257)), 0)),"")</f>
        <v>721</v>
      </c>
      <c r="B87" s="96">
        <f>IF($A87="","",VLOOKUP($A87,'Annex 2 Designated EHV charges'!$D:$O,2,0))</f>
        <v>721</v>
      </c>
      <c r="C87" s="97">
        <f>IF($A87="","",VLOOKUP($A87,'Annex 2 Designated EHV charges'!$D:$O,3,0))</f>
        <v>1300060267898</v>
      </c>
      <c r="D87" s="96" t="str">
        <f>IF($A87="","",VLOOKUP($A87,'Annex 2 Designated EHV charges'!$D:$O,4,0))</f>
        <v>Bangor Hospital (Health Sup)</v>
      </c>
      <c r="E87" s="98" t="str">
        <f>IFERROR(IF(VLOOKUP($A87,'Annex 2 Designated EHV charges'!$D:$O,10,FALSE)=0,"",VLOOKUP($A87,'Annex 2 Designated EHV charges'!$D:$O,10,FALSE)),"")</f>
        <v>-</v>
      </c>
      <c r="F87" s="99">
        <f>IFERROR(IF(VLOOKUP($A87,'Annex 2 Designated EHV charges'!$D:$O,11,FALSE)=0,"",VLOOKUP($A87,'Annex 2 Designated EHV charges'!$D:$O,11,FALSE)),"")</f>
        <v>112.41</v>
      </c>
      <c r="G87" s="100">
        <f>IFERROR(IF(VLOOKUP($A87,'Annex 2 Designated EHV charges'!$D:$O,12,FALSE)=0,"",VLOOKUP($A87,'Annex 2 Designated EHV charges'!$D:$O,12,FALSE)),"")</f>
        <v>0.05</v>
      </c>
      <c r="H87" s="100">
        <f>IFERROR(IF(VLOOKUP($A87,'Annex 2 Designated EHV charges'!$D:$P,13,FALSE)=0,"",VLOOKUP($A87,'Annex 2 Designated EHV charges'!$D:$P,13,FALSE)),"")</f>
        <v>0.05</v>
      </c>
      <c r="I87" s="237" t="str">
        <f>IF('Annex 2 Designated EHV charges'!Q93="","",'Annex 2 Designated EHV charges'!Q93)</f>
        <v/>
      </c>
    </row>
    <row r="88" spans="1:9" ht="12.75" customHeight="1" x14ac:dyDescent="0.25">
      <c r="A88" s="97">
        <f t="array" ref="A88">IFERROR(INDEX('Annex 2 Designated EHV charges'!$D$11:$D$257, MATCH(0, IF(ISBLANK('Annex 2 Designated EHV charges'!$D$11:$D$257),1, COUNTIF(A$4:$A87, 'Annex 2 Designated EHV charges'!$D$11:$D$257)), 0)),"")</f>
        <v>717</v>
      </c>
      <c r="B88" s="96">
        <f>IF($A88="","",VLOOKUP($A88,'Annex 2 Designated EHV charges'!$D:$O,2,0))</f>
        <v>717</v>
      </c>
      <c r="C88" s="97">
        <f>IF($A88="","",VLOOKUP($A88,'Annex 2 Designated EHV charges'!$D:$O,3,0))</f>
        <v>1300050867852</v>
      </c>
      <c r="D88" s="96" t="str">
        <f>IF($A88="","",VLOOKUP($A88,'Annex 2 Designated EHV charges'!$D:$O,4,0))</f>
        <v>Seaforth</v>
      </c>
      <c r="E88" s="98" t="str">
        <f>IFERROR(IF(VLOOKUP($A88,'Annex 2 Designated EHV charges'!$D:$O,10,FALSE)=0,"",VLOOKUP($A88,'Annex 2 Designated EHV charges'!$D:$O,10,FALSE)),"")</f>
        <v>-</v>
      </c>
      <c r="F88" s="99">
        <f>IFERROR(IF(VLOOKUP($A88,'Annex 2 Designated EHV charges'!$D:$O,11,FALSE)=0,"",VLOOKUP($A88,'Annex 2 Designated EHV charges'!$D:$O,11,FALSE)),"")</f>
        <v>1575.96</v>
      </c>
      <c r="G88" s="100">
        <f>IFERROR(IF(VLOOKUP($A88,'Annex 2 Designated EHV charges'!$D:$O,12,FALSE)=0,"",VLOOKUP($A88,'Annex 2 Designated EHV charges'!$D:$O,12,FALSE)),"")</f>
        <v>0.05</v>
      </c>
      <c r="H88" s="100">
        <f>IFERROR(IF(VLOOKUP($A88,'Annex 2 Designated EHV charges'!$D:$P,13,FALSE)=0,"",VLOOKUP($A88,'Annex 2 Designated EHV charges'!$D:$P,13,FALSE)),"")</f>
        <v>0.05</v>
      </c>
      <c r="I88" s="237" t="str">
        <f>IF('Annex 2 Designated EHV charges'!Q94="","",'Annex 2 Designated EHV charges'!Q94)</f>
        <v>See Annex 6</v>
      </c>
    </row>
    <row r="89" spans="1:9" ht="12.75" customHeight="1" x14ac:dyDescent="0.25">
      <c r="A89" s="97">
        <f t="array" ref="A89">IFERROR(INDEX('Annex 2 Designated EHV charges'!$D$11:$D$257, MATCH(0, IF(ISBLANK('Annex 2 Designated EHV charges'!$D$11:$D$257),1, COUNTIF(A$4:$A88, 'Annex 2 Designated EHV charges'!$D$11:$D$257)), 0)),"")</f>
        <v>720</v>
      </c>
      <c r="B89" s="96">
        <f>IF($A89="","",VLOOKUP($A89,'Annex 2 Designated EHV charges'!$D:$O,2,0))</f>
        <v>720</v>
      </c>
      <c r="C89" s="97">
        <f>IF($A89="","",VLOOKUP($A89,'Annex 2 Designated EHV charges'!$D:$O,3,0))</f>
        <v>1300060574459</v>
      </c>
      <c r="D89" s="96" t="str">
        <f>IF($A89="","",VLOOKUP($A89,'Annex 2 Designated EHV charges'!$D:$O,4,0))</f>
        <v>UU Water Plc - Woodside</v>
      </c>
      <c r="E89" s="98" t="str">
        <f>IFERROR(IF(VLOOKUP($A89,'Annex 2 Designated EHV charges'!$D:$O,10,FALSE)=0,"",VLOOKUP($A89,'Annex 2 Designated EHV charges'!$D:$O,10,FALSE)),"")</f>
        <v>-</v>
      </c>
      <c r="F89" s="99">
        <f>IFERROR(IF(VLOOKUP($A89,'Annex 2 Designated EHV charges'!$D:$O,11,FALSE)=0,"",VLOOKUP($A89,'Annex 2 Designated EHV charges'!$D:$O,11,FALSE)),"")</f>
        <v>143.03</v>
      </c>
      <c r="G89" s="100">
        <f>IFERROR(IF(VLOOKUP($A89,'Annex 2 Designated EHV charges'!$D:$O,12,FALSE)=0,"",VLOOKUP($A89,'Annex 2 Designated EHV charges'!$D:$O,12,FALSE)),"")</f>
        <v>0.05</v>
      </c>
      <c r="H89" s="100">
        <f>IFERROR(IF(VLOOKUP($A89,'Annex 2 Designated EHV charges'!$D:$P,13,FALSE)=0,"",VLOOKUP($A89,'Annex 2 Designated EHV charges'!$D:$P,13,FALSE)),"")</f>
        <v>0.05</v>
      </c>
      <c r="I89" s="237" t="str">
        <f>IF('Annex 2 Designated EHV charges'!Q95="","",'Annex 2 Designated EHV charges'!Q95)</f>
        <v/>
      </c>
    </row>
    <row r="90" spans="1:9" ht="12.75" customHeight="1" x14ac:dyDescent="0.25">
      <c r="A90" s="97">
        <f t="array" ref="A90">IFERROR(INDEX('Annex 2 Designated EHV charges'!$D$11:$D$257, MATCH(0, IF(ISBLANK('Annex 2 Designated EHV charges'!$D$11:$D$257),1, COUNTIF(A$4:$A89, 'Annex 2 Designated EHV charges'!$D$11:$D$257)), 0)),"")</f>
        <v>710</v>
      </c>
      <c r="B90" s="96">
        <f>IF($A90="","",VLOOKUP($A90,'Annex 2 Designated EHV charges'!$D:$O,2,0))</f>
        <v>710</v>
      </c>
      <c r="C90" s="97">
        <f>IF($A90="","",VLOOKUP($A90,'Annex 2 Designated EHV charges'!$D:$O,3,0))</f>
        <v>1300051349870</v>
      </c>
      <c r="D90" s="96" t="str">
        <f>IF($A90="","",VLOOKUP($A90,'Annex 2 Designated EHV charges'!$D:$O,4,0))</f>
        <v>L.A.H. Teaching Hospital</v>
      </c>
      <c r="E90" s="98">
        <f>IFERROR(IF(VLOOKUP($A90,'Annex 2 Designated EHV charges'!$D:$O,10,FALSE)=0,"",VLOOKUP($A90,'Annex 2 Designated EHV charges'!$D:$O,10,FALSE)),"")</f>
        <v>-0.57799999999999996</v>
      </c>
      <c r="F90" s="99">
        <f>IFERROR(IF(VLOOKUP($A90,'Annex 2 Designated EHV charges'!$D:$O,11,FALSE)=0,"",VLOOKUP($A90,'Annex 2 Designated EHV charges'!$D:$O,11,FALSE)),"")</f>
        <v>1017.09</v>
      </c>
      <c r="G90" s="100">
        <f>IFERROR(IF(VLOOKUP($A90,'Annex 2 Designated EHV charges'!$D:$O,12,FALSE)=0,"",VLOOKUP($A90,'Annex 2 Designated EHV charges'!$D:$O,12,FALSE)),"")</f>
        <v>0.05</v>
      </c>
      <c r="H90" s="100">
        <f>IFERROR(IF(VLOOKUP($A90,'Annex 2 Designated EHV charges'!$D:$P,13,FALSE)=0,"",VLOOKUP($A90,'Annex 2 Designated EHV charges'!$D:$P,13,FALSE)),"")</f>
        <v>0.05</v>
      </c>
      <c r="I90" s="237" t="str">
        <f>IF('Annex 2 Designated EHV charges'!Q96="","",'Annex 2 Designated EHV charges'!Q96)</f>
        <v/>
      </c>
    </row>
    <row r="91" spans="1:9" ht="12.75" customHeight="1" x14ac:dyDescent="0.25">
      <c r="A91" s="97">
        <f t="array" ref="A91">IFERROR(INDEX('Annex 2 Designated EHV charges'!$D$11:$D$257, MATCH(0, IF(ISBLANK('Annex 2 Designated EHV charges'!$D$11:$D$257),1, COUNTIF(A$4:$A90, 'Annex 2 Designated EHV charges'!$D$11:$D$257)), 0)),"")</f>
        <v>711</v>
      </c>
      <c r="B91" s="96">
        <f>IF($A91="","",VLOOKUP($A91,'Annex 2 Designated EHV charges'!$D:$O,2,0))</f>
        <v>711</v>
      </c>
      <c r="C91" s="97">
        <f>IF($A91="","",VLOOKUP($A91,'Annex 2 Designated EHV charges'!$D:$O,3,0))</f>
        <v>1300052227204</v>
      </c>
      <c r="D91" s="96" t="str">
        <f>IF($A91="","",VLOOKUP($A91,'Annex 2 Designated EHV charges'!$D:$O,4,0))</f>
        <v>UU Water Plc - Sandon Dock</v>
      </c>
      <c r="E91" s="98" t="str">
        <f>IFERROR(IF(VLOOKUP($A91,'Annex 2 Designated EHV charges'!$D:$O,10,FALSE)=0,"",VLOOKUP($A91,'Annex 2 Designated EHV charges'!$D:$O,10,FALSE)),"")</f>
        <v>-</v>
      </c>
      <c r="F91" s="99" t="str">
        <f>IFERROR(IF(VLOOKUP($A91,'Annex 2 Designated EHV charges'!$D:$O,11,FALSE)=0,"",VLOOKUP($A91,'Annex 2 Designated EHV charges'!$D:$O,11,FALSE)),"")</f>
        <v>-</v>
      </c>
      <c r="G91" s="100" t="str">
        <f>IFERROR(IF(VLOOKUP($A91,'Annex 2 Designated EHV charges'!$D:$O,12,FALSE)=0,"",VLOOKUP($A91,'Annex 2 Designated EHV charges'!$D:$O,12,FALSE)),"")</f>
        <v>-</v>
      </c>
      <c r="H91" s="100" t="str">
        <f>IFERROR(IF(VLOOKUP($A91,'Annex 2 Designated EHV charges'!$D:$P,13,FALSE)=0,"",VLOOKUP($A91,'Annex 2 Designated EHV charges'!$D:$P,13,FALSE)),"")</f>
        <v>-</v>
      </c>
      <c r="I91" s="237" t="str">
        <f>IF('Annex 2 Designated EHV charges'!Q97="","",'Annex 2 Designated EHV charges'!Q97)</f>
        <v/>
      </c>
    </row>
    <row r="92" spans="1:9" ht="12.75" customHeight="1" x14ac:dyDescent="0.25">
      <c r="A92" s="97">
        <f t="array" ref="A92">IFERROR(INDEX('Annex 2 Designated EHV charges'!$D$11:$D$257, MATCH(0, IF(ISBLANK('Annex 2 Designated EHV charges'!$D$11:$D$257),1, COUNTIF(A$4:$A91, 'Annex 2 Designated EHV charges'!$D$11:$D$257)), 0)),"")</f>
        <v>712</v>
      </c>
      <c r="B92" s="96">
        <f>IF($A92="","",VLOOKUP($A92,'Annex 2 Designated EHV charges'!$D:$O,2,0))</f>
        <v>712</v>
      </c>
      <c r="C92" s="97">
        <f>IF($A92="","",VLOOKUP($A92,'Annex 2 Designated EHV charges'!$D:$O,3,0))</f>
        <v>1300053163518</v>
      </c>
      <c r="D92" s="96" t="str">
        <f>IF($A92="","",VLOOKUP($A92,'Annex 2 Designated EHV charges'!$D:$O,4,0))</f>
        <v>UU Water Plc Gateworth Sewage</v>
      </c>
      <c r="E92" s="98" t="str">
        <f>IFERROR(IF(VLOOKUP($A92,'Annex 2 Designated EHV charges'!$D:$O,10,FALSE)=0,"",VLOOKUP($A92,'Annex 2 Designated EHV charges'!$D:$O,10,FALSE)),"")</f>
        <v>-</v>
      </c>
      <c r="F92" s="99">
        <f>IFERROR(IF(VLOOKUP($A92,'Annex 2 Designated EHV charges'!$D:$O,11,FALSE)=0,"",VLOOKUP($A92,'Annex 2 Designated EHV charges'!$D:$O,11,FALSE)),"")</f>
        <v>63.04</v>
      </c>
      <c r="G92" s="100">
        <f>IFERROR(IF(VLOOKUP($A92,'Annex 2 Designated EHV charges'!$D:$O,12,FALSE)=0,"",VLOOKUP($A92,'Annex 2 Designated EHV charges'!$D:$O,12,FALSE)),"")</f>
        <v>0.05</v>
      </c>
      <c r="H92" s="100">
        <f>IFERROR(IF(VLOOKUP($A92,'Annex 2 Designated EHV charges'!$D:$P,13,FALSE)=0,"",VLOOKUP($A92,'Annex 2 Designated EHV charges'!$D:$P,13,FALSE)),"")</f>
        <v>0.05</v>
      </c>
      <c r="I92" s="237" t="str">
        <f>IF('Annex 2 Designated EHV charges'!Q98="","",'Annex 2 Designated EHV charges'!Q98)</f>
        <v/>
      </c>
    </row>
    <row r="93" spans="1:9" ht="12.75" customHeight="1" x14ac:dyDescent="0.25">
      <c r="A93" s="97">
        <f t="array" ref="A93">IFERROR(INDEX('Annex 2 Designated EHV charges'!$D$11:$D$257, MATCH(0, IF(ISBLANK('Annex 2 Designated EHV charges'!$D$11:$D$257),1, COUNTIF(A$4:$A92, 'Annex 2 Designated EHV charges'!$D$11:$D$257)), 0)),"")</f>
        <v>713</v>
      </c>
      <c r="B93" s="96">
        <f>IF($A93="","",VLOOKUP($A93,'Annex 2 Designated EHV charges'!$D:$O,2,0))</f>
        <v>713</v>
      </c>
      <c r="C93" s="97">
        <f>IF($A93="","",VLOOKUP($A93,'Annex 2 Designated EHV charges'!$D:$O,3,0))</f>
        <v>1300050970114</v>
      </c>
      <c r="D93" s="96" t="str">
        <f>IF($A93="","",VLOOKUP($A93,'Annex 2 Designated EHV charges'!$D:$O,4,0))</f>
        <v>UU Water Plc - Huntington</v>
      </c>
      <c r="E93" s="98">
        <f>IFERROR(IF(VLOOKUP($A93,'Annex 2 Designated EHV charges'!$D:$O,10,FALSE)=0,"",VLOOKUP($A93,'Annex 2 Designated EHV charges'!$D:$O,10,FALSE)),"")</f>
        <v>-1.2090000000000001</v>
      </c>
      <c r="F93" s="99">
        <f>IFERROR(IF(VLOOKUP($A93,'Annex 2 Designated EHV charges'!$D:$O,11,FALSE)=0,"",VLOOKUP($A93,'Annex 2 Designated EHV charges'!$D:$O,11,FALSE)),"")</f>
        <v>176.11</v>
      </c>
      <c r="G93" s="100">
        <f>IFERROR(IF(VLOOKUP($A93,'Annex 2 Designated EHV charges'!$D:$O,12,FALSE)=0,"",VLOOKUP($A93,'Annex 2 Designated EHV charges'!$D:$O,12,FALSE)),"")</f>
        <v>0.05</v>
      </c>
      <c r="H93" s="100">
        <f>IFERROR(IF(VLOOKUP($A93,'Annex 2 Designated EHV charges'!$D:$P,13,FALSE)=0,"",VLOOKUP($A93,'Annex 2 Designated EHV charges'!$D:$P,13,FALSE)),"")</f>
        <v>0.05</v>
      </c>
      <c r="I93" s="237" t="str">
        <f>IF('Annex 2 Designated EHV charges'!Q99="","",'Annex 2 Designated EHV charges'!Q99)</f>
        <v/>
      </c>
    </row>
    <row r="94" spans="1:9" ht="12.75" customHeight="1" x14ac:dyDescent="0.25">
      <c r="A94" s="97">
        <f t="array" ref="A94">IFERROR(INDEX('Annex 2 Designated EHV charges'!$D$11:$D$257, MATCH(0, IF(ISBLANK('Annex 2 Designated EHV charges'!$D$11:$D$257),1, COUNTIF(A$4:$A93, 'Annex 2 Designated EHV charges'!$D$11:$D$257)), 0)),"")</f>
        <v>714</v>
      </c>
      <c r="B94" s="96">
        <f>IF($A94="","",VLOOKUP($A94,'Annex 2 Designated EHV charges'!$D:$O,2,0))</f>
        <v>714</v>
      </c>
      <c r="C94" s="97">
        <f>IF($A94="","",VLOOKUP($A94,'Annex 2 Designated EHV charges'!$D:$O,3,0))</f>
        <v>1300052226920</v>
      </c>
      <c r="D94" s="96" t="str">
        <f>IF($A94="","",VLOOKUP($A94,'Annex 2 Designated EHV charges'!$D:$O,4,0))</f>
        <v>UU Water Plc - Shell Green</v>
      </c>
      <c r="E94" s="98" t="str">
        <f>IFERROR(IF(VLOOKUP($A94,'Annex 2 Designated EHV charges'!$D:$O,10,FALSE)=0,"",VLOOKUP($A94,'Annex 2 Designated EHV charges'!$D:$O,10,FALSE)),"")</f>
        <v>-</v>
      </c>
      <c r="F94" s="99" t="str">
        <f>IFERROR(IF(VLOOKUP($A94,'Annex 2 Designated EHV charges'!$D:$O,11,FALSE)=0,"",VLOOKUP($A94,'Annex 2 Designated EHV charges'!$D:$O,11,FALSE)),"")</f>
        <v>-</v>
      </c>
      <c r="G94" s="100" t="str">
        <f>IFERROR(IF(VLOOKUP($A94,'Annex 2 Designated EHV charges'!$D:$O,12,FALSE)=0,"",VLOOKUP($A94,'Annex 2 Designated EHV charges'!$D:$O,12,FALSE)),"")</f>
        <v>-</v>
      </c>
      <c r="H94" s="100" t="str">
        <f>IFERROR(IF(VLOOKUP($A94,'Annex 2 Designated EHV charges'!$D:$P,13,FALSE)=0,"",VLOOKUP($A94,'Annex 2 Designated EHV charges'!$D:$P,13,FALSE)),"")</f>
        <v>-</v>
      </c>
      <c r="I94" s="237" t="str">
        <f>IF('Annex 2 Designated EHV charges'!Q100="","",'Annex 2 Designated EHV charges'!Q100)</f>
        <v/>
      </c>
    </row>
    <row r="95" spans="1:9" ht="12.75" customHeight="1" x14ac:dyDescent="0.25">
      <c r="A95" s="97">
        <f t="array" ref="A95">IFERROR(INDEX('Annex 2 Designated EHV charges'!$D$11:$D$257, MATCH(0, IF(ISBLANK('Annex 2 Designated EHV charges'!$D$11:$D$257),1, COUNTIF(A$4:$A94, 'Annex 2 Designated EHV charges'!$D$11:$D$257)), 0)),"")</f>
        <v>715</v>
      </c>
      <c r="B95" s="96">
        <f>IF($A95="","",VLOOKUP($A95,'Annex 2 Designated EHV charges'!$D:$O,2,0))</f>
        <v>715</v>
      </c>
      <c r="C95" s="97">
        <f>IF($A95="","",VLOOKUP($A95,'Annex 2 Designated EHV charges'!$D:$O,3,0))</f>
        <v>1300052368838</v>
      </c>
      <c r="D95" s="96" t="str">
        <f>IF($A95="","",VLOOKUP($A95,'Annex 2 Designated EHV charges'!$D:$O,4,0))</f>
        <v>Eli Lilly &amp; Co</v>
      </c>
      <c r="E95" s="98" t="str">
        <f>IFERROR(IF(VLOOKUP($A95,'Annex 2 Designated EHV charges'!$D:$O,10,FALSE)=0,"",VLOOKUP($A95,'Annex 2 Designated EHV charges'!$D:$O,10,FALSE)),"")</f>
        <v>-</v>
      </c>
      <c r="F95" s="99" t="str">
        <f>IFERROR(IF(VLOOKUP($A95,'Annex 2 Designated EHV charges'!$D:$O,11,FALSE)=0,"",VLOOKUP($A95,'Annex 2 Designated EHV charges'!$D:$O,11,FALSE)),"")</f>
        <v>-</v>
      </c>
      <c r="G95" s="100" t="str">
        <f>IFERROR(IF(VLOOKUP($A95,'Annex 2 Designated EHV charges'!$D:$O,12,FALSE)=0,"",VLOOKUP($A95,'Annex 2 Designated EHV charges'!$D:$O,12,FALSE)),"")</f>
        <v>-</v>
      </c>
      <c r="H95" s="100" t="str">
        <f>IFERROR(IF(VLOOKUP($A95,'Annex 2 Designated EHV charges'!$D:$P,13,FALSE)=0,"",VLOOKUP($A95,'Annex 2 Designated EHV charges'!$D:$P,13,FALSE)),"")</f>
        <v>-</v>
      </c>
      <c r="I95" s="237" t="str">
        <f>IF('Annex 2 Designated EHV charges'!Q101="","",'Annex 2 Designated EHV charges'!Q101)</f>
        <v/>
      </c>
    </row>
    <row r="96" spans="1:9" ht="12.75" customHeight="1" x14ac:dyDescent="0.25">
      <c r="A96" s="97">
        <f t="array" ref="A96">IFERROR(INDEX('Annex 2 Designated EHV charges'!$D$11:$D$257, MATCH(0, IF(ISBLANK('Annex 2 Designated EHV charges'!$D$11:$D$257),1, COUNTIF(A$4:$A95, 'Annex 2 Designated EHV charges'!$D$11:$D$257)), 0)),"")</f>
        <v>703</v>
      </c>
      <c r="B96" s="96">
        <f>IF($A96="","",VLOOKUP($A96,'Annex 2 Designated EHV charges'!$D:$O,2,0))</f>
        <v>703</v>
      </c>
      <c r="C96" s="97">
        <f>IF($A96="","",VLOOKUP($A96,'Annex 2 Designated EHV charges'!$D:$O,3,0))</f>
        <v>1300050867791</v>
      </c>
      <c r="D96" s="96" t="str">
        <f>IF($A96="","",VLOOKUP($A96,'Annex 2 Designated EHV charges'!$D:$O,4,0))</f>
        <v>Pilkington Glass - Greengate</v>
      </c>
      <c r="E96" s="98" t="str">
        <f>IFERROR(IF(VLOOKUP($A96,'Annex 2 Designated EHV charges'!$D:$O,10,FALSE)=0,"",VLOOKUP($A96,'Annex 2 Designated EHV charges'!$D:$O,10,FALSE)),"")</f>
        <v>-</v>
      </c>
      <c r="F96" s="99" t="str">
        <f>IFERROR(IF(VLOOKUP($A96,'Annex 2 Designated EHV charges'!$D:$O,11,FALSE)=0,"",VLOOKUP($A96,'Annex 2 Designated EHV charges'!$D:$O,11,FALSE)),"")</f>
        <v>-</v>
      </c>
      <c r="G96" s="100" t="str">
        <f>IFERROR(IF(VLOOKUP($A96,'Annex 2 Designated EHV charges'!$D:$O,12,FALSE)=0,"",VLOOKUP($A96,'Annex 2 Designated EHV charges'!$D:$O,12,FALSE)),"")</f>
        <v>-</v>
      </c>
      <c r="H96" s="100" t="str">
        <f>IFERROR(IF(VLOOKUP($A96,'Annex 2 Designated EHV charges'!$D:$P,13,FALSE)=0,"",VLOOKUP($A96,'Annex 2 Designated EHV charges'!$D:$P,13,FALSE)),"")</f>
        <v>-</v>
      </c>
      <c r="I96" s="237" t="str">
        <f>IF('Annex 2 Designated EHV charges'!Q102="","",'Annex 2 Designated EHV charges'!Q102)</f>
        <v/>
      </c>
    </row>
    <row r="97" spans="1:9" ht="12.75" customHeight="1" x14ac:dyDescent="0.25">
      <c r="A97" s="97">
        <f t="array" ref="A97">IFERROR(INDEX('Annex 2 Designated EHV charges'!$D$11:$D$257, MATCH(0, IF(ISBLANK('Annex 2 Designated EHV charges'!$D$11:$D$257),1, COUNTIF(A$4:$A96, 'Annex 2 Designated EHV charges'!$D$11:$D$257)), 0)),"")</f>
        <v>704</v>
      </c>
      <c r="B97" s="96">
        <f>IF($A97="","",VLOOKUP($A97,'Annex 2 Designated EHV charges'!$D:$O,2,0))</f>
        <v>704</v>
      </c>
      <c r="C97" s="97">
        <f>IF($A97="","",VLOOKUP($A97,'Annex 2 Designated EHV charges'!$D:$O,3,0))</f>
        <v>1300050867807</v>
      </c>
      <c r="D97" s="96" t="str">
        <f>IF($A97="","",VLOOKUP($A97,'Annex 2 Designated EHV charges'!$D:$O,4,0))</f>
        <v>Pilkington Glass - Cowley Hill</v>
      </c>
      <c r="E97" s="98" t="str">
        <f>IFERROR(IF(VLOOKUP($A97,'Annex 2 Designated EHV charges'!$D:$O,10,FALSE)=0,"",VLOOKUP($A97,'Annex 2 Designated EHV charges'!$D:$O,10,FALSE)),"")</f>
        <v>-</v>
      </c>
      <c r="F97" s="99" t="str">
        <f>IFERROR(IF(VLOOKUP($A97,'Annex 2 Designated EHV charges'!$D:$O,11,FALSE)=0,"",VLOOKUP($A97,'Annex 2 Designated EHV charges'!$D:$O,11,FALSE)),"")</f>
        <v>-</v>
      </c>
      <c r="G97" s="100" t="str">
        <f>IFERROR(IF(VLOOKUP($A97,'Annex 2 Designated EHV charges'!$D:$O,12,FALSE)=0,"",VLOOKUP($A97,'Annex 2 Designated EHV charges'!$D:$O,12,FALSE)),"")</f>
        <v>-</v>
      </c>
      <c r="H97" s="100" t="str">
        <f>IFERROR(IF(VLOOKUP($A97,'Annex 2 Designated EHV charges'!$D:$P,13,FALSE)=0,"",VLOOKUP($A97,'Annex 2 Designated EHV charges'!$D:$P,13,FALSE)),"")</f>
        <v>-</v>
      </c>
      <c r="I97" s="237" t="str">
        <f>IF('Annex 2 Designated EHV charges'!Q103="","",'Annex 2 Designated EHV charges'!Q103)</f>
        <v/>
      </c>
    </row>
    <row r="98" spans="1:9" ht="12.75" customHeight="1" x14ac:dyDescent="0.25">
      <c r="A98" s="97">
        <f t="array" ref="A98">IFERROR(INDEX('Annex 2 Designated EHV charges'!$D$11:$D$257, MATCH(0, IF(ISBLANK('Annex 2 Designated EHV charges'!$D$11:$D$257),1, COUNTIF(A$4:$A97, 'Annex 2 Designated EHV charges'!$D$11:$D$257)), 0)),"")</f>
        <v>716</v>
      </c>
      <c r="B98" s="96">
        <f>IF($A98="","",VLOOKUP($A98,'Annex 2 Designated EHV charges'!$D:$O,2,0))</f>
        <v>716</v>
      </c>
      <c r="C98" s="97">
        <f>IF($A98="","",VLOOKUP($A98,'Annex 2 Designated EHV charges'!$D:$O,3,0))</f>
        <v>1300060245403</v>
      </c>
      <c r="D98" s="96" t="str">
        <f>IF($A98="","",VLOOKUP($A98,'Annex 2 Designated EHV charges'!$D:$O,4,0))</f>
        <v>Maw Green 2</v>
      </c>
      <c r="E98" s="98" t="str">
        <f>IFERROR(IF(VLOOKUP($A98,'Annex 2 Designated EHV charges'!$D:$O,10,FALSE)=0,"",VLOOKUP($A98,'Annex 2 Designated EHV charges'!$D:$O,10,FALSE)),"")</f>
        <v>-</v>
      </c>
      <c r="F98" s="99" t="str">
        <f>IFERROR(IF(VLOOKUP($A98,'Annex 2 Designated EHV charges'!$D:$O,11,FALSE)=0,"",VLOOKUP($A98,'Annex 2 Designated EHV charges'!$D:$O,11,FALSE)),"")</f>
        <v>-</v>
      </c>
      <c r="G98" s="100" t="str">
        <f>IFERROR(IF(VLOOKUP($A98,'Annex 2 Designated EHV charges'!$D:$O,12,FALSE)=0,"",VLOOKUP($A98,'Annex 2 Designated EHV charges'!$D:$O,12,FALSE)),"")</f>
        <v>-</v>
      </c>
      <c r="H98" s="100" t="str">
        <f>IFERROR(IF(VLOOKUP($A98,'Annex 2 Designated EHV charges'!$D:$P,13,FALSE)=0,"",VLOOKUP($A98,'Annex 2 Designated EHV charges'!$D:$P,13,FALSE)),"")</f>
        <v>-</v>
      </c>
      <c r="I98" s="237" t="str">
        <f>IF('Annex 2 Designated EHV charges'!Q104="","",'Annex 2 Designated EHV charges'!Q104)</f>
        <v/>
      </c>
    </row>
    <row r="99" spans="1:9" ht="12.75" customHeight="1" x14ac:dyDescent="0.25">
      <c r="A99" s="97">
        <f t="array" ref="A99">IFERROR(INDEX('Annex 2 Designated EHV charges'!$D$11:$D$257, MATCH(0, IF(ISBLANK('Annex 2 Designated EHV charges'!$D$11:$D$257),1, COUNTIF(A$4:$A98, 'Annex 2 Designated EHV charges'!$D$11:$D$257)), 0)),"")</f>
        <v>702</v>
      </c>
      <c r="B99" s="96">
        <f>IF($A99="","",VLOOKUP($A99,'Annex 2 Designated EHV charges'!$D:$O,2,0))</f>
        <v>702</v>
      </c>
      <c r="C99" s="97">
        <f>IF($A99="","",VLOOKUP($A99,'Annex 2 Designated EHV charges'!$D:$O,3,0))</f>
        <v>1300050867755</v>
      </c>
      <c r="D99" s="96" t="str">
        <f>IF($A99="","",VLOOKUP($A99,'Annex 2 Designated EHV charges'!$D:$O,4,0))</f>
        <v>Pilkington Glass - Watson Street</v>
      </c>
      <c r="E99" s="98" t="str">
        <f>IFERROR(IF(VLOOKUP($A99,'Annex 2 Designated EHV charges'!$D:$O,10,FALSE)=0,"",VLOOKUP($A99,'Annex 2 Designated EHV charges'!$D:$O,10,FALSE)),"")</f>
        <v>-</v>
      </c>
      <c r="F99" s="99" t="str">
        <f>IFERROR(IF(VLOOKUP($A99,'Annex 2 Designated EHV charges'!$D:$O,11,FALSE)=0,"",VLOOKUP($A99,'Annex 2 Designated EHV charges'!$D:$O,11,FALSE)),"")</f>
        <v>-</v>
      </c>
      <c r="G99" s="100" t="str">
        <f>IFERROR(IF(VLOOKUP($A99,'Annex 2 Designated EHV charges'!$D:$O,12,FALSE)=0,"",VLOOKUP($A99,'Annex 2 Designated EHV charges'!$D:$O,12,FALSE)),"")</f>
        <v>-</v>
      </c>
      <c r="H99" s="100" t="str">
        <f>IFERROR(IF(VLOOKUP($A99,'Annex 2 Designated EHV charges'!$D:$P,13,FALSE)=0,"",VLOOKUP($A99,'Annex 2 Designated EHV charges'!$D:$P,13,FALSE)),"")</f>
        <v>-</v>
      </c>
      <c r="I99" s="237" t="str">
        <f>IF('Annex 2 Designated EHV charges'!Q105="","",'Annex 2 Designated EHV charges'!Q105)</f>
        <v/>
      </c>
    </row>
    <row r="100" spans="1:9" ht="12.75" customHeight="1" x14ac:dyDescent="0.25">
      <c r="A100" s="97" t="str">
        <f t="array" ref="A100">IFERROR(INDEX('Annex 2 Designated EHV charges'!$D$11:$D$257, MATCH(0, IF(ISBLANK('Annex 2 Designated EHV charges'!$D$11:$D$257),1, COUNTIF(A$4:$A99, 'Annex 2 Designated EHV charges'!$D$11:$D$257)), 0)),"")</f>
        <v>700</v>
      </c>
      <c r="B100" s="96" t="str">
        <f>IF($A100="","",VLOOKUP($A100,'Annex 2 Designated EHV charges'!$D:$O,2,0))</f>
        <v>700</v>
      </c>
      <c r="C100" s="97">
        <f>IF($A100="","",VLOOKUP($A100,'Annex 2 Designated EHV charges'!$D:$O,3,0))</f>
        <v>1300060416993</v>
      </c>
      <c r="D100" s="96" t="str">
        <f>IF($A100="","",VLOOKUP($A100,'Annex 2 Designated EHV charges'!$D:$O,4,0))</f>
        <v>Bentley Motors</v>
      </c>
      <c r="E100" s="98" t="str">
        <f>IFERROR(IF(VLOOKUP($A100,'Annex 2 Designated EHV charges'!$D:$O,10,FALSE)=0,"",VLOOKUP($A100,'Annex 2 Designated EHV charges'!$D:$O,10,FALSE)),"")</f>
        <v>-</v>
      </c>
      <c r="F100" s="99">
        <f>IFERROR(IF(VLOOKUP($A100,'Annex 2 Designated EHV charges'!$D:$O,11,FALSE)=0,"",VLOOKUP($A100,'Annex 2 Designated EHV charges'!$D:$O,11,FALSE)),"")</f>
        <v>1737.95</v>
      </c>
      <c r="G100" s="100">
        <f>IFERROR(IF(VLOOKUP($A100,'Annex 2 Designated EHV charges'!$D:$O,12,FALSE)=0,"",VLOOKUP($A100,'Annex 2 Designated EHV charges'!$D:$O,12,FALSE)),"")</f>
        <v>0.05</v>
      </c>
      <c r="H100" s="100">
        <f>IFERROR(IF(VLOOKUP($A100,'Annex 2 Designated EHV charges'!$D:$P,13,FALSE)=0,"",VLOOKUP($A100,'Annex 2 Designated EHV charges'!$D:$P,13,FALSE)),"")</f>
        <v>0.05</v>
      </c>
      <c r="I100" s="237" t="str">
        <f>IF('Annex 2 Designated EHV charges'!Q106="","",'Annex 2 Designated EHV charges'!Q106)</f>
        <v/>
      </c>
    </row>
    <row r="101" spans="1:9" ht="12.75" customHeight="1" x14ac:dyDescent="0.25">
      <c r="A101" s="97">
        <f t="array" ref="A101">IFERROR(INDEX('Annex 2 Designated EHV charges'!$D$11:$D$257, MATCH(0, IF(ISBLANK('Annex 2 Designated EHV charges'!$D$11:$D$257),1, COUNTIF(A$4:$A100, 'Annex 2 Designated EHV charges'!$D$11:$D$257)), 0)),"")</f>
        <v>650</v>
      </c>
      <c r="B101" s="96">
        <f>IF($A101="","",VLOOKUP($A101,'Annex 2 Designated EHV charges'!$D:$O,2,0))</f>
        <v>650</v>
      </c>
      <c r="C101" s="97">
        <f>IF($A101="","",VLOOKUP($A101,'Annex 2 Designated EHV charges'!$D:$O,3,0))</f>
        <v>1300061087624</v>
      </c>
      <c r="D101" s="96" t="str">
        <f>IF($A101="","",VLOOKUP($A101,'Annex 2 Designated EHV charges'!$D:$O,4,0))</f>
        <v>M &amp; D Business Park, St Helens</v>
      </c>
      <c r="E101" s="98" t="str">
        <f>IFERROR(IF(VLOOKUP($A101,'Annex 2 Designated EHV charges'!$D:$O,10,FALSE)=0,"",VLOOKUP($A101,'Annex 2 Designated EHV charges'!$D:$O,10,FALSE)),"")</f>
        <v>-</v>
      </c>
      <c r="F101" s="99">
        <f>IFERROR(IF(VLOOKUP($A101,'Annex 2 Designated EHV charges'!$D:$O,11,FALSE)=0,"",VLOOKUP($A101,'Annex 2 Designated EHV charges'!$D:$O,11,FALSE)),"")</f>
        <v>2812.19</v>
      </c>
      <c r="G101" s="100">
        <f>IFERROR(IF(VLOOKUP($A101,'Annex 2 Designated EHV charges'!$D:$O,12,FALSE)=0,"",VLOOKUP($A101,'Annex 2 Designated EHV charges'!$D:$O,12,FALSE)),"")</f>
        <v>0.05</v>
      </c>
      <c r="H101" s="100">
        <f>IFERROR(IF(VLOOKUP($A101,'Annex 2 Designated EHV charges'!$D:$P,13,FALSE)=0,"",VLOOKUP($A101,'Annex 2 Designated EHV charges'!$D:$P,13,FALSE)),"")</f>
        <v>0.05</v>
      </c>
      <c r="I101" s="237" t="str">
        <f>IF('Annex 2 Designated EHV charges'!Q107="","",'Annex 2 Designated EHV charges'!Q107)</f>
        <v/>
      </c>
    </row>
    <row r="102" spans="1:9" ht="12.75" customHeight="1" x14ac:dyDescent="0.25">
      <c r="A102" s="97" t="str">
        <f t="array" ref="A102">IFERROR(INDEX('Annex 2 Designated EHV charges'!$D$11:$D$257, MATCH(0, IF(ISBLANK('Annex 2 Designated EHV charges'!$D$11:$D$257),1, COUNTIF(A$4:$A101, 'Annex 2 Designated EHV charges'!$D$11:$D$257)), 0)),"")</f>
        <v>TBC8A</v>
      </c>
      <c r="B102" s="96" t="str">
        <f>IF($A102="","",VLOOKUP($A102,'Annex 2 Designated EHV charges'!$D:$O,2,0))</f>
        <v>TBC8A</v>
      </c>
      <c r="C102" s="97" t="str">
        <f>IF($A102="","",VLOOKUP($A102,'Annex 2 Designated EHV charges'!$D:$O,3,0))</f>
        <v>TBC8A</v>
      </c>
      <c r="D102" s="96" t="str">
        <f>IF($A102="","",VLOOKUP($A102,'Annex 2 Designated EHV charges'!$D:$O,4,0))</f>
        <v>Airfields Deeside</v>
      </c>
      <c r="E102" s="98" t="str">
        <f>IFERROR(IF(VLOOKUP($A102,'Annex 2 Designated EHV charges'!$D:$O,10,FALSE)=0,"",VLOOKUP($A102,'Annex 2 Designated EHV charges'!$D:$O,10,FALSE)),"")</f>
        <v>-</v>
      </c>
      <c r="F102" s="99">
        <f>IFERROR(IF(VLOOKUP($A102,'Annex 2 Designated EHV charges'!$D:$O,11,FALSE)=0,"",VLOOKUP($A102,'Annex 2 Designated EHV charges'!$D:$O,11,FALSE)),"")</f>
        <v>130.86000000000001</v>
      </c>
      <c r="G102" s="100">
        <f>IFERROR(IF(VLOOKUP($A102,'Annex 2 Designated EHV charges'!$D:$O,12,FALSE)=0,"",VLOOKUP($A102,'Annex 2 Designated EHV charges'!$D:$O,12,FALSE)),"")</f>
        <v>0.05</v>
      </c>
      <c r="H102" s="100">
        <f>IFERROR(IF(VLOOKUP($A102,'Annex 2 Designated EHV charges'!$D:$P,13,FALSE)=0,"",VLOOKUP($A102,'Annex 2 Designated EHV charges'!$D:$P,13,FALSE)),"")</f>
        <v>0.05</v>
      </c>
      <c r="I102" s="237" t="str">
        <f>IF('Annex 2 Designated EHV charges'!Q108="","",'Annex 2 Designated EHV charges'!Q108)</f>
        <v>See Annex 6</v>
      </c>
    </row>
    <row r="103" spans="1:9" ht="12.75" customHeight="1" x14ac:dyDescent="0.25">
      <c r="A103" s="97" t="str">
        <f t="array" ref="A103">IFERROR(INDEX('Annex 2 Designated EHV charges'!$D$11:$D$257, MATCH(0, IF(ISBLANK('Annex 2 Designated EHV charges'!$D$11:$D$257),1, COUNTIF(A$4:$A102, 'Annex 2 Designated EHV charges'!$D$11:$D$257)), 0)),"")</f>
        <v>TBC3A</v>
      </c>
      <c r="B103" s="96" t="str">
        <f>IF($A103="","",VLOOKUP($A103,'Annex 2 Designated EHV charges'!$D:$O,2,0))</f>
        <v>TBC3A</v>
      </c>
      <c r="C103" s="97" t="str">
        <f>IF($A103="","",VLOOKUP($A103,'Annex 2 Designated EHV charges'!$D:$O,3,0))</f>
        <v>TBC3A</v>
      </c>
      <c r="D103" s="96" t="str">
        <f>IF($A103="","",VLOOKUP($A103,'Annex 2 Designated EHV charges'!$D:$O,4,0))</f>
        <v>Everton Stadium</v>
      </c>
      <c r="E103" s="98">
        <f>IFERROR(IF(VLOOKUP($A103,'Annex 2 Designated EHV charges'!$D:$O,10,FALSE)=0,"",VLOOKUP($A103,'Annex 2 Designated EHV charges'!$D:$O,10,FALSE)),"")</f>
        <v>-1.986</v>
      </c>
      <c r="F103" s="99">
        <f>IFERROR(IF(VLOOKUP($A103,'Annex 2 Designated EHV charges'!$D:$O,11,FALSE)=0,"",VLOOKUP($A103,'Annex 2 Designated EHV charges'!$D:$O,11,FALSE)),"")</f>
        <v>341.51</v>
      </c>
      <c r="G103" s="100">
        <f>IFERROR(IF(VLOOKUP($A103,'Annex 2 Designated EHV charges'!$D:$O,12,FALSE)=0,"",VLOOKUP($A103,'Annex 2 Designated EHV charges'!$D:$O,12,FALSE)),"")</f>
        <v>0.05</v>
      </c>
      <c r="H103" s="100">
        <f>IFERROR(IF(VLOOKUP($A103,'Annex 2 Designated EHV charges'!$D:$P,13,FALSE)=0,"",VLOOKUP($A103,'Annex 2 Designated EHV charges'!$D:$P,13,FALSE)),"")</f>
        <v>0.05</v>
      </c>
      <c r="I103" s="237" t="str">
        <f>IF('Annex 2 Designated EHV charges'!Q109="","",'Annex 2 Designated EHV charges'!Q109)</f>
        <v/>
      </c>
    </row>
    <row r="104" spans="1:9" ht="12.75" customHeight="1" x14ac:dyDescent="0.25">
      <c r="A104" s="97">
        <f t="array" ref="A104">IFERROR(INDEX('Annex 2 Designated EHV charges'!$D$11:$D$257, MATCH(0, IF(ISBLANK('Annex 2 Designated EHV charges'!$D$11:$D$257),1, COUNTIF(A$4:$A103, 'Annex 2 Designated EHV charges'!$D$11:$D$257)), 0)),"")</f>
        <v>634</v>
      </c>
      <c r="B104" s="96">
        <f>IF($A104="","",VLOOKUP($A104,'Annex 2 Designated EHV charges'!$D:$O,2,0))</f>
        <v>634</v>
      </c>
      <c r="C104" s="97">
        <f>IF($A104="","",VLOOKUP($A104,'Annex 2 Designated EHV charges'!$D:$O,3,0))</f>
        <v>1300061141290</v>
      </c>
      <c r="D104" s="96" t="str">
        <f>IF($A104="","",VLOOKUP($A104,'Annex 2 Designated EHV charges'!$D:$O,4,0))</f>
        <v>Bubney Solar</v>
      </c>
      <c r="E104" s="98" t="str">
        <f>IFERROR(IF(VLOOKUP($A104,'Annex 2 Designated EHV charges'!$D:$O,10,FALSE)=0,"",VLOOKUP($A104,'Annex 2 Designated EHV charges'!$D:$O,10,FALSE)),"")</f>
        <v>-</v>
      </c>
      <c r="F104" s="99">
        <f>IFERROR(IF(VLOOKUP($A104,'Annex 2 Designated EHV charges'!$D:$O,11,FALSE)=0,"",VLOOKUP($A104,'Annex 2 Designated EHV charges'!$D:$O,11,FALSE)),"")</f>
        <v>5397.39</v>
      </c>
      <c r="G104" s="100">
        <f>IFERROR(IF(VLOOKUP($A104,'Annex 2 Designated EHV charges'!$D:$O,12,FALSE)=0,"",VLOOKUP($A104,'Annex 2 Designated EHV charges'!$D:$O,12,FALSE)),"")</f>
        <v>0.05</v>
      </c>
      <c r="H104" s="100">
        <f>IFERROR(IF(VLOOKUP($A104,'Annex 2 Designated EHV charges'!$D:$P,13,FALSE)=0,"",VLOOKUP($A104,'Annex 2 Designated EHV charges'!$D:$P,13,FALSE)),"")</f>
        <v>0.05</v>
      </c>
      <c r="I104" s="237" t="str">
        <f>IF('Annex 2 Designated EHV charges'!Q110="","",'Annex 2 Designated EHV charges'!Q110)</f>
        <v/>
      </c>
    </row>
    <row r="105" spans="1:9" ht="12.75" customHeight="1" x14ac:dyDescent="0.25">
      <c r="A105" s="97">
        <f t="array" ref="A105">IFERROR(INDEX('Annex 2 Designated EHV charges'!$D$11:$D$257, MATCH(0, IF(ISBLANK('Annex 2 Designated EHV charges'!$D$11:$D$257),1, COUNTIF(A$4:$A104, 'Annex 2 Designated EHV charges'!$D$11:$D$257)), 0)),"")</f>
        <v>951</v>
      </c>
      <c r="B105" s="96">
        <f>IF($A105="","",VLOOKUP($A105,'Annex 2 Designated EHV charges'!$D:$O,2,0))</f>
        <v>951</v>
      </c>
      <c r="C105" s="97">
        <f>IF($A105="","",VLOOKUP($A105,'Annex 2 Designated EHV charges'!$D:$O,3,0))</f>
        <v>1300061391141</v>
      </c>
      <c r="D105" s="96" t="str">
        <f>IF($A105="","",VLOOKUP($A105,'Annex 2 Designated EHV charges'!$D:$O,4,0))</f>
        <v>Morlais Tidal</v>
      </c>
      <c r="E105" s="98" t="str">
        <f>IFERROR(IF(VLOOKUP($A105,'Annex 2 Designated EHV charges'!$D:$O,10,FALSE)=0,"",VLOOKUP($A105,'Annex 2 Designated EHV charges'!$D:$O,10,FALSE)),"")</f>
        <v>-</v>
      </c>
      <c r="F105" s="99">
        <f>IFERROR(IF(VLOOKUP($A105,'Annex 2 Designated EHV charges'!$D:$O,11,FALSE)=0,"",VLOOKUP($A105,'Annex 2 Designated EHV charges'!$D:$O,11,FALSE)),"")</f>
        <v>1869.91</v>
      </c>
      <c r="G105" s="100">
        <f>IFERROR(IF(VLOOKUP($A105,'Annex 2 Designated EHV charges'!$D:$O,12,FALSE)=0,"",VLOOKUP($A105,'Annex 2 Designated EHV charges'!$D:$O,12,FALSE)),"")</f>
        <v>0.05</v>
      </c>
      <c r="H105" s="100">
        <f>IFERROR(IF(VLOOKUP($A105,'Annex 2 Designated EHV charges'!$D:$P,13,FALSE)=0,"",VLOOKUP($A105,'Annex 2 Designated EHV charges'!$D:$P,13,FALSE)),"")</f>
        <v>0.05</v>
      </c>
      <c r="I105" s="237" t="str">
        <f>IF('Annex 2 Designated EHV charges'!Q111="","",'Annex 2 Designated EHV charges'!Q111)</f>
        <v/>
      </c>
    </row>
    <row r="106" spans="1:9" ht="12.75" customHeight="1" x14ac:dyDescent="0.25">
      <c r="A106" s="97">
        <f t="array" ref="A106">IFERROR(INDEX('Annex 2 Designated EHV charges'!$D$11:$D$257, MATCH(0, IF(ISBLANK('Annex 2 Designated EHV charges'!$D$11:$D$257),1, COUNTIF(A$4:$A105, 'Annex 2 Designated EHV charges'!$D$11:$D$257)), 0)),"")</f>
        <v>613</v>
      </c>
      <c r="B106" s="96">
        <f>IF($A106="","",VLOOKUP($A106,'Annex 2 Designated EHV charges'!$D:$O,2,0))</f>
        <v>613</v>
      </c>
      <c r="C106" s="97">
        <f>IF($A106="","",VLOOKUP($A106,'Annex 2 Designated EHV charges'!$D:$O,3,0))</f>
        <v>1300061061592</v>
      </c>
      <c r="D106" s="96" t="str">
        <f>IF($A106="","",VLOOKUP($A106,'Annex 2 Designated EHV charges'!$D:$O,4,0))</f>
        <v>North Anglesey Solar Park</v>
      </c>
      <c r="E106" s="98" t="str">
        <f>IFERROR(IF(VLOOKUP($A106,'Annex 2 Designated EHV charges'!$D:$O,10,FALSE)=0,"",VLOOKUP($A106,'Annex 2 Designated EHV charges'!$D:$O,10,FALSE)),"")</f>
        <v>-</v>
      </c>
      <c r="F106" s="99">
        <f>IFERROR(IF(VLOOKUP($A106,'Annex 2 Designated EHV charges'!$D:$O,11,FALSE)=0,"",VLOOKUP($A106,'Annex 2 Designated EHV charges'!$D:$O,11,FALSE)),"")</f>
        <v>9087.24</v>
      </c>
      <c r="G106" s="100">
        <f>IFERROR(IF(VLOOKUP($A106,'Annex 2 Designated EHV charges'!$D:$O,12,FALSE)=0,"",VLOOKUP($A106,'Annex 2 Designated EHV charges'!$D:$O,12,FALSE)),"")</f>
        <v>0.05</v>
      </c>
      <c r="H106" s="100">
        <f>IFERROR(IF(VLOOKUP($A106,'Annex 2 Designated EHV charges'!$D:$P,13,FALSE)=0,"",VLOOKUP($A106,'Annex 2 Designated EHV charges'!$D:$P,13,FALSE)),"")</f>
        <v>0.05</v>
      </c>
      <c r="I106" s="237" t="str">
        <f>IF('Annex 2 Designated EHV charges'!Q112="","",'Annex 2 Designated EHV charges'!Q112)</f>
        <v/>
      </c>
    </row>
    <row r="107" spans="1:9" ht="12.75" customHeight="1" x14ac:dyDescent="0.25">
      <c r="A107" s="97">
        <f t="array" ref="A107">IFERROR(INDEX('Annex 2 Designated EHV charges'!$D$11:$D$257, MATCH(0, IF(ISBLANK('Annex 2 Designated EHV charges'!$D$11:$D$257),1, COUNTIF(A$4:$A106, 'Annex 2 Designated EHV charges'!$D$11:$D$257)), 0)),"")</f>
        <v>682</v>
      </c>
      <c r="B107" s="96">
        <f>IF($A107="","",VLOOKUP($A107,'Annex 2 Designated EHV charges'!$D:$O,2,0))</f>
        <v>682</v>
      </c>
      <c r="C107" s="97">
        <f>IF($A107="","",VLOOKUP($A107,'Annex 2 Designated EHV charges'!$D:$O,3,0))</f>
        <v>1300060269895</v>
      </c>
      <c r="D107" s="96" t="str">
        <f>IF($A107="","",VLOOKUP($A107,'Annex 2 Designated EHV charges'!$D:$O,4,0))</f>
        <v>Network Rail (Speke)</v>
      </c>
      <c r="E107" s="98" t="str">
        <f>IFERROR(IF(VLOOKUP($A107,'Annex 2 Designated EHV charges'!$D:$O,10,FALSE)=0,"",VLOOKUP($A107,'Annex 2 Designated EHV charges'!$D:$O,10,FALSE)),"")</f>
        <v>-</v>
      </c>
      <c r="F107" s="99">
        <f>IFERROR(IF(VLOOKUP($A107,'Annex 2 Designated EHV charges'!$D:$O,11,FALSE)=0,"",VLOOKUP($A107,'Annex 2 Designated EHV charges'!$D:$O,11,FALSE)),"")</f>
        <v>1642.53</v>
      </c>
      <c r="G107" s="100">
        <f>IFERROR(IF(VLOOKUP($A107,'Annex 2 Designated EHV charges'!$D:$O,12,FALSE)=0,"",VLOOKUP($A107,'Annex 2 Designated EHV charges'!$D:$O,12,FALSE)),"")</f>
        <v>0.05</v>
      </c>
      <c r="H107" s="100">
        <f>IFERROR(IF(VLOOKUP($A107,'Annex 2 Designated EHV charges'!$D:$P,13,FALSE)=0,"",VLOOKUP($A107,'Annex 2 Designated EHV charges'!$D:$P,13,FALSE)),"")</f>
        <v>0.05</v>
      </c>
      <c r="I107" s="237" t="str">
        <f>IF('Annex 2 Designated EHV charges'!Q113="","",'Annex 2 Designated EHV charges'!Q113)</f>
        <v/>
      </c>
    </row>
    <row r="108" spans="1:9" ht="12.75" customHeight="1" x14ac:dyDescent="0.25">
      <c r="A108" s="97" t="str">
        <f t="array" ref="A108">IFERROR(INDEX('Annex 2 Designated EHV charges'!$D$11:$D$257, MATCH(0, IF(ISBLANK('Annex 2 Designated EHV charges'!$D$11:$D$257),1, COUNTIF(A$4:$A107, 'Annex 2 Designated EHV charges'!$D$11:$D$257)), 0)),"")</f>
        <v>TBC1A</v>
      </c>
      <c r="B108" s="96" t="str">
        <f>IF($A108="","",VLOOKUP($A108,'Annex 2 Designated EHV charges'!$D:$O,2,0))</f>
        <v>TBC1A</v>
      </c>
      <c r="C108" s="97" t="str">
        <f>IF($A108="","",VLOOKUP($A108,'Annex 2 Designated EHV charges'!$D:$O,3,0))</f>
        <v>TBC1A</v>
      </c>
      <c r="D108" s="96" t="str">
        <f>IF($A108="","",VLOOKUP($A108,'Annex 2 Designated EHV charges'!$D:$O,4,0))</f>
        <v>Lostock Sustainable Energy Plant</v>
      </c>
      <c r="E108" s="98" t="str">
        <f>IFERROR(IF(VLOOKUP($A108,'Annex 2 Designated EHV charges'!$D:$O,10,FALSE)=0,"",VLOOKUP($A108,'Annex 2 Designated EHV charges'!$D:$O,10,FALSE)),"")</f>
        <v>-</v>
      </c>
      <c r="F108" s="99">
        <f>IFERROR(IF(VLOOKUP($A108,'Annex 2 Designated EHV charges'!$D:$O,11,FALSE)=0,"",VLOOKUP($A108,'Annex 2 Designated EHV charges'!$D:$O,11,FALSE)),"")</f>
        <v>63200.28</v>
      </c>
      <c r="G108" s="100">
        <f>IFERROR(IF(VLOOKUP($A108,'Annex 2 Designated EHV charges'!$D:$O,12,FALSE)=0,"",VLOOKUP($A108,'Annex 2 Designated EHV charges'!$D:$O,12,FALSE)),"")</f>
        <v>0.05</v>
      </c>
      <c r="H108" s="100">
        <f>IFERROR(IF(VLOOKUP($A108,'Annex 2 Designated EHV charges'!$D:$P,13,FALSE)=0,"",VLOOKUP($A108,'Annex 2 Designated EHV charges'!$D:$P,13,FALSE)),"")</f>
        <v>0.05</v>
      </c>
      <c r="I108" s="237" t="str">
        <f>IF('Annex 2 Designated EHV charges'!Q114="","",'Annex 2 Designated EHV charges'!Q114)</f>
        <v/>
      </c>
    </row>
    <row r="109" spans="1:9" ht="12.75" customHeight="1" x14ac:dyDescent="0.25">
      <c r="A109" s="97" t="str">
        <f t="array" ref="A109">IFERROR(INDEX('Annex 2 Designated EHV charges'!$D$11:$D$257, MATCH(0, IF(ISBLANK('Annex 2 Designated EHV charges'!$D$11:$D$257),1, COUNTIF(A$4:$A108, 'Annex 2 Designated EHV charges'!$D$11:$D$257)), 0)),"")</f>
        <v>TBC4A</v>
      </c>
      <c r="B109" s="96" t="str">
        <f>IF($A109="","",VLOOKUP($A109,'Annex 2 Designated EHV charges'!$D:$O,2,0))</f>
        <v>TBC4A</v>
      </c>
      <c r="C109" s="97" t="str">
        <f>IF($A109="","",VLOOKUP($A109,'Annex 2 Designated EHV charges'!$D:$O,3,0))</f>
        <v/>
      </c>
      <c r="D109" s="96" t="str">
        <f>IF($A109="","",VLOOKUP($A109,'Annex 2 Designated EHV charges'!$D:$O,4,0))</f>
        <v>Croda</v>
      </c>
      <c r="E109" s="98" t="str">
        <f>IFERROR(IF(VLOOKUP($A109,'Annex 2 Designated EHV charges'!$D:$O,10,FALSE)=0,"",VLOOKUP($A109,'Annex 2 Designated EHV charges'!$D:$O,10,FALSE)),"")</f>
        <v>-</v>
      </c>
      <c r="F109" s="99" t="str">
        <f>IFERROR(IF(VLOOKUP($A109,'Annex 2 Designated EHV charges'!$D:$O,11,FALSE)=0,"",VLOOKUP($A109,'Annex 2 Designated EHV charges'!$D:$O,11,FALSE)),"")</f>
        <v>-</v>
      </c>
      <c r="G109" s="100" t="str">
        <f>IFERROR(IF(VLOOKUP($A109,'Annex 2 Designated EHV charges'!$D:$O,12,FALSE)=0,"",VLOOKUP($A109,'Annex 2 Designated EHV charges'!$D:$O,12,FALSE)),"")</f>
        <v>-</v>
      </c>
      <c r="H109" s="100" t="str">
        <f>IFERROR(IF(VLOOKUP($A109,'Annex 2 Designated EHV charges'!$D:$P,13,FALSE)=0,"",VLOOKUP($A109,'Annex 2 Designated EHV charges'!$D:$P,13,FALSE)),"")</f>
        <v>-</v>
      </c>
      <c r="I109" s="237" t="str">
        <f>IF('Annex 2 Designated EHV charges'!Q115="","",'Annex 2 Designated EHV charges'!Q115)</f>
        <v/>
      </c>
    </row>
    <row r="110" spans="1:9" ht="12.75" customHeight="1" x14ac:dyDescent="0.25">
      <c r="A110" s="97" t="str">
        <f t="array" ref="A110">IFERROR(INDEX('Annex 2 Designated EHV charges'!$D$11:$D$257, MATCH(0, IF(ISBLANK('Annex 2 Designated EHV charges'!$D$11:$D$257),1, COUNTIF(A$4:$A109, 'Annex 2 Designated EHV charges'!$D$11:$D$257)), 0)),"")</f>
        <v>TBC15A</v>
      </c>
      <c r="B110" s="96" t="str">
        <f>IF($A110="","",VLOOKUP($A110,'Annex 2 Designated EHV charges'!$D:$O,2,0))</f>
        <v>TBC15A</v>
      </c>
      <c r="C110" s="97" t="str">
        <f>IF($A110="","",VLOOKUP($A110,'Annex 2 Designated EHV charges'!$D:$O,3,0))</f>
        <v/>
      </c>
      <c r="D110" s="96" t="str">
        <f>IF($A110="","",VLOOKUP($A110,'Annex 2 Designated EHV charges'!$D:$O,4,0))</f>
        <v>CEFN ESTATE</v>
      </c>
      <c r="E110" s="98" t="str">
        <f>IFERROR(IF(VLOOKUP($A110,'Annex 2 Designated EHV charges'!$D:$O,10,FALSE)=0,"",VLOOKUP($A110,'Annex 2 Designated EHV charges'!$D:$O,10,FALSE)),"")</f>
        <v>-</v>
      </c>
      <c r="F110" s="99">
        <f>IFERROR(IF(VLOOKUP($A110,'Annex 2 Designated EHV charges'!$D:$O,11,FALSE)=0,"",VLOOKUP($A110,'Annex 2 Designated EHV charges'!$D:$O,11,FALSE)),"")</f>
        <v>5538.43</v>
      </c>
      <c r="G110" s="100">
        <f>IFERROR(IF(VLOOKUP($A110,'Annex 2 Designated EHV charges'!$D:$O,12,FALSE)=0,"",VLOOKUP($A110,'Annex 2 Designated EHV charges'!$D:$O,12,FALSE)),"")</f>
        <v>0.05</v>
      </c>
      <c r="H110" s="100">
        <f>IFERROR(IF(VLOOKUP($A110,'Annex 2 Designated EHV charges'!$D:$P,13,FALSE)=0,"",VLOOKUP($A110,'Annex 2 Designated EHV charges'!$D:$P,13,FALSE)),"")</f>
        <v>0.05</v>
      </c>
      <c r="I110" s="237" t="str">
        <f>IF('Annex 2 Designated EHV charges'!Q116="","",'Annex 2 Designated EHV charges'!Q116)</f>
        <v/>
      </c>
    </row>
    <row r="111" spans="1:9" ht="12.75" customHeight="1" x14ac:dyDescent="0.25">
      <c r="A111" s="97" t="str">
        <f t="array" ref="A111">IFERROR(INDEX('Annex 2 Designated EHV charges'!$D$11:$D$257, MATCH(0, IF(ISBLANK('Annex 2 Designated EHV charges'!$D$11:$D$257),1, COUNTIF(A$4:$A110, 'Annex 2 Designated EHV charges'!$D$11:$D$257)), 0)),"")</f>
        <v>TBC16A</v>
      </c>
      <c r="B111" s="96" t="str">
        <f>IF($A111="","",VLOOKUP($A111,'Annex 2 Designated EHV charges'!$D:$O,2,0))</f>
        <v>TBC16A</v>
      </c>
      <c r="C111" s="97" t="str">
        <f>IF($A111="","",VLOOKUP($A111,'Annex 2 Designated EHV charges'!$D:$O,3,0))</f>
        <v/>
      </c>
      <c r="D111" s="96" t="str">
        <f>IF($A111="","",VLOOKUP($A111,'Annex 2 Designated EHV charges'!$D:$O,4,0))</f>
        <v>LEGACY BSP</v>
      </c>
      <c r="E111" s="98">
        <f>IFERROR(IF(VLOOKUP($A111,'Annex 2 Designated EHV charges'!$D:$O,10,FALSE)=0,"",VLOOKUP($A111,'Annex 2 Designated EHV charges'!$D:$O,10,FALSE)),"")</f>
        <v>-0.57099999999999995</v>
      </c>
      <c r="F111" s="99">
        <f>IFERROR(IF(VLOOKUP($A111,'Annex 2 Designated EHV charges'!$D:$O,11,FALSE)=0,"",VLOOKUP($A111,'Annex 2 Designated EHV charges'!$D:$O,11,FALSE)),"")</f>
        <v>29835</v>
      </c>
      <c r="G111" s="100">
        <f>IFERROR(IF(VLOOKUP($A111,'Annex 2 Designated EHV charges'!$D:$O,12,FALSE)=0,"",VLOOKUP($A111,'Annex 2 Designated EHV charges'!$D:$O,12,FALSE)),"")</f>
        <v>0.05</v>
      </c>
      <c r="H111" s="100">
        <f>IFERROR(IF(VLOOKUP($A111,'Annex 2 Designated EHV charges'!$D:$P,13,FALSE)=0,"",VLOOKUP($A111,'Annex 2 Designated EHV charges'!$D:$P,13,FALSE)),"")</f>
        <v>0.05</v>
      </c>
      <c r="I111" s="237" t="str">
        <f>IF('Annex 2 Designated EHV charges'!Q117="","",'Annex 2 Designated EHV charges'!Q117)</f>
        <v/>
      </c>
    </row>
    <row r="112" spans="1:9" ht="12.75" customHeight="1" x14ac:dyDescent="0.25">
      <c r="A112" s="97">
        <f t="array" ref="A112">IFERROR(INDEX('Annex 2 Designated EHV charges'!$D$11:$D$257, MATCH(0, IF(ISBLANK('Annex 2 Designated EHV charges'!$D$11:$D$257),1, COUNTIF(A$4:$A111, 'Annex 2 Designated EHV charges'!$D$11:$D$257)), 0)),"")</f>
        <v>953</v>
      </c>
      <c r="B112" s="96">
        <f>IF($A112="","",VLOOKUP($A112,'Annex 2 Designated EHV charges'!$D:$O,2,0))</f>
        <v>953</v>
      </c>
      <c r="C112" s="97" t="str">
        <f>IF($A112="","",VLOOKUP($A112,'Annex 2 Designated EHV charges'!$D:$O,3,0))</f>
        <v/>
      </c>
      <c r="D112" s="96" t="str">
        <f>IF($A112="","",VLOOKUP($A112,'Annex 2 Designated EHV charges'!$D:$O,4,0))</f>
        <v>MINER'S ROAD</v>
      </c>
      <c r="E112" s="98">
        <f>IFERROR(IF(VLOOKUP($A112,'Annex 2 Designated EHV charges'!$D:$O,10,FALSE)=0,"",VLOOKUP($A112,'Annex 2 Designated EHV charges'!$D:$O,10,FALSE)),"")</f>
        <v>-0.57099999999999995</v>
      </c>
      <c r="F112" s="99">
        <f>IFERROR(IF(VLOOKUP($A112,'Annex 2 Designated EHV charges'!$D:$O,11,FALSE)=0,"",VLOOKUP($A112,'Annex 2 Designated EHV charges'!$D:$O,11,FALSE)),"")</f>
        <v>2943.64</v>
      </c>
      <c r="G112" s="100">
        <f>IFERROR(IF(VLOOKUP($A112,'Annex 2 Designated EHV charges'!$D:$O,12,FALSE)=0,"",VLOOKUP($A112,'Annex 2 Designated EHV charges'!$D:$O,12,FALSE)),"")</f>
        <v>0.05</v>
      </c>
      <c r="H112" s="100">
        <f>IFERROR(IF(VLOOKUP($A112,'Annex 2 Designated EHV charges'!$D:$P,13,FALSE)=0,"",VLOOKUP($A112,'Annex 2 Designated EHV charges'!$D:$P,13,FALSE)),"")</f>
        <v>0.05</v>
      </c>
      <c r="I112" s="237" t="str">
        <f>IF('Annex 2 Designated EHV charges'!Q118="","",'Annex 2 Designated EHV charges'!Q118)</f>
        <v/>
      </c>
    </row>
    <row r="113" spans="1:9" ht="12.75" customHeight="1" x14ac:dyDescent="0.25">
      <c r="A113" s="97" t="str">
        <f t="array" ref="A113">IFERROR(INDEX('Annex 2 Designated EHV charges'!$D$11:$D$257, MATCH(0, IF(ISBLANK('Annex 2 Designated EHV charges'!$D$11:$D$257),1, COUNTIF(A$4:$A112, 'Annex 2 Designated EHV charges'!$D$11:$D$257)), 0)),"")</f>
        <v>TBC19A</v>
      </c>
      <c r="B113" s="96" t="str">
        <f>IF($A113="","",VLOOKUP($A113,'Annex 2 Designated EHV charges'!$D:$O,2,0))</f>
        <v>TBC19A</v>
      </c>
      <c r="C113" s="97" t="str">
        <f>IF($A113="","",VLOOKUP($A113,'Annex 2 Designated EHV charges'!$D:$O,3,0))</f>
        <v/>
      </c>
      <c r="D113" s="96" t="str">
        <f>IF($A113="","",VLOOKUP($A113,'Annex 2 Designated EHV charges'!$D:$O,4,0))</f>
        <v>CEFN ROAD</v>
      </c>
      <c r="E113" s="98">
        <f>IFERROR(IF(VLOOKUP($A113,'Annex 2 Designated EHV charges'!$D:$O,10,FALSE)=0,"",VLOOKUP($A113,'Annex 2 Designated EHV charges'!$D:$O,10,FALSE)),"")</f>
        <v>-0.57099999999999995</v>
      </c>
      <c r="F113" s="99">
        <f>IFERROR(IF(VLOOKUP($A113,'Annex 2 Designated EHV charges'!$D:$O,11,FALSE)=0,"",VLOOKUP($A113,'Annex 2 Designated EHV charges'!$D:$O,11,FALSE)),"")</f>
        <v>2090.62</v>
      </c>
      <c r="G113" s="100">
        <f>IFERROR(IF(VLOOKUP($A113,'Annex 2 Designated EHV charges'!$D:$O,12,FALSE)=0,"",VLOOKUP($A113,'Annex 2 Designated EHV charges'!$D:$O,12,FALSE)),"")</f>
        <v>0.05</v>
      </c>
      <c r="H113" s="100">
        <f>IFERROR(IF(VLOOKUP($A113,'Annex 2 Designated EHV charges'!$D:$P,13,FALSE)=0,"",VLOOKUP($A113,'Annex 2 Designated EHV charges'!$D:$P,13,FALSE)),"")</f>
        <v>0.05</v>
      </c>
      <c r="I113" s="237" t="str">
        <f>IF('Annex 2 Designated EHV charges'!Q119="","",'Annex 2 Designated EHV charges'!Q119)</f>
        <v/>
      </c>
    </row>
    <row r="114" spans="1:9" ht="12.75" customHeight="1" x14ac:dyDescent="0.25">
      <c r="A114" s="97">
        <f t="array" ref="A114">IFERROR(INDEX('Annex 2 Designated EHV charges'!$D$11:$D$257, MATCH(0, IF(ISBLANK('Annex 2 Designated EHV charges'!$D$11:$D$257),1, COUNTIF(A$4:$A113, 'Annex 2 Designated EHV charges'!$D$11:$D$257)), 0)),"")</f>
        <v>639</v>
      </c>
      <c r="B114" s="96">
        <f>IF($A114="","",VLOOKUP($A114,'Annex 2 Designated EHV charges'!$D:$O,2,0))</f>
        <v>639</v>
      </c>
      <c r="C114" s="97">
        <f>IF($A114="","",VLOOKUP($A114,'Annex 2 Designated EHV charges'!$D:$O,3,0))</f>
        <v>1300061485766</v>
      </c>
      <c r="D114" s="96" t="str">
        <f>IF($A114="","",VLOOKUP($A114,'Annex 2 Designated EHV charges'!$D:$O,4,0))</f>
        <v>Cargills Strand Gate</v>
      </c>
      <c r="E114" s="98" t="str">
        <f>IFERROR(IF(VLOOKUP($A114,'Annex 2 Designated EHV charges'!$D:$O,10,FALSE)=0,"",VLOOKUP($A114,'Annex 2 Designated EHV charges'!$D:$O,10,FALSE)),"")</f>
        <v>-</v>
      </c>
      <c r="F114" s="99" t="str">
        <f>IFERROR(IF(VLOOKUP($A114,'Annex 2 Designated EHV charges'!$D:$O,11,FALSE)=0,"",VLOOKUP($A114,'Annex 2 Designated EHV charges'!$D:$O,11,FALSE)),"")</f>
        <v>-</v>
      </c>
      <c r="G114" s="100" t="str">
        <f>IFERROR(IF(VLOOKUP($A114,'Annex 2 Designated EHV charges'!$D:$O,12,FALSE)=0,"",VLOOKUP($A114,'Annex 2 Designated EHV charges'!$D:$O,12,FALSE)),"")</f>
        <v>-</v>
      </c>
      <c r="H114" s="100" t="str">
        <f>IFERROR(IF(VLOOKUP($A114,'Annex 2 Designated EHV charges'!$D:$P,13,FALSE)=0,"",VLOOKUP($A114,'Annex 2 Designated EHV charges'!$D:$P,13,FALSE)),"")</f>
        <v>-</v>
      </c>
      <c r="I114" s="237" t="str">
        <f>IF('Annex 2 Designated EHV charges'!Q120="","",'Annex 2 Designated EHV charges'!Q120)</f>
        <v/>
      </c>
    </row>
    <row r="115" spans="1:9" ht="12.75" customHeight="1" x14ac:dyDescent="0.25">
      <c r="A115" s="97" t="str">
        <f t="array" ref="A115">IFERROR(INDEX('Annex 2 Designated EHV charges'!$D$11:$D$257, MATCH(0, IF(ISBLANK('Annex 2 Designated EHV charges'!$D$11:$D$257),1, COUNTIF(A$4:$A114, 'Annex 2 Designated EHV charges'!$D$11:$D$257)), 0)),"")</f>
        <v/>
      </c>
      <c r="B115" s="96" t="str">
        <f>IF($A115="","",VLOOKUP($A115,'Annex 2 Designated EHV charges'!$D:$O,2,0))</f>
        <v/>
      </c>
      <c r="C115" s="97" t="str">
        <f>IF($A115="","",VLOOKUP($A115,'Annex 2 Designated EHV charges'!$D:$O,3,0))</f>
        <v/>
      </c>
      <c r="D115" s="96" t="str">
        <f>IF($A115="","",VLOOKUP($A115,'Annex 2 Designated EHV charges'!$D:$O,4,0))</f>
        <v/>
      </c>
      <c r="E115" s="98" t="str">
        <f>IFERROR(IF(VLOOKUP($A115,'Annex 2 Designated EHV charges'!$D:$O,10,FALSE)=0,"",VLOOKUP($A115,'Annex 2 Designated EHV charges'!$D:$O,10,FALSE)),"")</f>
        <v/>
      </c>
      <c r="F115" s="99" t="str">
        <f>IFERROR(IF(VLOOKUP($A115,'Annex 2 Designated EHV charges'!$D:$O,11,FALSE)=0,"",VLOOKUP($A115,'Annex 2 Designated EHV charges'!$D:$O,11,FALSE)),"")</f>
        <v/>
      </c>
      <c r="G115" s="100" t="str">
        <f>IFERROR(IF(VLOOKUP($A115,'Annex 2 Designated EHV charges'!$D:$O,12,FALSE)=0,"",VLOOKUP($A115,'Annex 2 Designated EHV charges'!$D:$O,12,FALSE)),"")</f>
        <v/>
      </c>
      <c r="H115" s="100" t="str">
        <f>IFERROR(IF(VLOOKUP($A115,'Annex 2 Designated EHV charges'!$D:$P,13,FALSE)=0,"",VLOOKUP($A115,'Annex 2 Designated EHV charges'!$D:$P,13,FALSE)),"")</f>
        <v/>
      </c>
      <c r="I115" s="237" t="str">
        <f>IF('Annex 2 Designated EHV charges'!Q121="","",'Annex 2 Designated EHV charges'!Q121)</f>
        <v/>
      </c>
    </row>
    <row r="116" spans="1:9" ht="12.75" customHeight="1" x14ac:dyDescent="0.25">
      <c r="A116" s="97" t="str">
        <f t="array" ref="A116">IFERROR(INDEX('Annex 2 Designated EHV charges'!$D$11:$D$257, MATCH(0, IF(ISBLANK('Annex 2 Designated EHV charges'!$D$11:$D$257),1, COUNTIF(A$4:$A115, 'Annex 2 Designated EHV charges'!$D$11:$D$257)), 0)),"")</f>
        <v/>
      </c>
      <c r="B116" s="96" t="str">
        <f>IF($A116="","",VLOOKUP($A116,'Annex 2 Designated EHV charges'!$D:$O,2,0))</f>
        <v/>
      </c>
      <c r="C116" s="97" t="str">
        <f>IF($A116="","",VLOOKUP($A116,'Annex 2 Designated EHV charges'!$D:$O,3,0))</f>
        <v/>
      </c>
      <c r="D116" s="96" t="str">
        <f>IF($A116="","",VLOOKUP($A116,'Annex 2 Designated EHV charges'!$D:$O,4,0))</f>
        <v/>
      </c>
      <c r="E116" s="98" t="str">
        <f>IFERROR(IF(VLOOKUP($A116,'Annex 2 Designated EHV charges'!$D:$O,10,FALSE)=0,"",VLOOKUP($A116,'Annex 2 Designated EHV charges'!$D:$O,10,FALSE)),"")</f>
        <v/>
      </c>
      <c r="F116" s="99" t="str">
        <f>IFERROR(IF(VLOOKUP($A116,'Annex 2 Designated EHV charges'!$D:$O,11,FALSE)=0,"",VLOOKUP($A116,'Annex 2 Designated EHV charges'!$D:$O,11,FALSE)),"")</f>
        <v/>
      </c>
      <c r="G116" s="100" t="str">
        <f>IFERROR(IF(VLOOKUP($A116,'Annex 2 Designated EHV charges'!$D:$O,12,FALSE)=0,"",VLOOKUP($A116,'Annex 2 Designated EHV charges'!$D:$O,12,FALSE)),"")</f>
        <v/>
      </c>
      <c r="H116" s="100" t="str">
        <f>IFERROR(IF(VLOOKUP($A116,'Annex 2 Designated EHV charges'!$D:$P,13,FALSE)=0,"",VLOOKUP($A116,'Annex 2 Designated EHV charges'!$D:$P,13,FALSE)),"")</f>
        <v/>
      </c>
      <c r="I116" s="237" t="str">
        <f>IF('Annex 2 Designated EHV charges'!Q122="","",'Annex 2 Designated EHV charges'!Q122)</f>
        <v/>
      </c>
    </row>
    <row r="117" spans="1:9" ht="12.75" customHeight="1" x14ac:dyDescent="0.25">
      <c r="A117" s="97" t="str">
        <f t="array" ref="A117">IFERROR(INDEX('Annex 2 Designated EHV charges'!$D$11:$D$257, MATCH(0, IF(ISBLANK('Annex 2 Designated EHV charges'!$D$11:$D$257),1, COUNTIF(A$4:$A116, 'Annex 2 Designated EHV charges'!$D$11:$D$257)), 0)),"")</f>
        <v/>
      </c>
      <c r="B117" s="96" t="str">
        <f>IF($A117="","",VLOOKUP($A117,'Annex 2 Designated EHV charges'!$D:$O,2,0))</f>
        <v/>
      </c>
      <c r="C117" s="97" t="str">
        <f>IF($A117="","",VLOOKUP($A117,'Annex 2 Designated EHV charges'!$D:$O,3,0))</f>
        <v/>
      </c>
      <c r="D117" s="96" t="str">
        <f>IF($A117="","",VLOOKUP($A117,'Annex 2 Designated EHV charges'!$D:$O,4,0))</f>
        <v/>
      </c>
      <c r="E117" s="98" t="str">
        <f>IFERROR(IF(VLOOKUP($A117,'Annex 2 Designated EHV charges'!$D:$O,10,FALSE)=0,"",VLOOKUP($A117,'Annex 2 Designated EHV charges'!$D:$O,10,FALSE)),"")</f>
        <v/>
      </c>
      <c r="F117" s="99" t="str">
        <f>IFERROR(IF(VLOOKUP($A117,'Annex 2 Designated EHV charges'!$D:$O,11,FALSE)=0,"",VLOOKUP($A117,'Annex 2 Designated EHV charges'!$D:$O,11,FALSE)),"")</f>
        <v/>
      </c>
      <c r="G117" s="100" t="str">
        <f>IFERROR(IF(VLOOKUP($A117,'Annex 2 Designated EHV charges'!$D:$O,12,FALSE)=0,"",VLOOKUP($A117,'Annex 2 Designated EHV charges'!$D:$O,12,FALSE)),"")</f>
        <v/>
      </c>
      <c r="H117" s="100" t="str">
        <f>IFERROR(IF(VLOOKUP($A117,'Annex 2 Designated EHV charges'!$D:$P,13,FALSE)=0,"",VLOOKUP($A117,'Annex 2 Designated EHV charges'!$D:$P,13,FALSE)),"")</f>
        <v/>
      </c>
      <c r="I117" s="237" t="str">
        <f>IF('Annex 2 Designated EHV charges'!Q123="","",'Annex 2 Designated EHV charges'!Q123)</f>
        <v/>
      </c>
    </row>
    <row r="118" spans="1:9" ht="12.75" customHeight="1" x14ac:dyDescent="0.25">
      <c r="A118" s="97" t="str">
        <f t="array" ref="A118">IFERROR(INDEX('Annex 2 Designated EHV charges'!$D$11:$D$257, MATCH(0, IF(ISBLANK('Annex 2 Designated EHV charges'!$D$11:$D$257),1, COUNTIF(A$4:$A117, 'Annex 2 Designated EHV charges'!$D$11:$D$257)), 0)),"")</f>
        <v/>
      </c>
      <c r="B118" s="96" t="str">
        <f>IF($A118="","",VLOOKUP($A118,'Annex 2 Designated EHV charges'!$D:$O,2,0))</f>
        <v/>
      </c>
      <c r="C118" s="97" t="str">
        <f>IF($A118="","",VLOOKUP($A118,'Annex 2 Designated EHV charges'!$D:$O,3,0))</f>
        <v/>
      </c>
      <c r="D118" s="96" t="str">
        <f>IF($A118="","",VLOOKUP($A118,'Annex 2 Designated EHV charges'!$D:$O,4,0))</f>
        <v/>
      </c>
      <c r="E118" s="98" t="str">
        <f>IFERROR(IF(VLOOKUP($A118,'Annex 2 Designated EHV charges'!$D:$O,10,FALSE)=0,"",VLOOKUP($A118,'Annex 2 Designated EHV charges'!$D:$O,10,FALSE)),"")</f>
        <v/>
      </c>
      <c r="F118" s="99" t="str">
        <f>IFERROR(IF(VLOOKUP($A118,'Annex 2 Designated EHV charges'!$D:$O,11,FALSE)=0,"",VLOOKUP($A118,'Annex 2 Designated EHV charges'!$D:$O,11,FALSE)),"")</f>
        <v/>
      </c>
      <c r="G118" s="100" t="str">
        <f>IFERROR(IF(VLOOKUP($A118,'Annex 2 Designated EHV charges'!$D:$O,12,FALSE)=0,"",VLOOKUP($A118,'Annex 2 Designated EHV charges'!$D:$O,12,FALSE)),"")</f>
        <v/>
      </c>
      <c r="H118" s="100" t="str">
        <f>IFERROR(IF(VLOOKUP($A118,'Annex 2 Designated EHV charges'!$D:$P,13,FALSE)=0,"",VLOOKUP($A118,'Annex 2 Designated EHV charges'!$D:$P,13,FALSE)),"")</f>
        <v/>
      </c>
      <c r="I118" s="237" t="str">
        <f>IF('Annex 2 Designated EHV charges'!Q124="","",'Annex 2 Designated EHV charges'!Q124)</f>
        <v>See Annex 6</v>
      </c>
    </row>
    <row r="119" spans="1:9" ht="12.75" customHeight="1" x14ac:dyDescent="0.25">
      <c r="A119" s="97" t="str">
        <f t="array" ref="A119">IFERROR(INDEX('Annex 2 Designated EHV charges'!$D$11:$D$257, MATCH(0, IF(ISBLANK('Annex 2 Designated EHV charges'!$D$11:$D$257),1, COUNTIF(A$4:$A118, 'Annex 2 Designated EHV charges'!$D$11:$D$257)), 0)),"")</f>
        <v/>
      </c>
      <c r="B119" s="96" t="str">
        <f>IF($A119="","",VLOOKUP($A119,'Annex 2 Designated EHV charges'!$D:$O,2,0))</f>
        <v/>
      </c>
      <c r="C119" s="97" t="str">
        <f>IF($A119="","",VLOOKUP($A119,'Annex 2 Designated EHV charges'!$D:$O,3,0))</f>
        <v/>
      </c>
      <c r="D119" s="96" t="str">
        <f>IF($A119="","",VLOOKUP($A119,'Annex 2 Designated EHV charges'!$D:$O,4,0))</f>
        <v/>
      </c>
      <c r="E119" s="98" t="str">
        <f>IFERROR(IF(VLOOKUP($A119,'Annex 2 Designated EHV charges'!$D:$O,10,FALSE)=0,"",VLOOKUP($A119,'Annex 2 Designated EHV charges'!$D:$O,10,FALSE)),"")</f>
        <v/>
      </c>
      <c r="F119" s="99" t="str">
        <f>IFERROR(IF(VLOOKUP($A119,'Annex 2 Designated EHV charges'!$D:$O,11,FALSE)=0,"",VLOOKUP($A119,'Annex 2 Designated EHV charges'!$D:$O,11,FALSE)),"")</f>
        <v/>
      </c>
      <c r="G119" s="100" t="str">
        <f>IFERROR(IF(VLOOKUP($A119,'Annex 2 Designated EHV charges'!$D:$O,12,FALSE)=0,"",VLOOKUP($A119,'Annex 2 Designated EHV charges'!$D:$O,12,FALSE)),"")</f>
        <v/>
      </c>
      <c r="H119" s="100" t="str">
        <f>IFERROR(IF(VLOOKUP($A119,'Annex 2 Designated EHV charges'!$D:$P,13,FALSE)=0,"",VLOOKUP($A119,'Annex 2 Designated EHV charges'!$D:$P,13,FALSE)),"")</f>
        <v/>
      </c>
      <c r="I119" s="237" t="str">
        <f>IF('Annex 2 Designated EHV charges'!Q125="","",'Annex 2 Designated EHV charges'!Q125)</f>
        <v/>
      </c>
    </row>
    <row r="120" spans="1:9" ht="12.75" customHeight="1" x14ac:dyDescent="0.25">
      <c r="A120" s="97" t="str">
        <f t="array" ref="A120">IFERROR(INDEX('Annex 2 Designated EHV charges'!$D$11:$D$257, MATCH(0, IF(ISBLANK('Annex 2 Designated EHV charges'!$D$11:$D$257),1, COUNTIF(A$4:$A119, 'Annex 2 Designated EHV charges'!$D$11:$D$257)), 0)),"")</f>
        <v/>
      </c>
      <c r="B120" s="96" t="str">
        <f>IF($A120="","",VLOOKUP($A120,'Annex 2 Designated EHV charges'!$D:$O,2,0))</f>
        <v/>
      </c>
      <c r="C120" s="97" t="str">
        <f>IF($A120="","",VLOOKUP($A120,'Annex 2 Designated EHV charges'!$D:$O,3,0))</f>
        <v/>
      </c>
      <c r="D120" s="96" t="str">
        <f>IF($A120="","",VLOOKUP($A120,'Annex 2 Designated EHV charges'!$D:$O,4,0))</f>
        <v/>
      </c>
      <c r="E120" s="98" t="str">
        <f>IFERROR(IF(VLOOKUP($A120,'Annex 2 Designated EHV charges'!$D:$O,10,FALSE)=0,"",VLOOKUP($A120,'Annex 2 Designated EHV charges'!$D:$O,10,FALSE)),"")</f>
        <v/>
      </c>
      <c r="F120" s="99" t="str">
        <f>IFERROR(IF(VLOOKUP($A120,'Annex 2 Designated EHV charges'!$D:$O,11,FALSE)=0,"",VLOOKUP($A120,'Annex 2 Designated EHV charges'!$D:$O,11,FALSE)),"")</f>
        <v/>
      </c>
      <c r="G120" s="100" t="str">
        <f>IFERROR(IF(VLOOKUP($A120,'Annex 2 Designated EHV charges'!$D:$O,12,FALSE)=0,"",VLOOKUP($A120,'Annex 2 Designated EHV charges'!$D:$O,12,FALSE)),"")</f>
        <v/>
      </c>
      <c r="H120" s="100" t="str">
        <f>IFERROR(IF(VLOOKUP($A120,'Annex 2 Designated EHV charges'!$D:$P,13,FALSE)=0,"",VLOOKUP($A120,'Annex 2 Designated EHV charges'!$D:$P,13,FALSE)),"")</f>
        <v/>
      </c>
      <c r="I120" s="237" t="str">
        <f>IF('Annex 2 Designated EHV charges'!Q126="","",'Annex 2 Designated EHV charges'!Q126)</f>
        <v/>
      </c>
    </row>
    <row r="121" spans="1:9" ht="12.75" customHeight="1" x14ac:dyDescent="0.25">
      <c r="A121" s="97" t="str">
        <f t="array" ref="A121">IFERROR(INDEX('Annex 2 Designated EHV charges'!$D$11:$D$257, MATCH(0, IF(ISBLANK('Annex 2 Designated EHV charges'!$D$11:$D$257),1, COUNTIF(A$4:$A120, 'Annex 2 Designated EHV charges'!$D$11:$D$257)), 0)),"")</f>
        <v/>
      </c>
      <c r="B121" s="96" t="str">
        <f>IF($A121="","",VLOOKUP($A121,'Annex 2 Designated EHV charges'!$D:$O,2,0))</f>
        <v/>
      </c>
      <c r="C121" s="97" t="str">
        <f>IF($A121="","",VLOOKUP($A121,'Annex 2 Designated EHV charges'!$D:$O,3,0))</f>
        <v/>
      </c>
      <c r="D121" s="96" t="str">
        <f>IF($A121="","",VLOOKUP($A121,'Annex 2 Designated EHV charges'!$D:$O,4,0))</f>
        <v/>
      </c>
      <c r="E121" s="98" t="str">
        <f>IFERROR(IF(VLOOKUP($A121,'Annex 2 Designated EHV charges'!$D:$O,10,FALSE)=0,"",VLOOKUP($A121,'Annex 2 Designated EHV charges'!$D:$O,10,FALSE)),"")</f>
        <v/>
      </c>
      <c r="F121" s="99" t="str">
        <f>IFERROR(IF(VLOOKUP($A121,'Annex 2 Designated EHV charges'!$D:$O,11,FALSE)=0,"",VLOOKUP($A121,'Annex 2 Designated EHV charges'!$D:$O,11,FALSE)),"")</f>
        <v/>
      </c>
      <c r="G121" s="100" t="str">
        <f>IFERROR(IF(VLOOKUP($A121,'Annex 2 Designated EHV charges'!$D:$O,12,FALSE)=0,"",VLOOKUP($A121,'Annex 2 Designated EHV charges'!$D:$O,12,FALSE)),"")</f>
        <v/>
      </c>
      <c r="H121" s="100" t="str">
        <f>IFERROR(IF(VLOOKUP($A121,'Annex 2 Designated EHV charges'!$D:$P,13,FALSE)=0,"",VLOOKUP($A121,'Annex 2 Designated EHV charges'!$D:$P,13,FALSE)),"")</f>
        <v/>
      </c>
      <c r="I121" s="237" t="str">
        <f>IF('Annex 2 Designated EHV charges'!Q127="","",'Annex 2 Designated EHV charges'!Q127)</f>
        <v/>
      </c>
    </row>
    <row r="122" spans="1:9" ht="12.75" customHeight="1" x14ac:dyDescent="0.25">
      <c r="A122" s="97" t="str">
        <f t="array" ref="A122">IFERROR(INDEX('Annex 2 Designated EHV charges'!$D$11:$D$257, MATCH(0, IF(ISBLANK('Annex 2 Designated EHV charges'!$D$11:$D$257),1, COUNTIF(A$4:$A121, 'Annex 2 Designated EHV charges'!$D$11:$D$257)), 0)),"")</f>
        <v/>
      </c>
      <c r="B122" s="96" t="str">
        <f>IF($A122="","",VLOOKUP($A122,'Annex 2 Designated EHV charges'!$D:$O,2,0))</f>
        <v/>
      </c>
      <c r="C122" s="97" t="str">
        <f>IF($A122="","",VLOOKUP($A122,'Annex 2 Designated EHV charges'!$D:$O,3,0))</f>
        <v/>
      </c>
      <c r="D122" s="96" t="str">
        <f>IF($A122="","",VLOOKUP($A122,'Annex 2 Designated EHV charges'!$D:$O,4,0))</f>
        <v/>
      </c>
      <c r="E122" s="98" t="str">
        <f>IFERROR(IF(VLOOKUP($A122,'Annex 2 Designated EHV charges'!$D:$O,10,FALSE)=0,"",VLOOKUP($A122,'Annex 2 Designated EHV charges'!$D:$O,10,FALSE)),"")</f>
        <v/>
      </c>
      <c r="F122" s="99" t="str">
        <f>IFERROR(IF(VLOOKUP($A122,'Annex 2 Designated EHV charges'!$D:$O,11,FALSE)=0,"",VLOOKUP($A122,'Annex 2 Designated EHV charges'!$D:$O,11,FALSE)),"")</f>
        <v/>
      </c>
      <c r="G122" s="100" t="str">
        <f>IFERROR(IF(VLOOKUP($A122,'Annex 2 Designated EHV charges'!$D:$O,12,FALSE)=0,"",VLOOKUP($A122,'Annex 2 Designated EHV charges'!$D:$O,12,FALSE)),"")</f>
        <v/>
      </c>
      <c r="H122" s="100" t="str">
        <f>IFERROR(IF(VLOOKUP($A122,'Annex 2 Designated EHV charges'!$D:$P,13,FALSE)=0,"",VLOOKUP($A122,'Annex 2 Designated EHV charges'!$D:$P,13,FALSE)),"")</f>
        <v/>
      </c>
      <c r="I122" s="237" t="str">
        <f>IF('Annex 2 Designated EHV charges'!Q128="","",'Annex 2 Designated EHV charges'!Q128)</f>
        <v/>
      </c>
    </row>
    <row r="123" spans="1:9" ht="12.75" customHeight="1" x14ac:dyDescent="0.25">
      <c r="A123" s="97" t="str">
        <f t="array" ref="A123">IFERROR(INDEX('Annex 2 Designated EHV charges'!$D$11:$D$257, MATCH(0, IF(ISBLANK('Annex 2 Designated EHV charges'!$D$11:$D$257),1, COUNTIF(A$4:$A122, 'Annex 2 Designated EHV charges'!$D$11:$D$257)), 0)),"")</f>
        <v/>
      </c>
      <c r="B123" s="96" t="str">
        <f>IF($A123="","",VLOOKUP($A123,'Annex 2 Designated EHV charges'!$D:$O,2,0))</f>
        <v/>
      </c>
      <c r="C123" s="97" t="str">
        <f>IF($A123="","",VLOOKUP($A123,'Annex 2 Designated EHV charges'!$D:$O,3,0))</f>
        <v/>
      </c>
      <c r="D123" s="96" t="str">
        <f>IF($A123="","",VLOOKUP($A123,'Annex 2 Designated EHV charges'!$D:$O,4,0))</f>
        <v/>
      </c>
      <c r="E123" s="98" t="str">
        <f>IFERROR(IF(VLOOKUP($A123,'Annex 2 Designated EHV charges'!$D:$O,10,FALSE)=0,"",VLOOKUP($A123,'Annex 2 Designated EHV charges'!$D:$O,10,FALSE)),"")</f>
        <v/>
      </c>
      <c r="F123" s="99" t="str">
        <f>IFERROR(IF(VLOOKUP($A123,'Annex 2 Designated EHV charges'!$D:$O,11,FALSE)=0,"",VLOOKUP($A123,'Annex 2 Designated EHV charges'!$D:$O,11,FALSE)),"")</f>
        <v/>
      </c>
      <c r="G123" s="100" t="str">
        <f>IFERROR(IF(VLOOKUP($A123,'Annex 2 Designated EHV charges'!$D:$O,12,FALSE)=0,"",VLOOKUP($A123,'Annex 2 Designated EHV charges'!$D:$O,12,FALSE)),"")</f>
        <v/>
      </c>
      <c r="H123" s="100" t="str">
        <f>IFERROR(IF(VLOOKUP($A123,'Annex 2 Designated EHV charges'!$D:$P,13,FALSE)=0,"",VLOOKUP($A123,'Annex 2 Designated EHV charges'!$D:$P,13,FALSE)),"")</f>
        <v/>
      </c>
      <c r="I123" s="237" t="str">
        <f>IF('Annex 2 Designated EHV charges'!Q129="","",'Annex 2 Designated EHV charges'!Q129)</f>
        <v/>
      </c>
    </row>
    <row r="124" spans="1:9" ht="12.75" customHeight="1" x14ac:dyDescent="0.25">
      <c r="A124" s="97" t="str">
        <f t="array" ref="A124">IFERROR(INDEX('Annex 2 Designated EHV charges'!$D$11:$D$257, MATCH(0, IF(ISBLANK('Annex 2 Designated EHV charges'!$D$11:$D$257),1, COUNTIF(A$4:$A123, 'Annex 2 Designated EHV charges'!$D$11:$D$257)), 0)),"")</f>
        <v/>
      </c>
      <c r="B124" s="96" t="str">
        <f>IF($A124="","",VLOOKUP($A124,'Annex 2 Designated EHV charges'!$D:$O,2,0))</f>
        <v/>
      </c>
      <c r="C124" s="97" t="str">
        <f>IF($A124="","",VLOOKUP($A124,'Annex 2 Designated EHV charges'!$D:$O,3,0))</f>
        <v/>
      </c>
      <c r="D124" s="96" t="str">
        <f>IF($A124="","",VLOOKUP($A124,'Annex 2 Designated EHV charges'!$D:$O,4,0))</f>
        <v/>
      </c>
      <c r="E124" s="98" t="str">
        <f>IFERROR(IF(VLOOKUP($A124,'Annex 2 Designated EHV charges'!$D:$O,10,FALSE)=0,"",VLOOKUP($A124,'Annex 2 Designated EHV charges'!$D:$O,10,FALSE)),"")</f>
        <v/>
      </c>
      <c r="F124" s="99" t="str">
        <f>IFERROR(IF(VLOOKUP($A124,'Annex 2 Designated EHV charges'!$D:$O,11,FALSE)=0,"",VLOOKUP($A124,'Annex 2 Designated EHV charges'!$D:$O,11,FALSE)),"")</f>
        <v/>
      </c>
      <c r="G124" s="100" t="str">
        <f>IFERROR(IF(VLOOKUP($A124,'Annex 2 Designated EHV charges'!$D:$O,12,FALSE)=0,"",VLOOKUP($A124,'Annex 2 Designated EHV charges'!$D:$O,12,FALSE)),"")</f>
        <v/>
      </c>
      <c r="H124" s="100" t="str">
        <f>IFERROR(IF(VLOOKUP($A124,'Annex 2 Designated EHV charges'!$D:$P,13,FALSE)=0,"",VLOOKUP($A124,'Annex 2 Designated EHV charges'!$D:$P,13,FALSE)),"")</f>
        <v/>
      </c>
      <c r="I124" s="237" t="str">
        <f>IF('Annex 2 Designated EHV charges'!Q130="","",'Annex 2 Designated EHV charges'!Q130)</f>
        <v/>
      </c>
    </row>
    <row r="125" spans="1:9" ht="12.75" customHeight="1" x14ac:dyDescent="0.25">
      <c r="A125" s="97" t="str">
        <f t="array" ref="A125">IFERROR(INDEX('Annex 2 Designated EHV charges'!$D$11:$D$257, MATCH(0, IF(ISBLANK('Annex 2 Designated EHV charges'!$D$11:$D$257),1, COUNTIF(A$4:$A124, 'Annex 2 Designated EHV charges'!$D$11:$D$257)), 0)),"")</f>
        <v/>
      </c>
      <c r="B125" s="96" t="str">
        <f>IF($A125="","",VLOOKUP($A125,'Annex 2 Designated EHV charges'!$D:$O,2,0))</f>
        <v/>
      </c>
      <c r="C125" s="97" t="str">
        <f>IF($A125="","",VLOOKUP($A125,'Annex 2 Designated EHV charges'!$D:$O,3,0))</f>
        <v/>
      </c>
      <c r="D125" s="96" t="str">
        <f>IF($A125="","",VLOOKUP($A125,'Annex 2 Designated EHV charges'!$D:$O,4,0))</f>
        <v/>
      </c>
      <c r="E125" s="98" t="str">
        <f>IFERROR(IF(VLOOKUP($A125,'Annex 2 Designated EHV charges'!$D:$O,10,FALSE)=0,"",VLOOKUP($A125,'Annex 2 Designated EHV charges'!$D:$O,10,FALSE)),"")</f>
        <v/>
      </c>
      <c r="F125" s="99" t="str">
        <f>IFERROR(IF(VLOOKUP($A125,'Annex 2 Designated EHV charges'!$D:$O,11,FALSE)=0,"",VLOOKUP($A125,'Annex 2 Designated EHV charges'!$D:$O,11,FALSE)),"")</f>
        <v/>
      </c>
      <c r="G125" s="100" t="str">
        <f>IFERROR(IF(VLOOKUP($A125,'Annex 2 Designated EHV charges'!$D:$O,12,FALSE)=0,"",VLOOKUP($A125,'Annex 2 Designated EHV charges'!$D:$O,12,FALSE)),"")</f>
        <v/>
      </c>
      <c r="H125" s="100" t="str">
        <f>IFERROR(IF(VLOOKUP($A125,'Annex 2 Designated EHV charges'!$D:$P,13,FALSE)=0,"",VLOOKUP($A125,'Annex 2 Designated EHV charges'!$D:$P,13,FALSE)),"")</f>
        <v/>
      </c>
      <c r="I125" s="237" t="str">
        <f>IF('Annex 2 Designated EHV charges'!Q131="","",'Annex 2 Designated EHV charges'!Q131)</f>
        <v/>
      </c>
    </row>
    <row r="126" spans="1:9" ht="12.75" customHeight="1" x14ac:dyDescent="0.25">
      <c r="A126" s="97" t="str">
        <f t="array" ref="A126">IFERROR(INDEX('Annex 2 Designated EHV charges'!$D$11:$D$257, MATCH(0, IF(ISBLANK('Annex 2 Designated EHV charges'!$D$11:$D$257),1, COUNTIF(A$4:$A125, 'Annex 2 Designated EHV charges'!$D$11:$D$257)), 0)),"")</f>
        <v/>
      </c>
      <c r="B126" s="96" t="str">
        <f>IF($A126="","",VLOOKUP($A126,'Annex 2 Designated EHV charges'!$D:$O,2,0))</f>
        <v/>
      </c>
      <c r="C126" s="97" t="str">
        <f>IF($A126="","",VLOOKUP($A126,'Annex 2 Designated EHV charges'!$D:$O,3,0))</f>
        <v/>
      </c>
      <c r="D126" s="96" t="str">
        <f>IF($A126="","",VLOOKUP($A126,'Annex 2 Designated EHV charges'!$D:$O,4,0))</f>
        <v/>
      </c>
      <c r="E126" s="98" t="str">
        <f>IFERROR(IF(VLOOKUP($A126,'Annex 2 Designated EHV charges'!$D:$O,10,FALSE)=0,"",VLOOKUP($A126,'Annex 2 Designated EHV charges'!$D:$O,10,FALSE)),"")</f>
        <v/>
      </c>
      <c r="F126" s="99" t="str">
        <f>IFERROR(IF(VLOOKUP($A126,'Annex 2 Designated EHV charges'!$D:$O,11,FALSE)=0,"",VLOOKUP($A126,'Annex 2 Designated EHV charges'!$D:$O,11,FALSE)),"")</f>
        <v/>
      </c>
      <c r="G126" s="100" t="str">
        <f>IFERROR(IF(VLOOKUP($A126,'Annex 2 Designated EHV charges'!$D:$O,12,FALSE)=0,"",VLOOKUP($A126,'Annex 2 Designated EHV charges'!$D:$O,12,FALSE)),"")</f>
        <v/>
      </c>
      <c r="H126" s="100" t="str">
        <f>IFERROR(IF(VLOOKUP($A126,'Annex 2 Designated EHV charges'!$D:$P,13,FALSE)=0,"",VLOOKUP($A126,'Annex 2 Designated EHV charges'!$D:$P,13,FALSE)),"")</f>
        <v/>
      </c>
      <c r="I126" s="237" t="str">
        <f>IF('Annex 2 Designated EHV charges'!Q132="","",'Annex 2 Designated EHV charges'!Q132)</f>
        <v/>
      </c>
    </row>
    <row r="127" spans="1:9" ht="12.75" customHeight="1" x14ac:dyDescent="0.25">
      <c r="A127" s="97" t="str">
        <f t="array" ref="A127">IFERROR(INDEX('Annex 2 Designated EHV charges'!$D$11:$D$257, MATCH(0, IF(ISBLANK('Annex 2 Designated EHV charges'!$D$11:$D$257),1, COUNTIF(A$4:$A126, 'Annex 2 Designated EHV charges'!$D$11:$D$257)), 0)),"")</f>
        <v/>
      </c>
      <c r="B127" s="96" t="str">
        <f>IF($A127="","",VLOOKUP($A127,'Annex 2 Designated EHV charges'!$D:$O,2,0))</f>
        <v/>
      </c>
      <c r="C127" s="97" t="str">
        <f>IF($A127="","",VLOOKUP($A127,'Annex 2 Designated EHV charges'!$D:$O,3,0))</f>
        <v/>
      </c>
      <c r="D127" s="96" t="str">
        <f>IF($A127="","",VLOOKUP($A127,'Annex 2 Designated EHV charges'!$D:$O,4,0))</f>
        <v/>
      </c>
      <c r="E127" s="98" t="str">
        <f>IFERROR(IF(VLOOKUP($A127,'Annex 2 Designated EHV charges'!$D:$O,10,FALSE)=0,"",VLOOKUP($A127,'Annex 2 Designated EHV charges'!$D:$O,10,FALSE)),"")</f>
        <v/>
      </c>
      <c r="F127" s="99" t="str">
        <f>IFERROR(IF(VLOOKUP($A127,'Annex 2 Designated EHV charges'!$D:$O,11,FALSE)=0,"",VLOOKUP($A127,'Annex 2 Designated EHV charges'!$D:$O,11,FALSE)),"")</f>
        <v/>
      </c>
      <c r="G127" s="100" t="str">
        <f>IFERROR(IF(VLOOKUP($A127,'Annex 2 Designated EHV charges'!$D:$O,12,FALSE)=0,"",VLOOKUP($A127,'Annex 2 Designated EHV charges'!$D:$O,12,FALSE)),"")</f>
        <v/>
      </c>
      <c r="H127" s="100" t="str">
        <f>IFERROR(IF(VLOOKUP($A127,'Annex 2 Designated EHV charges'!$D:$P,13,FALSE)=0,"",VLOOKUP($A127,'Annex 2 Designated EHV charges'!$D:$P,13,FALSE)),"")</f>
        <v/>
      </c>
      <c r="I127" s="237" t="str">
        <f>IF('Annex 2 Designated EHV charges'!Q133="","",'Annex 2 Designated EHV charges'!Q133)</f>
        <v/>
      </c>
    </row>
    <row r="128" spans="1:9" ht="12.75" customHeight="1" x14ac:dyDescent="0.25">
      <c r="A128" s="97" t="str">
        <f t="array" ref="A128">IFERROR(INDEX('Annex 2 Designated EHV charges'!$D$11:$D$257, MATCH(0, IF(ISBLANK('Annex 2 Designated EHV charges'!$D$11:$D$257),1, COUNTIF(A$4:$A127, 'Annex 2 Designated EHV charges'!$D$11:$D$257)), 0)),"")</f>
        <v/>
      </c>
      <c r="B128" s="96" t="str">
        <f>IF($A128="","",VLOOKUP($A128,'Annex 2 Designated EHV charges'!$D:$O,2,0))</f>
        <v/>
      </c>
      <c r="C128" s="97" t="str">
        <f>IF($A128="","",VLOOKUP($A128,'Annex 2 Designated EHV charges'!$D:$O,3,0))</f>
        <v/>
      </c>
      <c r="D128" s="96" t="str">
        <f>IF($A128="","",VLOOKUP($A128,'Annex 2 Designated EHV charges'!$D:$O,4,0))</f>
        <v/>
      </c>
      <c r="E128" s="98" t="str">
        <f>IFERROR(IF(VLOOKUP($A128,'Annex 2 Designated EHV charges'!$D:$O,10,FALSE)=0,"",VLOOKUP($A128,'Annex 2 Designated EHV charges'!$D:$O,10,FALSE)),"")</f>
        <v/>
      </c>
      <c r="F128" s="99" t="str">
        <f>IFERROR(IF(VLOOKUP($A128,'Annex 2 Designated EHV charges'!$D:$O,11,FALSE)=0,"",VLOOKUP($A128,'Annex 2 Designated EHV charges'!$D:$O,11,FALSE)),"")</f>
        <v/>
      </c>
      <c r="G128" s="100" t="str">
        <f>IFERROR(IF(VLOOKUP($A128,'Annex 2 Designated EHV charges'!$D:$O,12,FALSE)=0,"",VLOOKUP($A128,'Annex 2 Designated EHV charges'!$D:$O,12,FALSE)),"")</f>
        <v/>
      </c>
      <c r="H128" s="100" t="str">
        <f>IFERROR(IF(VLOOKUP($A128,'Annex 2 Designated EHV charges'!$D:$P,13,FALSE)=0,"",VLOOKUP($A128,'Annex 2 Designated EHV charges'!$D:$P,13,FALSE)),"")</f>
        <v/>
      </c>
      <c r="I128" s="237" t="str">
        <f>IF('Annex 2 Designated EHV charges'!Q134="","",'Annex 2 Designated EHV charges'!Q134)</f>
        <v/>
      </c>
    </row>
    <row r="129" spans="1:9" ht="12.75" customHeight="1" x14ac:dyDescent="0.25">
      <c r="A129" s="97" t="str">
        <f t="array" ref="A129">IFERROR(INDEX('Annex 2 Designated EHV charges'!$D$11:$D$257, MATCH(0, IF(ISBLANK('Annex 2 Designated EHV charges'!$D$11:$D$257),1, COUNTIF(A$4:$A128, 'Annex 2 Designated EHV charges'!$D$11:$D$257)), 0)),"")</f>
        <v/>
      </c>
      <c r="B129" s="96" t="str">
        <f>IF($A129="","",VLOOKUP($A129,'Annex 2 Designated EHV charges'!$D:$O,2,0))</f>
        <v/>
      </c>
      <c r="C129" s="97" t="str">
        <f>IF($A129="","",VLOOKUP($A129,'Annex 2 Designated EHV charges'!$D:$O,3,0))</f>
        <v/>
      </c>
      <c r="D129" s="96" t="str">
        <f>IF($A129="","",VLOOKUP($A129,'Annex 2 Designated EHV charges'!$D:$O,4,0))</f>
        <v/>
      </c>
      <c r="E129" s="98" t="str">
        <f>IFERROR(IF(VLOOKUP($A129,'Annex 2 Designated EHV charges'!$D:$O,10,FALSE)=0,"",VLOOKUP($A129,'Annex 2 Designated EHV charges'!$D:$O,10,FALSE)),"")</f>
        <v/>
      </c>
      <c r="F129" s="99" t="str">
        <f>IFERROR(IF(VLOOKUP($A129,'Annex 2 Designated EHV charges'!$D:$O,11,FALSE)=0,"",VLOOKUP($A129,'Annex 2 Designated EHV charges'!$D:$O,11,FALSE)),"")</f>
        <v/>
      </c>
      <c r="G129" s="100" t="str">
        <f>IFERROR(IF(VLOOKUP($A129,'Annex 2 Designated EHV charges'!$D:$O,12,FALSE)=0,"",VLOOKUP($A129,'Annex 2 Designated EHV charges'!$D:$O,12,FALSE)),"")</f>
        <v/>
      </c>
      <c r="H129" s="100" t="str">
        <f>IFERROR(IF(VLOOKUP($A129,'Annex 2 Designated EHV charges'!$D:$P,13,FALSE)=0,"",VLOOKUP($A129,'Annex 2 Designated EHV charges'!$D:$P,13,FALSE)),"")</f>
        <v/>
      </c>
      <c r="I129" s="237" t="str">
        <f>IF('Annex 2 Designated EHV charges'!Q135="","",'Annex 2 Designated EHV charges'!Q135)</f>
        <v/>
      </c>
    </row>
    <row r="130" spans="1:9" ht="12.75" customHeight="1" x14ac:dyDescent="0.25">
      <c r="A130" s="97" t="str">
        <f t="array" ref="A130">IFERROR(INDEX('Annex 2 Designated EHV charges'!$D$11:$D$257, MATCH(0, IF(ISBLANK('Annex 2 Designated EHV charges'!$D$11:$D$257),1, COUNTIF(A$4:$A129, 'Annex 2 Designated EHV charges'!$D$11:$D$257)), 0)),"")</f>
        <v/>
      </c>
      <c r="B130" s="96" t="str">
        <f>IF($A130="","",VLOOKUP($A130,'Annex 2 Designated EHV charges'!$D:$O,2,0))</f>
        <v/>
      </c>
      <c r="C130" s="97" t="str">
        <f>IF($A130="","",VLOOKUP($A130,'Annex 2 Designated EHV charges'!$D:$O,3,0))</f>
        <v/>
      </c>
      <c r="D130" s="96" t="str">
        <f>IF($A130="","",VLOOKUP($A130,'Annex 2 Designated EHV charges'!$D:$O,4,0))</f>
        <v/>
      </c>
      <c r="E130" s="98" t="str">
        <f>IFERROR(IF(VLOOKUP($A130,'Annex 2 Designated EHV charges'!$D:$O,10,FALSE)=0,"",VLOOKUP($A130,'Annex 2 Designated EHV charges'!$D:$O,10,FALSE)),"")</f>
        <v/>
      </c>
      <c r="F130" s="99" t="str">
        <f>IFERROR(IF(VLOOKUP($A130,'Annex 2 Designated EHV charges'!$D:$O,11,FALSE)=0,"",VLOOKUP($A130,'Annex 2 Designated EHV charges'!$D:$O,11,FALSE)),"")</f>
        <v/>
      </c>
      <c r="G130" s="100" t="str">
        <f>IFERROR(IF(VLOOKUP($A130,'Annex 2 Designated EHV charges'!$D:$O,12,FALSE)=0,"",VLOOKUP($A130,'Annex 2 Designated EHV charges'!$D:$O,12,FALSE)),"")</f>
        <v/>
      </c>
      <c r="H130" s="100" t="str">
        <f>IFERROR(IF(VLOOKUP($A130,'Annex 2 Designated EHV charges'!$D:$P,13,FALSE)=0,"",VLOOKUP($A130,'Annex 2 Designated EHV charges'!$D:$P,13,FALSE)),"")</f>
        <v/>
      </c>
      <c r="I130" s="237" t="str">
        <f>IF('Annex 2 Designated EHV charges'!Q136="","",'Annex 2 Designated EHV charges'!Q136)</f>
        <v>See Annex 6</v>
      </c>
    </row>
    <row r="131" spans="1:9" ht="12.75" customHeight="1" x14ac:dyDescent="0.25">
      <c r="A131" s="97" t="str">
        <f t="array" ref="A131">IFERROR(INDEX('Annex 2 Designated EHV charges'!$D$11:$D$257, MATCH(0, IF(ISBLANK('Annex 2 Designated EHV charges'!$D$11:$D$257),1, COUNTIF(A$4:$A130, 'Annex 2 Designated EHV charges'!$D$11:$D$257)), 0)),"")</f>
        <v/>
      </c>
      <c r="B131" s="96" t="str">
        <f>IF($A131="","",VLOOKUP($A131,'Annex 2 Designated EHV charges'!$D:$O,2,0))</f>
        <v/>
      </c>
      <c r="C131" s="97" t="str">
        <f>IF($A131="","",VLOOKUP($A131,'Annex 2 Designated EHV charges'!$D:$O,3,0))</f>
        <v/>
      </c>
      <c r="D131" s="96" t="str">
        <f>IF($A131="","",VLOOKUP($A131,'Annex 2 Designated EHV charges'!$D:$O,4,0))</f>
        <v/>
      </c>
      <c r="E131" s="98" t="str">
        <f>IFERROR(IF(VLOOKUP($A131,'Annex 2 Designated EHV charges'!$D:$O,10,FALSE)=0,"",VLOOKUP($A131,'Annex 2 Designated EHV charges'!$D:$O,10,FALSE)),"")</f>
        <v/>
      </c>
      <c r="F131" s="99" t="str">
        <f>IFERROR(IF(VLOOKUP($A131,'Annex 2 Designated EHV charges'!$D:$O,11,FALSE)=0,"",VLOOKUP($A131,'Annex 2 Designated EHV charges'!$D:$O,11,FALSE)),"")</f>
        <v/>
      </c>
      <c r="G131" s="100" t="str">
        <f>IFERROR(IF(VLOOKUP($A131,'Annex 2 Designated EHV charges'!$D:$O,12,FALSE)=0,"",VLOOKUP($A131,'Annex 2 Designated EHV charges'!$D:$O,12,FALSE)),"")</f>
        <v/>
      </c>
      <c r="H131" s="100" t="str">
        <f>IFERROR(IF(VLOOKUP($A131,'Annex 2 Designated EHV charges'!$D:$P,13,FALSE)=0,"",VLOOKUP($A131,'Annex 2 Designated EHV charges'!$D:$P,13,FALSE)),"")</f>
        <v/>
      </c>
      <c r="I131" s="237" t="str">
        <f>IF('Annex 2 Designated EHV charges'!Q137="","",'Annex 2 Designated EHV charges'!Q137)</f>
        <v>See Annex 6</v>
      </c>
    </row>
    <row r="132" spans="1:9" ht="12.75" customHeight="1" x14ac:dyDescent="0.25">
      <c r="A132" s="97" t="str">
        <f t="array" ref="A132">IFERROR(INDEX('Annex 2 Designated EHV charges'!$D$11:$D$257, MATCH(0, IF(ISBLANK('Annex 2 Designated EHV charges'!$D$11:$D$257),1, COUNTIF(A$4:$A131, 'Annex 2 Designated EHV charges'!$D$11:$D$257)), 0)),"")</f>
        <v/>
      </c>
      <c r="B132" s="96" t="str">
        <f>IF($A132="","",VLOOKUP($A132,'Annex 2 Designated EHV charges'!$D:$O,2,0))</f>
        <v/>
      </c>
      <c r="C132" s="97" t="str">
        <f>IF($A132="","",VLOOKUP($A132,'Annex 2 Designated EHV charges'!$D:$O,3,0))</f>
        <v/>
      </c>
      <c r="D132" s="96" t="str">
        <f>IF($A132="","",VLOOKUP($A132,'Annex 2 Designated EHV charges'!$D:$O,4,0))</f>
        <v/>
      </c>
      <c r="E132" s="98" t="str">
        <f>IFERROR(IF(VLOOKUP($A132,'Annex 2 Designated EHV charges'!$D:$O,10,FALSE)=0,"",VLOOKUP($A132,'Annex 2 Designated EHV charges'!$D:$O,10,FALSE)),"")</f>
        <v/>
      </c>
      <c r="F132" s="99" t="str">
        <f>IFERROR(IF(VLOOKUP($A132,'Annex 2 Designated EHV charges'!$D:$O,11,FALSE)=0,"",VLOOKUP($A132,'Annex 2 Designated EHV charges'!$D:$O,11,FALSE)),"")</f>
        <v/>
      </c>
      <c r="G132" s="100" t="str">
        <f>IFERROR(IF(VLOOKUP($A132,'Annex 2 Designated EHV charges'!$D:$O,12,FALSE)=0,"",VLOOKUP($A132,'Annex 2 Designated EHV charges'!$D:$O,12,FALSE)),"")</f>
        <v/>
      </c>
      <c r="H132" s="100" t="str">
        <f>IFERROR(IF(VLOOKUP($A132,'Annex 2 Designated EHV charges'!$D:$P,13,FALSE)=0,"",VLOOKUP($A132,'Annex 2 Designated EHV charges'!$D:$P,13,FALSE)),"")</f>
        <v/>
      </c>
      <c r="I132" s="237" t="str">
        <f>IF('Annex 2 Designated EHV charges'!Q138="","",'Annex 2 Designated EHV charges'!Q138)</f>
        <v/>
      </c>
    </row>
    <row r="133" spans="1:9" ht="12.75" customHeight="1" x14ac:dyDescent="0.25">
      <c r="A133" s="97" t="str">
        <f t="array" ref="A133">IFERROR(INDEX('Annex 2 Designated EHV charges'!$D$11:$D$257, MATCH(0, IF(ISBLANK('Annex 2 Designated EHV charges'!$D$11:$D$257),1, COUNTIF(A$4:$A132, 'Annex 2 Designated EHV charges'!$D$11:$D$257)), 0)),"")</f>
        <v/>
      </c>
      <c r="B133" s="96" t="str">
        <f>IF($A133="","",VLOOKUP($A133,'Annex 2 Designated EHV charges'!$D:$O,2,0))</f>
        <v/>
      </c>
      <c r="C133" s="97" t="str">
        <f>IF($A133="","",VLOOKUP($A133,'Annex 2 Designated EHV charges'!$D:$O,3,0))</f>
        <v/>
      </c>
      <c r="D133" s="96" t="str">
        <f>IF($A133="","",VLOOKUP($A133,'Annex 2 Designated EHV charges'!$D:$O,4,0))</f>
        <v/>
      </c>
      <c r="E133" s="98" t="str">
        <f>IFERROR(IF(VLOOKUP($A133,'Annex 2 Designated EHV charges'!$D:$O,10,FALSE)=0,"",VLOOKUP($A133,'Annex 2 Designated EHV charges'!$D:$O,10,FALSE)),"")</f>
        <v/>
      </c>
      <c r="F133" s="99" t="str">
        <f>IFERROR(IF(VLOOKUP($A133,'Annex 2 Designated EHV charges'!$D:$O,11,FALSE)=0,"",VLOOKUP($A133,'Annex 2 Designated EHV charges'!$D:$O,11,FALSE)),"")</f>
        <v/>
      </c>
      <c r="G133" s="100" t="str">
        <f>IFERROR(IF(VLOOKUP($A133,'Annex 2 Designated EHV charges'!$D:$O,12,FALSE)=0,"",VLOOKUP($A133,'Annex 2 Designated EHV charges'!$D:$O,12,FALSE)),"")</f>
        <v/>
      </c>
      <c r="H133" s="100" t="str">
        <f>IFERROR(IF(VLOOKUP($A133,'Annex 2 Designated EHV charges'!$D:$P,13,FALSE)=0,"",VLOOKUP($A133,'Annex 2 Designated EHV charges'!$D:$P,13,FALSE)),"")</f>
        <v/>
      </c>
      <c r="I133" s="237" t="str">
        <f>IF('Annex 2 Designated EHV charges'!Q139="","",'Annex 2 Designated EHV charges'!Q139)</f>
        <v/>
      </c>
    </row>
    <row r="134" spans="1:9" ht="12.75" customHeight="1" x14ac:dyDescent="0.25">
      <c r="A134" s="97" t="str">
        <f t="array" ref="A134">IFERROR(INDEX('Annex 2 Designated EHV charges'!$D$11:$D$257, MATCH(0, IF(ISBLANK('Annex 2 Designated EHV charges'!$D$11:$D$257),1, COUNTIF(A$4:$A133, 'Annex 2 Designated EHV charges'!$D$11:$D$257)), 0)),"")</f>
        <v/>
      </c>
      <c r="B134" s="96" t="str">
        <f>IF($A134="","",VLOOKUP($A134,'Annex 2 Designated EHV charges'!$D:$O,2,0))</f>
        <v/>
      </c>
      <c r="C134" s="97" t="str">
        <f>IF($A134="","",VLOOKUP($A134,'Annex 2 Designated EHV charges'!$D:$O,3,0))</f>
        <v/>
      </c>
      <c r="D134" s="96" t="str">
        <f>IF($A134="","",VLOOKUP($A134,'Annex 2 Designated EHV charges'!$D:$O,4,0))</f>
        <v/>
      </c>
      <c r="E134" s="98" t="str">
        <f>IFERROR(IF(VLOOKUP($A134,'Annex 2 Designated EHV charges'!$D:$O,10,FALSE)=0,"",VLOOKUP($A134,'Annex 2 Designated EHV charges'!$D:$O,10,FALSE)),"")</f>
        <v/>
      </c>
      <c r="F134" s="99" t="str">
        <f>IFERROR(IF(VLOOKUP($A134,'Annex 2 Designated EHV charges'!$D:$O,11,FALSE)=0,"",VLOOKUP($A134,'Annex 2 Designated EHV charges'!$D:$O,11,FALSE)),"")</f>
        <v/>
      </c>
      <c r="G134" s="100" t="str">
        <f>IFERROR(IF(VLOOKUP($A134,'Annex 2 Designated EHV charges'!$D:$O,12,FALSE)=0,"",VLOOKUP($A134,'Annex 2 Designated EHV charges'!$D:$O,12,FALSE)),"")</f>
        <v/>
      </c>
      <c r="H134" s="100" t="str">
        <f>IFERROR(IF(VLOOKUP($A134,'Annex 2 Designated EHV charges'!$D:$P,13,FALSE)=0,"",VLOOKUP($A134,'Annex 2 Designated EHV charges'!$D:$P,13,FALSE)),"")</f>
        <v/>
      </c>
      <c r="I134" s="237" t="str">
        <f>IF('Annex 2 Designated EHV charges'!Q140="","",'Annex 2 Designated EHV charges'!Q140)</f>
        <v/>
      </c>
    </row>
    <row r="135" spans="1:9" ht="12.75" customHeight="1" x14ac:dyDescent="0.25">
      <c r="A135" s="97" t="str">
        <f t="array" ref="A135">IFERROR(INDEX('Annex 2 Designated EHV charges'!$D$11:$D$257, MATCH(0, IF(ISBLANK('Annex 2 Designated EHV charges'!$D$11:$D$257),1, COUNTIF(A$4:$A134, 'Annex 2 Designated EHV charges'!$D$11:$D$257)), 0)),"")</f>
        <v/>
      </c>
      <c r="B135" s="96" t="str">
        <f>IF($A135="","",VLOOKUP($A135,'Annex 2 Designated EHV charges'!$D:$O,2,0))</f>
        <v/>
      </c>
      <c r="C135" s="97" t="str">
        <f>IF($A135="","",VLOOKUP($A135,'Annex 2 Designated EHV charges'!$D:$O,3,0))</f>
        <v/>
      </c>
      <c r="D135" s="96" t="str">
        <f>IF($A135="","",VLOOKUP($A135,'Annex 2 Designated EHV charges'!$D:$O,4,0))</f>
        <v/>
      </c>
      <c r="E135" s="98" t="str">
        <f>IFERROR(IF(VLOOKUP($A135,'Annex 2 Designated EHV charges'!$D:$O,10,FALSE)=0,"",VLOOKUP($A135,'Annex 2 Designated EHV charges'!$D:$O,10,FALSE)),"")</f>
        <v/>
      </c>
      <c r="F135" s="99" t="str">
        <f>IFERROR(IF(VLOOKUP($A135,'Annex 2 Designated EHV charges'!$D:$O,11,FALSE)=0,"",VLOOKUP($A135,'Annex 2 Designated EHV charges'!$D:$O,11,FALSE)),"")</f>
        <v/>
      </c>
      <c r="G135" s="100" t="str">
        <f>IFERROR(IF(VLOOKUP($A135,'Annex 2 Designated EHV charges'!$D:$O,12,FALSE)=0,"",VLOOKUP($A135,'Annex 2 Designated EHV charges'!$D:$O,12,FALSE)),"")</f>
        <v/>
      </c>
      <c r="H135" s="100" t="str">
        <f>IFERROR(IF(VLOOKUP($A135,'Annex 2 Designated EHV charges'!$D:$P,13,FALSE)=0,"",VLOOKUP($A135,'Annex 2 Designated EHV charges'!$D:$P,13,FALSE)),"")</f>
        <v/>
      </c>
      <c r="I135" s="237" t="str">
        <f>IF('Annex 2 Designated EHV charges'!Q141="","",'Annex 2 Designated EHV charges'!Q141)</f>
        <v/>
      </c>
    </row>
    <row r="136" spans="1:9" ht="12.75" customHeight="1" x14ac:dyDescent="0.25">
      <c r="A136" s="97" t="str">
        <f t="array" ref="A136">IFERROR(INDEX('Annex 2 Designated EHV charges'!$D$11:$D$257, MATCH(0, IF(ISBLANK('Annex 2 Designated EHV charges'!$D$11:$D$257),1, COUNTIF(A$4:$A135, 'Annex 2 Designated EHV charges'!$D$11:$D$257)), 0)),"")</f>
        <v/>
      </c>
      <c r="B136" s="96" t="str">
        <f>IF($A136="","",VLOOKUP($A136,'Annex 2 Designated EHV charges'!$D:$O,2,0))</f>
        <v/>
      </c>
      <c r="C136" s="97" t="str">
        <f>IF($A136="","",VLOOKUP($A136,'Annex 2 Designated EHV charges'!$D:$O,3,0))</f>
        <v/>
      </c>
      <c r="D136" s="96" t="str">
        <f>IF($A136="","",VLOOKUP($A136,'Annex 2 Designated EHV charges'!$D:$O,4,0))</f>
        <v/>
      </c>
      <c r="E136" s="98" t="str">
        <f>IFERROR(IF(VLOOKUP($A136,'Annex 2 Designated EHV charges'!$D:$O,10,FALSE)=0,"",VLOOKUP($A136,'Annex 2 Designated EHV charges'!$D:$O,10,FALSE)),"")</f>
        <v/>
      </c>
      <c r="F136" s="99" t="str">
        <f>IFERROR(IF(VLOOKUP($A136,'Annex 2 Designated EHV charges'!$D:$O,11,FALSE)=0,"",VLOOKUP($A136,'Annex 2 Designated EHV charges'!$D:$O,11,FALSE)),"")</f>
        <v/>
      </c>
      <c r="G136" s="100" t="str">
        <f>IFERROR(IF(VLOOKUP($A136,'Annex 2 Designated EHV charges'!$D:$O,12,FALSE)=0,"",VLOOKUP($A136,'Annex 2 Designated EHV charges'!$D:$O,12,FALSE)),"")</f>
        <v/>
      </c>
      <c r="H136" s="100" t="str">
        <f>IFERROR(IF(VLOOKUP($A136,'Annex 2 Designated EHV charges'!$D:$P,13,FALSE)=0,"",VLOOKUP($A136,'Annex 2 Designated EHV charges'!$D:$P,13,FALSE)),"")</f>
        <v/>
      </c>
      <c r="I136" s="237" t="str">
        <f>IF('Annex 2 Designated EHV charges'!Q142="","",'Annex 2 Designated EHV charges'!Q142)</f>
        <v/>
      </c>
    </row>
    <row r="137" spans="1:9" ht="12.75" customHeight="1" x14ac:dyDescent="0.25">
      <c r="A137" s="97" t="str">
        <f t="array" ref="A137">IFERROR(INDEX('Annex 2 Designated EHV charges'!$D$11:$D$257, MATCH(0, IF(ISBLANK('Annex 2 Designated EHV charges'!$D$11:$D$257),1, COUNTIF(A$4:$A136, 'Annex 2 Designated EHV charges'!$D$11:$D$257)), 0)),"")</f>
        <v/>
      </c>
      <c r="B137" s="96" t="str">
        <f>IF($A137="","",VLOOKUP($A137,'Annex 2 Designated EHV charges'!$D:$O,2,0))</f>
        <v/>
      </c>
      <c r="C137" s="97" t="str">
        <f>IF($A137="","",VLOOKUP($A137,'Annex 2 Designated EHV charges'!$D:$O,3,0))</f>
        <v/>
      </c>
      <c r="D137" s="96" t="str">
        <f>IF($A137="","",VLOOKUP($A137,'Annex 2 Designated EHV charges'!$D:$O,4,0))</f>
        <v/>
      </c>
      <c r="E137" s="98" t="str">
        <f>IFERROR(IF(VLOOKUP($A137,'Annex 2 Designated EHV charges'!$D:$O,10,FALSE)=0,"",VLOOKUP($A137,'Annex 2 Designated EHV charges'!$D:$O,10,FALSE)),"")</f>
        <v/>
      </c>
      <c r="F137" s="99" t="str">
        <f>IFERROR(IF(VLOOKUP($A137,'Annex 2 Designated EHV charges'!$D:$O,11,FALSE)=0,"",VLOOKUP($A137,'Annex 2 Designated EHV charges'!$D:$O,11,FALSE)),"")</f>
        <v/>
      </c>
      <c r="G137" s="100" t="str">
        <f>IFERROR(IF(VLOOKUP($A137,'Annex 2 Designated EHV charges'!$D:$O,12,FALSE)=0,"",VLOOKUP($A137,'Annex 2 Designated EHV charges'!$D:$O,12,FALSE)),"")</f>
        <v/>
      </c>
      <c r="H137" s="100" t="str">
        <f>IFERROR(IF(VLOOKUP($A137,'Annex 2 Designated EHV charges'!$D:$P,13,FALSE)=0,"",VLOOKUP($A137,'Annex 2 Designated EHV charges'!$D:$P,13,FALSE)),"")</f>
        <v/>
      </c>
      <c r="I137" s="237" t="str">
        <f>IF('Annex 2 Designated EHV charges'!Q143="","",'Annex 2 Designated EHV charges'!Q143)</f>
        <v/>
      </c>
    </row>
    <row r="138" spans="1:9" ht="12.75" customHeight="1" x14ac:dyDescent="0.25">
      <c r="A138" s="97" t="str">
        <f t="array" ref="A138">IFERROR(INDEX('Annex 2 Designated EHV charges'!$D$11:$D$257, MATCH(0, IF(ISBLANK('Annex 2 Designated EHV charges'!$D$11:$D$257),1, COUNTIF(A$4:$A137, 'Annex 2 Designated EHV charges'!$D$11:$D$257)), 0)),"")</f>
        <v/>
      </c>
      <c r="B138" s="96" t="str">
        <f>IF($A138="","",VLOOKUP($A138,'Annex 2 Designated EHV charges'!$D:$O,2,0))</f>
        <v/>
      </c>
      <c r="C138" s="97" t="str">
        <f>IF($A138="","",VLOOKUP($A138,'Annex 2 Designated EHV charges'!$D:$O,3,0))</f>
        <v/>
      </c>
      <c r="D138" s="96" t="str">
        <f>IF($A138="","",VLOOKUP($A138,'Annex 2 Designated EHV charges'!$D:$O,4,0))</f>
        <v/>
      </c>
      <c r="E138" s="98" t="str">
        <f>IFERROR(IF(VLOOKUP($A138,'Annex 2 Designated EHV charges'!$D:$O,10,FALSE)=0,"",VLOOKUP($A138,'Annex 2 Designated EHV charges'!$D:$O,10,FALSE)),"")</f>
        <v/>
      </c>
      <c r="F138" s="99" t="str">
        <f>IFERROR(IF(VLOOKUP($A138,'Annex 2 Designated EHV charges'!$D:$O,11,FALSE)=0,"",VLOOKUP($A138,'Annex 2 Designated EHV charges'!$D:$O,11,FALSE)),"")</f>
        <v/>
      </c>
      <c r="G138" s="100" t="str">
        <f>IFERROR(IF(VLOOKUP($A138,'Annex 2 Designated EHV charges'!$D:$O,12,FALSE)=0,"",VLOOKUP($A138,'Annex 2 Designated EHV charges'!$D:$O,12,FALSE)),"")</f>
        <v/>
      </c>
      <c r="H138" s="100" t="str">
        <f>IFERROR(IF(VLOOKUP($A138,'Annex 2 Designated EHV charges'!$D:$P,13,FALSE)=0,"",VLOOKUP($A138,'Annex 2 Designated EHV charges'!$D:$P,13,FALSE)),"")</f>
        <v/>
      </c>
      <c r="I138" s="237" t="str">
        <f>IF('Annex 2 Designated EHV charges'!Q144="","",'Annex 2 Designated EHV charges'!Q144)</f>
        <v/>
      </c>
    </row>
    <row r="139" spans="1:9" ht="12.75" customHeight="1" x14ac:dyDescent="0.25">
      <c r="A139" s="97" t="str">
        <f t="array" ref="A139">IFERROR(INDEX('Annex 2 Designated EHV charges'!$D$11:$D$257, MATCH(0, IF(ISBLANK('Annex 2 Designated EHV charges'!$D$11:$D$257),1, COUNTIF(A$4:$A138, 'Annex 2 Designated EHV charges'!$D$11:$D$257)), 0)),"")</f>
        <v/>
      </c>
      <c r="B139" s="96" t="str">
        <f>IF($A139="","",VLOOKUP($A139,'Annex 2 Designated EHV charges'!$D:$O,2,0))</f>
        <v/>
      </c>
      <c r="C139" s="97" t="str">
        <f>IF($A139="","",VLOOKUP($A139,'Annex 2 Designated EHV charges'!$D:$O,3,0))</f>
        <v/>
      </c>
      <c r="D139" s="96" t="str">
        <f>IF($A139="","",VLOOKUP($A139,'Annex 2 Designated EHV charges'!$D:$O,4,0))</f>
        <v/>
      </c>
      <c r="E139" s="98" t="str">
        <f>IFERROR(IF(VLOOKUP($A139,'Annex 2 Designated EHV charges'!$D:$O,10,FALSE)=0,"",VLOOKUP($A139,'Annex 2 Designated EHV charges'!$D:$O,10,FALSE)),"")</f>
        <v/>
      </c>
      <c r="F139" s="99" t="str">
        <f>IFERROR(IF(VLOOKUP($A139,'Annex 2 Designated EHV charges'!$D:$O,11,FALSE)=0,"",VLOOKUP($A139,'Annex 2 Designated EHV charges'!$D:$O,11,FALSE)),"")</f>
        <v/>
      </c>
      <c r="G139" s="100" t="str">
        <f>IFERROR(IF(VLOOKUP($A139,'Annex 2 Designated EHV charges'!$D:$O,12,FALSE)=0,"",VLOOKUP($A139,'Annex 2 Designated EHV charges'!$D:$O,12,FALSE)),"")</f>
        <v/>
      </c>
      <c r="H139" s="100" t="str">
        <f>IFERROR(IF(VLOOKUP($A139,'Annex 2 Designated EHV charges'!$D:$P,13,FALSE)=0,"",VLOOKUP($A139,'Annex 2 Designated EHV charges'!$D:$P,13,FALSE)),"")</f>
        <v/>
      </c>
      <c r="I139" s="237" t="str">
        <f>IF('Annex 2 Designated EHV charges'!Q145="","",'Annex 2 Designated EHV charges'!Q145)</f>
        <v/>
      </c>
    </row>
    <row r="140" spans="1:9" ht="12.75" customHeight="1" x14ac:dyDescent="0.25">
      <c r="A140" s="97" t="str">
        <f t="array" ref="A140">IFERROR(INDEX('Annex 2 Designated EHV charges'!$D$11:$D$257, MATCH(0, IF(ISBLANK('Annex 2 Designated EHV charges'!$D$11:$D$257),1, COUNTIF(A$4:$A139, 'Annex 2 Designated EHV charges'!$D$11:$D$257)), 0)),"")</f>
        <v/>
      </c>
      <c r="B140" s="96" t="str">
        <f>IF($A140="","",VLOOKUP($A140,'Annex 2 Designated EHV charges'!$D:$O,2,0))</f>
        <v/>
      </c>
      <c r="C140" s="97" t="str">
        <f>IF($A140="","",VLOOKUP($A140,'Annex 2 Designated EHV charges'!$D:$O,3,0))</f>
        <v/>
      </c>
      <c r="D140" s="96" t="str">
        <f>IF($A140="","",VLOOKUP($A140,'Annex 2 Designated EHV charges'!$D:$O,4,0))</f>
        <v/>
      </c>
      <c r="E140" s="98" t="str">
        <f>IFERROR(IF(VLOOKUP($A140,'Annex 2 Designated EHV charges'!$D:$O,10,FALSE)=0,"",VLOOKUP($A140,'Annex 2 Designated EHV charges'!$D:$O,10,FALSE)),"")</f>
        <v/>
      </c>
      <c r="F140" s="99" t="str">
        <f>IFERROR(IF(VLOOKUP($A140,'Annex 2 Designated EHV charges'!$D:$O,11,FALSE)=0,"",VLOOKUP($A140,'Annex 2 Designated EHV charges'!$D:$O,11,FALSE)),"")</f>
        <v/>
      </c>
      <c r="G140" s="100" t="str">
        <f>IFERROR(IF(VLOOKUP($A140,'Annex 2 Designated EHV charges'!$D:$O,12,FALSE)=0,"",VLOOKUP($A140,'Annex 2 Designated EHV charges'!$D:$O,12,FALSE)),"")</f>
        <v/>
      </c>
      <c r="H140" s="100" t="str">
        <f>IFERROR(IF(VLOOKUP($A140,'Annex 2 Designated EHV charges'!$D:$P,13,FALSE)=0,"",VLOOKUP($A140,'Annex 2 Designated EHV charges'!$D:$P,13,FALSE)),"")</f>
        <v/>
      </c>
      <c r="I140" s="237" t="str">
        <f>IF('Annex 2 Designated EHV charges'!Q146="","",'Annex 2 Designated EHV charges'!Q146)</f>
        <v/>
      </c>
    </row>
    <row r="141" spans="1:9" ht="12.75" customHeight="1" x14ac:dyDescent="0.25">
      <c r="A141" s="97" t="str">
        <f t="array" ref="A141">IFERROR(INDEX('Annex 2 Designated EHV charges'!$D$11:$D$257, MATCH(0, IF(ISBLANK('Annex 2 Designated EHV charges'!$D$11:$D$257),1, COUNTIF(A$4:$A140, 'Annex 2 Designated EHV charges'!$D$11:$D$257)), 0)),"")</f>
        <v/>
      </c>
      <c r="B141" s="96" t="str">
        <f>IF($A141="","",VLOOKUP($A141,'Annex 2 Designated EHV charges'!$D:$O,2,0))</f>
        <v/>
      </c>
      <c r="C141" s="97" t="str">
        <f>IF($A141="","",VLOOKUP($A141,'Annex 2 Designated EHV charges'!$D:$O,3,0))</f>
        <v/>
      </c>
      <c r="D141" s="96" t="str">
        <f>IF($A141="","",VLOOKUP($A141,'Annex 2 Designated EHV charges'!$D:$O,4,0))</f>
        <v/>
      </c>
      <c r="E141" s="98" t="str">
        <f>IFERROR(IF(VLOOKUP($A141,'Annex 2 Designated EHV charges'!$D:$O,10,FALSE)=0,"",VLOOKUP($A141,'Annex 2 Designated EHV charges'!$D:$O,10,FALSE)),"")</f>
        <v/>
      </c>
      <c r="F141" s="99" t="str">
        <f>IFERROR(IF(VLOOKUP($A141,'Annex 2 Designated EHV charges'!$D:$O,11,FALSE)=0,"",VLOOKUP($A141,'Annex 2 Designated EHV charges'!$D:$O,11,FALSE)),"")</f>
        <v/>
      </c>
      <c r="G141" s="100" t="str">
        <f>IFERROR(IF(VLOOKUP($A141,'Annex 2 Designated EHV charges'!$D:$O,12,FALSE)=0,"",VLOOKUP($A141,'Annex 2 Designated EHV charges'!$D:$O,12,FALSE)),"")</f>
        <v/>
      </c>
      <c r="H141" s="100" t="str">
        <f>IFERROR(IF(VLOOKUP($A141,'Annex 2 Designated EHV charges'!$D:$P,13,FALSE)=0,"",VLOOKUP($A141,'Annex 2 Designated EHV charges'!$D:$P,13,FALSE)),"")</f>
        <v/>
      </c>
      <c r="I141" s="237" t="str">
        <f>IF('Annex 2 Designated EHV charges'!Q147="","",'Annex 2 Designated EHV charges'!Q147)</f>
        <v/>
      </c>
    </row>
    <row r="142" spans="1:9" ht="12.75" customHeight="1" x14ac:dyDescent="0.25">
      <c r="A142" s="97" t="str">
        <f t="array" ref="A142">IFERROR(INDEX('Annex 2 Designated EHV charges'!$D$11:$D$257, MATCH(0, IF(ISBLANK('Annex 2 Designated EHV charges'!$D$11:$D$257),1, COUNTIF(A$4:$A141, 'Annex 2 Designated EHV charges'!$D$11:$D$257)), 0)),"")</f>
        <v/>
      </c>
      <c r="B142" s="96" t="str">
        <f>IF($A142="","",VLOOKUP($A142,'Annex 2 Designated EHV charges'!$D:$O,2,0))</f>
        <v/>
      </c>
      <c r="C142" s="97" t="str">
        <f>IF($A142="","",VLOOKUP($A142,'Annex 2 Designated EHV charges'!$D:$O,3,0))</f>
        <v/>
      </c>
      <c r="D142" s="96" t="str">
        <f>IF($A142="","",VLOOKUP($A142,'Annex 2 Designated EHV charges'!$D:$O,4,0))</f>
        <v/>
      </c>
      <c r="E142" s="98" t="str">
        <f>IFERROR(IF(VLOOKUP($A142,'Annex 2 Designated EHV charges'!$D:$O,10,FALSE)=0,"",VLOOKUP($A142,'Annex 2 Designated EHV charges'!$D:$O,10,FALSE)),"")</f>
        <v/>
      </c>
      <c r="F142" s="99" t="str">
        <f>IFERROR(IF(VLOOKUP($A142,'Annex 2 Designated EHV charges'!$D:$O,11,FALSE)=0,"",VLOOKUP($A142,'Annex 2 Designated EHV charges'!$D:$O,11,FALSE)),"")</f>
        <v/>
      </c>
      <c r="G142" s="100" t="str">
        <f>IFERROR(IF(VLOOKUP($A142,'Annex 2 Designated EHV charges'!$D:$O,12,FALSE)=0,"",VLOOKUP($A142,'Annex 2 Designated EHV charges'!$D:$O,12,FALSE)),"")</f>
        <v/>
      </c>
      <c r="H142" s="100" t="str">
        <f>IFERROR(IF(VLOOKUP($A142,'Annex 2 Designated EHV charges'!$D:$P,13,FALSE)=0,"",VLOOKUP($A142,'Annex 2 Designated EHV charges'!$D:$P,13,FALSE)),"")</f>
        <v/>
      </c>
      <c r="I142" s="237" t="str">
        <f>IF('Annex 2 Designated EHV charges'!Q148="","",'Annex 2 Designated EHV charges'!Q148)</f>
        <v/>
      </c>
    </row>
    <row r="143" spans="1:9" ht="12.75" customHeight="1" x14ac:dyDescent="0.25">
      <c r="A143" s="97" t="str">
        <f t="array" ref="A143">IFERROR(INDEX('Annex 2 Designated EHV charges'!$D$11:$D$257, MATCH(0, IF(ISBLANK('Annex 2 Designated EHV charges'!$D$11:$D$257),1, COUNTIF(A$4:$A142, 'Annex 2 Designated EHV charges'!$D$11:$D$257)), 0)),"")</f>
        <v/>
      </c>
      <c r="B143" s="96" t="str">
        <f>IF($A143="","",VLOOKUP($A143,'Annex 2 Designated EHV charges'!$D:$O,2,0))</f>
        <v/>
      </c>
      <c r="C143" s="97" t="str">
        <f>IF($A143="","",VLOOKUP($A143,'Annex 2 Designated EHV charges'!$D:$O,3,0))</f>
        <v/>
      </c>
      <c r="D143" s="96" t="str">
        <f>IF($A143="","",VLOOKUP($A143,'Annex 2 Designated EHV charges'!$D:$O,4,0))</f>
        <v/>
      </c>
      <c r="E143" s="98" t="str">
        <f>IFERROR(IF(VLOOKUP($A143,'Annex 2 Designated EHV charges'!$D:$O,10,FALSE)=0,"",VLOOKUP($A143,'Annex 2 Designated EHV charges'!$D:$O,10,FALSE)),"")</f>
        <v/>
      </c>
      <c r="F143" s="99" t="str">
        <f>IFERROR(IF(VLOOKUP($A143,'Annex 2 Designated EHV charges'!$D:$O,11,FALSE)=0,"",VLOOKUP($A143,'Annex 2 Designated EHV charges'!$D:$O,11,FALSE)),"")</f>
        <v/>
      </c>
      <c r="G143" s="100" t="str">
        <f>IFERROR(IF(VLOOKUP($A143,'Annex 2 Designated EHV charges'!$D:$O,12,FALSE)=0,"",VLOOKUP($A143,'Annex 2 Designated EHV charges'!$D:$O,12,FALSE)),"")</f>
        <v/>
      </c>
      <c r="H143" s="100" t="str">
        <f>IFERROR(IF(VLOOKUP($A143,'Annex 2 Designated EHV charges'!$D:$P,13,FALSE)=0,"",VLOOKUP($A143,'Annex 2 Designated EHV charges'!$D:$P,13,FALSE)),"")</f>
        <v/>
      </c>
      <c r="I143" s="237" t="str">
        <f>IF('Annex 2 Designated EHV charges'!Q149="","",'Annex 2 Designated EHV charges'!Q149)</f>
        <v/>
      </c>
    </row>
    <row r="144" spans="1:9" ht="12.75" customHeight="1" x14ac:dyDescent="0.25">
      <c r="A144" s="97" t="str">
        <f t="array" ref="A144">IFERROR(INDEX('Annex 2 Designated EHV charges'!$D$11:$D$257, MATCH(0, IF(ISBLANK('Annex 2 Designated EHV charges'!$D$11:$D$257),1, COUNTIF(A$4:$A143, 'Annex 2 Designated EHV charges'!$D$11:$D$257)), 0)),"")</f>
        <v/>
      </c>
      <c r="B144" s="96" t="str">
        <f>IF($A144="","",VLOOKUP($A144,'Annex 2 Designated EHV charges'!$D:$O,2,0))</f>
        <v/>
      </c>
      <c r="C144" s="97" t="str">
        <f>IF($A144="","",VLOOKUP($A144,'Annex 2 Designated EHV charges'!$D:$O,3,0))</f>
        <v/>
      </c>
      <c r="D144" s="96" t="str">
        <f>IF($A144="","",VLOOKUP($A144,'Annex 2 Designated EHV charges'!$D:$O,4,0))</f>
        <v/>
      </c>
      <c r="E144" s="98" t="str">
        <f>IFERROR(IF(VLOOKUP($A144,'Annex 2 Designated EHV charges'!$D:$O,10,FALSE)=0,"",VLOOKUP($A144,'Annex 2 Designated EHV charges'!$D:$O,10,FALSE)),"")</f>
        <v/>
      </c>
      <c r="F144" s="99" t="str">
        <f>IFERROR(IF(VLOOKUP($A144,'Annex 2 Designated EHV charges'!$D:$O,11,FALSE)=0,"",VLOOKUP($A144,'Annex 2 Designated EHV charges'!$D:$O,11,FALSE)),"")</f>
        <v/>
      </c>
      <c r="G144" s="100" t="str">
        <f>IFERROR(IF(VLOOKUP($A144,'Annex 2 Designated EHV charges'!$D:$O,12,FALSE)=0,"",VLOOKUP($A144,'Annex 2 Designated EHV charges'!$D:$O,12,FALSE)),"")</f>
        <v/>
      </c>
      <c r="H144" s="100" t="str">
        <f>IFERROR(IF(VLOOKUP($A144,'Annex 2 Designated EHV charges'!$D:$P,13,FALSE)=0,"",VLOOKUP($A144,'Annex 2 Designated EHV charges'!$D:$P,13,FALSE)),"")</f>
        <v/>
      </c>
      <c r="I144" s="237" t="str">
        <f>IF('Annex 2 Designated EHV charges'!Q150="","",'Annex 2 Designated EHV charges'!Q150)</f>
        <v/>
      </c>
    </row>
    <row r="145" spans="1:9" ht="12.75" customHeight="1" x14ac:dyDescent="0.25">
      <c r="A145" s="97" t="str">
        <f t="array" ref="A145">IFERROR(INDEX('Annex 2 Designated EHV charges'!$D$11:$D$257, MATCH(0, IF(ISBLANK('Annex 2 Designated EHV charges'!$D$11:$D$257),1, COUNTIF(A$4:$A144, 'Annex 2 Designated EHV charges'!$D$11:$D$257)), 0)),"")</f>
        <v/>
      </c>
      <c r="B145" s="96" t="str">
        <f>IF($A145="","",VLOOKUP($A145,'Annex 2 Designated EHV charges'!$D:$O,2,0))</f>
        <v/>
      </c>
      <c r="C145" s="97" t="str">
        <f>IF($A145="","",VLOOKUP($A145,'Annex 2 Designated EHV charges'!$D:$O,3,0))</f>
        <v/>
      </c>
      <c r="D145" s="96" t="str">
        <f>IF($A145="","",VLOOKUP($A145,'Annex 2 Designated EHV charges'!$D:$O,4,0))</f>
        <v/>
      </c>
      <c r="E145" s="98" t="str">
        <f>IFERROR(IF(VLOOKUP($A145,'Annex 2 Designated EHV charges'!$D:$O,10,FALSE)=0,"",VLOOKUP($A145,'Annex 2 Designated EHV charges'!$D:$O,10,FALSE)),"")</f>
        <v/>
      </c>
      <c r="F145" s="99" t="str">
        <f>IFERROR(IF(VLOOKUP($A145,'Annex 2 Designated EHV charges'!$D:$O,11,FALSE)=0,"",VLOOKUP($A145,'Annex 2 Designated EHV charges'!$D:$O,11,FALSE)),"")</f>
        <v/>
      </c>
      <c r="G145" s="100" t="str">
        <f>IFERROR(IF(VLOOKUP($A145,'Annex 2 Designated EHV charges'!$D:$O,12,FALSE)=0,"",VLOOKUP($A145,'Annex 2 Designated EHV charges'!$D:$O,12,FALSE)),"")</f>
        <v/>
      </c>
      <c r="H145" s="100" t="str">
        <f>IFERROR(IF(VLOOKUP($A145,'Annex 2 Designated EHV charges'!$D:$P,13,FALSE)=0,"",VLOOKUP($A145,'Annex 2 Designated EHV charges'!$D:$P,13,FALSE)),"")</f>
        <v/>
      </c>
      <c r="I145" s="237" t="str">
        <f>IF('Annex 2 Designated EHV charges'!Q151="","",'Annex 2 Designated EHV charges'!Q151)</f>
        <v/>
      </c>
    </row>
    <row r="146" spans="1:9" ht="12.75" customHeight="1" x14ac:dyDescent="0.25">
      <c r="A146" s="97" t="str">
        <f t="array" ref="A146">IFERROR(INDEX('Annex 2 Designated EHV charges'!$D$11:$D$257, MATCH(0, IF(ISBLANK('Annex 2 Designated EHV charges'!$D$11:$D$257),1, COUNTIF(A$4:$A145, 'Annex 2 Designated EHV charges'!$D$11:$D$257)), 0)),"")</f>
        <v/>
      </c>
      <c r="B146" s="96" t="str">
        <f>IF($A146="","",VLOOKUP($A146,'Annex 2 Designated EHV charges'!$D:$O,2,0))</f>
        <v/>
      </c>
      <c r="C146" s="97" t="str">
        <f>IF($A146="","",VLOOKUP($A146,'Annex 2 Designated EHV charges'!$D:$O,3,0))</f>
        <v/>
      </c>
      <c r="D146" s="96" t="str">
        <f>IF($A146="","",VLOOKUP($A146,'Annex 2 Designated EHV charges'!$D:$O,4,0))</f>
        <v/>
      </c>
      <c r="E146" s="98" t="str">
        <f>IFERROR(IF(VLOOKUP($A146,'Annex 2 Designated EHV charges'!$D:$O,10,FALSE)=0,"",VLOOKUP($A146,'Annex 2 Designated EHV charges'!$D:$O,10,FALSE)),"")</f>
        <v/>
      </c>
      <c r="F146" s="99" t="str">
        <f>IFERROR(IF(VLOOKUP($A146,'Annex 2 Designated EHV charges'!$D:$O,11,FALSE)=0,"",VLOOKUP($A146,'Annex 2 Designated EHV charges'!$D:$O,11,FALSE)),"")</f>
        <v/>
      </c>
      <c r="G146" s="100" t="str">
        <f>IFERROR(IF(VLOOKUP($A146,'Annex 2 Designated EHV charges'!$D:$O,12,FALSE)=0,"",VLOOKUP($A146,'Annex 2 Designated EHV charges'!$D:$O,12,FALSE)),"")</f>
        <v/>
      </c>
      <c r="H146" s="100" t="str">
        <f>IFERROR(IF(VLOOKUP($A146,'Annex 2 Designated EHV charges'!$D:$P,13,FALSE)=0,"",VLOOKUP($A146,'Annex 2 Designated EHV charges'!$D:$P,13,FALSE)),"")</f>
        <v/>
      </c>
      <c r="I146" s="237" t="str">
        <f>IF('Annex 2 Designated EHV charges'!Q152="","",'Annex 2 Designated EHV charges'!Q152)</f>
        <v/>
      </c>
    </row>
    <row r="147" spans="1:9" ht="12.75" customHeight="1" x14ac:dyDescent="0.25">
      <c r="A147" s="97" t="str">
        <f t="array" ref="A147">IFERROR(INDEX('Annex 2 Designated EHV charges'!$D$11:$D$257, MATCH(0, IF(ISBLANK('Annex 2 Designated EHV charges'!$D$11:$D$257),1, COUNTIF(A$4:$A146, 'Annex 2 Designated EHV charges'!$D$11:$D$257)), 0)),"")</f>
        <v/>
      </c>
      <c r="B147" s="96" t="str">
        <f>IF($A147="","",VLOOKUP($A147,'Annex 2 Designated EHV charges'!$D:$O,2,0))</f>
        <v/>
      </c>
      <c r="C147" s="97" t="str">
        <f>IF($A147="","",VLOOKUP($A147,'Annex 2 Designated EHV charges'!$D:$O,3,0))</f>
        <v/>
      </c>
      <c r="D147" s="96" t="str">
        <f>IF($A147="","",VLOOKUP($A147,'Annex 2 Designated EHV charges'!$D:$O,4,0))</f>
        <v/>
      </c>
      <c r="E147" s="98" t="str">
        <f>IFERROR(IF(VLOOKUP($A147,'Annex 2 Designated EHV charges'!$D:$O,10,FALSE)=0,"",VLOOKUP($A147,'Annex 2 Designated EHV charges'!$D:$O,10,FALSE)),"")</f>
        <v/>
      </c>
      <c r="F147" s="99" t="str">
        <f>IFERROR(IF(VLOOKUP($A147,'Annex 2 Designated EHV charges'!$D:$O,11,FALSE)=0,"",VLOOKUP($A147,'Annex 2 Designated EHV charges'!$D:$O,11,FALSE)),"")</f>
        <v/>
      </c>
      <c r="G147" s="100" t="str">
        <f>IFERROR(IF(VLOOKUP($A147,'Annex 2 Designated EHV charges'!$D:$O,12,FALSE)=0,"",VLOOKUP($A147,'Annex 2 Designated EHV charges'!$D:$O,12,FALSE)),"")</f>
        <v/>
      </c>
      <c r="H147" s="100" t="str">
        <f>IFERROR(IF(VLOOKUP($A147,'Annex 2 Designated EHV charges'!$D:$P,13,FALSE)=0,"",VLOOKUP($A147,'Annex 2 Designated EHV charges'!$D:$P,13,FALSE)),"")</f>
        <v/>
      </c>
      <c r="I147" s="237" t="str">
        <f>IF('Annex 2 Designated EHV charges'!Q153="","",'Annex 2 Designated EHV charges'!Q153)</f>
        <v/>
      </c>
    </row>
    <row r="148" spans="1:9" ht="12.75" customHeight="1" x14ac:dyDescent="0.25">
      <c r="A148" s="97" t="str">
        <f t="array" ref="A148">IFERROR(INDEX('Annex 2 Designated EHV charges'!$D$11:$D$257, MATCH(0, IF(ISBLANK('Annex 2 Designated EHV charges'!$D$11:$D$257),1, COUNTIF(A$4:$A147, 'Annex 2 Designated EHV charges'!$D$11:$D$257)), 0)),"")</f>
        <v/>
      </c>
      <c r="B148" s="96" t="str">
        <f>IF($A148="","",VLOOKUP($A148,'Annex 2 Designated EHV charges'!$D:$O,2,0))</f>
        <v/>
      </c>
      <c r="C148" s="97" t="str">
        <f>IF($A148="","",VLOOKUP($A148,'Annex 2 Designated EHV charges'!$D:$O,3,0))</f>
        <v/>
      </c>
      <c r="D148" s="96" t="str">
        <f>IF($A148="","",VLOOKUP($A148,'Annex 2 Designated EHV charges'!$D:$O,4,0))</f>
        <v/>
      </c>
      <c r="E148" s="98" t="str">
        <f>IFERROR(IF(VLOOKUP($A148,'Annex 2 Designated EHV charges'!$D:$O,10,FALSE)=0,"",VLOOKUP($A148,'Annex 2 Designated EHV charges'!$D:$O,10,FALSE)),"")</f>
        <v/>
      </c>
      <c r="F148" s="99" t="str">
        <f>IFERROR(IF(VLOOKUP($A148,'Annex 2 Designated EHV charges'!$D:$O,11,FALSE)=0,"",VLOOKUP($A148,'Annex 2 Designated EHV charges'!$D:$O,11,FALSE)),"")</f>
        <v/>
      </c>
      <c r="G148" s="100" t="str">
        <f>IFERROR(IF(VLOOKUP($A148,'Annex 2 Designated EHV charges'!$D:$O,12,FALSE)=0,"",VLOOKUP($A148,'Annex 2 Designated EHV charges'!$D:$O,12,FALSE)),"")</f>
        <v/>
      </c>
      <c r="H148" s="100" t="str">
        <f>IFERROR(IF(VLOOKUP($A148,'Annex 2 Designated EHV charges'!$D:$P,13,FALSE)=0,"",VLOOKUP($A148,'Annex 2 Designated EHV charges'!$D:$P,13,FALSE)),"")</f>
        <v/>
      </c>
      <c r="I148" s="237" t="str">
        <f>IF('Annex 2 Designated EHV charges'!Q154="","",'Annex 2 Designated EHV charges'!Q154)</f>
        <v/>
      </c>
    </row>
    <row r="149" spans="1:9" ht="12.75" customHeight="1" x14ac:dyDescent="0.25">
      <c r="A149" s="97" t="str">
        <f t="array" ref="A149">IFERROR(INDEX('Annex 2 Designated EHV charges'!$D$11:$D$257, MATCH(0, IF(ISBLANK('Annex 2 Designated EHV charges'!$D$11:$D$257),1, COUNTIF(A$4:$A148, 'Annex 2 Designated EHV charges'!$D$11:$D$257)), 0)),"")</f>
        <v/>
      </c>
      <c r="B149" s="96" t="str">
        <f>IF($A149="","",VLOOKUP($A149,'Annex 2 Designated EHV charges'!$D:$O,2,0))</f>
        <v/>
      </c>
      <c r="C149" s="97" t="str">
        <f>IF($A149="","",VLOOKUP($A149,'Annex 2 Designated EHV charges'!$D:$O,3,0))</f>
        <v/>
      </c>
      <c r="D149" s="96" t="str">
        <f>IF($A149="","",VLOOKUP($A149,'Annex 2 Designated EHV charges'!$D:$O,4,0))</f>
        <v/>
      </c>
      <c r="E149" s="98" t="str">
        <f>IFERROR(IF(VLOOKUP($A149,'Annex 2 Designated EHV charges'!$D:$O,10,FALSE)=0,"",VLOOKUP($A149,'Annex 2 Designated EHV charges'!$D:$O,10,FALSE)),"")</f>
        <v/>
      </c>
      <c r="F149" s="99" t="str">
        <f>IFERROR(IF(VLOOKUP($A149,'Annex 2 Designated EHV charges'!$D:$O,11,FALSE)=0,"",VLOOKUP($A149,'Annex 2 Designated EHV charges'!$D:$O,11,FALSE)),"")</f>
        <v/>
      </c>
      <c r="G149" s="100" t="str">
        <f>IFERROR(IF(VLOOKUP($A149,'Annex 2 Designated EHV charges'!$D:$O,12,FALSE)=0,"",VLOOKUP($A149,'Annex 2 Designated EHV charges'!$D:$O,12,FALSE)),"")</f>
        <v/>
      </c>
      <c r="H149" s="100" t="str">
        <f>IFERROR(IF(VLOOKUP($A149,'Annex 2 Designated EHV charges'!$D:$P,13,FALSE)=0,"",VLOOKUP($A149,'Annex 2 Designated EHV charges'!$D:$P,13,FALSE)),"")</f>
        <v/>
      </c>
      <c r="I149" s="237" t="str">
        <f>IF('Annex 2 Designated EHV charges'!Q155="","",'Annex 2 Designated EHV charges'!Q155)</f>
        <v/>
      </c>
    </row>
    <row r="150" spans="1:9" ht="12.75" customHeight="1" x14ac:dyDescent="0.25">
      <c r="A150" s="97" t="str">
        <f t="array" ref="A150">IFERROR(INDEX('Annex 2 Designated EHV charges'!$D$11:$D$257, MATCH(0, IF(ISBLANK('Annex 2 Designated EHV charges'!$D$11:$D$257),1, COUNTIF(A$4:$A149, 'Annex 2 Designated EHV charges'!$D$11:$D$257)), 0)),"")</f>
        <v/>
      </c>
      <c r="B150" s="96" t="str">
        <f>IF($A150="","",VLOOKUP($A150,'Annex 2 Designated EHV charges'!$D:$O,2,0))</f>
        <v/>
      </c>
      <c r="C150" s="97" t="str">
        <f>IF($A150="","",VLOOKUP($A150,'Annex 2 Designated EHV charges'!$D:$O,3,0))</f>
        <v/>
      </c>
      <c r="D150" s="96" t="str">
        <f>IF($A150="","",VLOOKUP($A150,'Annex 2 Designated EHV charges'!$D:$O,4,0))</f>
        <v/>
      </c>
      <c r="E150" s="98" t="str">
        <f>IFERROR(IF(VLOOKUP($A150,'Annex 2 Designated EHV charges'!$D:$O,10,FALSE)=0,"",VLOOKUP($A150,'Annex 2 Designated EHV charges'!$D:$O,10,FALSE)),"")</f>
        <v/>
      </c>
      <c r="F150" s="99" t="str">
        <f>IFERROR(IF(VLOOKUP($A150,'Annex 2 Designated EHV charges'!$D:$O,11,FALSE)=0,"",VLOOKUP($A150,'Annex 2 Designated EHV charges'!$D:$O,11,FALSE)),"")</f>
        <v/>
      </c>
      <c r="G150" s="100" t="str">
        <f>IFERROR(IF(VLOOKUP($A150,'Annex 2 Designated EHV charges'!$D:$O,12,FALSE)=0,"",VLOOKUP($A150,'Annex 2 Designated EHV charges'!$D:$O,12,FALSE)),"")</f>
        <v/>
      </c>
      <c r="H150" s="100" t="str">
        <f>IFERROR(IF(VLOOKUP($A150,'Annex 2 Designated EHV charges'!$D:$P,13,FALSE)=0,"",VLOOKUP($A150,'Annex 2 Designated EHV charges'!$D:$P,13,FALSE)),"")</f>
        <v/>
      </c>
      <c r="I150" s="237" t="str">
        <f>IF('Annex 2 Designated EHV charges'!Q156="","",'Annex 2 Designated EHV charges'!Q156)</f>
        <v/>
      </c>
    </row>
    <row r="151" spans="1:9" ht="12.75" customHeight="1" x14ac:dyDescent="0.25">
      <c r="A151" s="97" t="str">
        <f t="array" ref="A151">IFERROR(INDEX('Annex 2 Designated EHV charges'!$D$11:$D$257, MATCH(0, IF(ISBLANK('Annex 2 Designated EHV charges'!$D$11:$D$257),1, COUNTIF(A$4:$A150, 'Annex 2 Designated EHV charges'!$D$11:$D$257)), 0)),"")</f>
        <v/>
      </c>
      <c r="B151" s="96" t="str">
        <f>IF($A151="","",VLOOKUP($A151,'Annex 2 Designated EHV charges'!$D:$O,2,0))</f>
        <v/>
      </c>
      <c r="C151" s="97" t="str">
        <f>IF($A151="","",VLOOKUP($A151,'Annex 2 Designated EHV charges'!$D:$O,3,0))</f>
        <v/>
      </c>
      <c r="D151" s="96" t="str">
        <f>IF($A151="","",VLOOKUP($A151,'Annex 2 Designated EHV charges'!$D:$O,4,0))</f>
        <v/>
      </c>
      <c r="E151" s="98" t="str">
        <f>IFERROR(IF(VLOOKUP($A151,'Annex 2 Designated EHV charges'!$D:$O,10,FALSE)=0,"",VLOOKUP($A151,'Annex 2 Designated EHV charges'!$D:$O,10,FALSE)),"")</f>
        <v/>
      </c>
      <c r="F151" s="99" t="str">
        <f>IFERROR(IF(VLOOKUP($A151,'Annex 2 Designated EHV charges'!$D:$O,11,FALSE)=0,"",VLOOKUP($A151,'Annex 2 Designated EHV charges'!$D:$O,11,FALSE)),"")</f>
        <v/>
      </c>
      <c r="G151" s="100" t="str">
        <f>IFERROR(IF(VLOOKUP($A151,'Annex 2 Designated EHV charges'!$D:$O,12,FALSE)=0,"",VLOOKUP($A151,'Annex 2 Designated EHV charges'!$D:$O,12,FALSE)),"")</f>
        <v/>
      </c>
      <c r="H151" s="100" t="str">
        <f>IFERROR(IF(VLOOKUP($A151,'Annex 2 Designated EHV charges'!$D:$P,13,FALSE)=0,"",VLOOKUP($A151,'Annex 2 Designated EHV charges'!$D:$P,13,FALSE)),"")</f>
        <v/>
      </c>
      <c r="I151" s="237" t="str">
        <f>IF('Annex 2 Designated EHV charges'!Q157="","",'Annex 2 Designated EHV charges'!Q157)</f>
        <v/>
      </c>
    </row>
    <row r="152" spans="1:9" x14ac:dyDescent="0.25">
      <c r="A152" s="97" t="str">
        <f t="array" ref="A152">IFERROR(INDEX('Annex 2 Designated EHV charges'!$D$11:$D$257, MATCH(0, IF(ISBLANK('Annex 2 Designated EHV charges'!$D$11:$D$257),1, COUNTIF(A$4:$A151, 'Annex 2 Designated EHV charges'!$D$11:$D$257)), 0)),"")</f>
        <v/>
      </c>
      <c r="B152" s="96" t="str">
        <f>IF($A152="","",VLOOKUP($A152,'Annex 2 Designated EHV charges'!$D:$O,2,0))</f>
        <v/>
      </c>
      <c r="C152" s="97" t="str">
        <f>IF($A152="","",VLOOKUP($A152,'Annex 2 Designated EHV charges'!$D:$O,3,0))</f>
        <v/>
      </c>
      <c r="D152" s="96" t="str">
        <f>IF($A152="","",VLOOKUP($A152,'Annex 2 Designated EHV charges'!$D:$O,4,0))</f>
        <v/>
      </c>
      <c r="E152" s="98" t="str">
        <f>IFERROR(IF(VLOOKUP($A152,'Annex 2 Designated EHV charges'!$D:$O,10,FALSE)=0,"",VLOOKUP($A152,'Annex 2 Designated EHV charges'!$D:$O,10,FALSE)),"")</f>
        <v/>
      </c>
      <c r="F152" s="99" t="str">
        <f>IFERROR(IF(VLOOKUP($A152,'Annex 2 Designated EHV charges'!$D:$O,11,FALSE)=0,"",VLOOKUP($A152,'Annex 2 Designated EHV charges'!$D:$O,11,FALSE)),"")</f>
        <v/>
      </c>
      <c r="G152" s="100" t="str">
        <f>IFERROR(IF(VLOOKUP($A152,'Annex 2 Designated EHV charges'!$D:$O,12,FALSE)=0,"",VLOOKUP($A152,'Annex 2 Designated EHV charges'!$D:$O,12,FALSE)),"")</f>
        <v/>
      </c>
      <c r="H152" s="100" t="str">
        <f>IFERROR(IF(VLOOKUP($A152,'Annex 2 Designated EHV charges'!$D:$P,13,FALSE)=0,"",VLOOKUP($A152,'Annex 2 Designated EHV charges'!$D:$P,13,FALSE)),"")</f>
        <v/>
      </c>
      <c r="I152" s="237" t="str">
        <f>IF('Annex 2 Designated EHV charges'!Q158="","",'Annex 2 Designated EHV charges'!Q158)</f>
        <v/>
      </c>
    </row>
    <row r="153" spans="1:9" x14ac:dyDescent="0.25">
      <c r="A153" s="97" t="str">
        <f t="array" ref="A153">IFERROR(INDEX('Annex 2 Designated EHV charges'!$D$11:$D$257, MATCH(0, IF(ISBLANK('Annex 2 Designated EHV charges'!$D$11:$D$257),1, COUNTIF(A$4:$A152, 'Annex 2 Designated EHV charges'!$D$11:$D$257)), 0)),"")</f>
        <v/>
      </c>
      <c r="B153" s="96" t="str">
        <f>IF($A153="","",VLOOKUP($A153,'Annex 2 Designated EHV charges'!$D:$O,2,0))</f>
        <v/>
      </c>
      <c r="C153" s="97" t="str">
        <f>IF($A153="","",VLOOKUP($A153,'Annex 2 Designated EHV charges'!$D:$O,3,0))</f>
        <v/>
      </c>
      <c r="D153" s="96" t="str">
        <f>IF($A153="","",VLOOKUP($A153,'Annex 2 Designated EHV charges'!$D:$O,4,0))</f>
        <v/>
      </c>
      <c r="E153" s="98" t="str">
        <f>IFERROR(IF(VLOOKUP($A153,'Annex 2 Designated EHV charges'!$D:$O,10,FALSE)=0,"",VLOOKUP($A153,'Annex 2 Designated EHV charges'!$D:$O,10,FALSE)),"")</f>
        <v/>
      </c>
      <c r="F153" s="99" t="str">
        <f>IFERROR(IF(VLOOKUP($A153,'Annex 2 Designated EHV charges'!$D:$O,11,FALSE)=0,"",VLOOKUP($A153,'Annex 2 Designated EHV charges'!$D:$O,11,FALSE)),"")</f>
        <v/>
      </c>
      <c r="G153" s="100" t="str">
        <f>IFERROR(IF(VLOOKUP($A153,'Annex 2 Designated EHV charges'!$D:$O,12,FALSE)=0,"",VLOOKUP($A153,'Annex 2 Designated EHV charges'!$D:$O,12,FALSE)),"")</f>
        <v/>
      </c>
      <c r="H153" s="100" t="str">
        <f>IFERROR(IF(VLOOKUP($A153,'Annex 2 Designated EHV charges'!$D:$P,13,FALSE)=0,"",VLOOKUP($A153,'Annex 2 Designated EHV charges'!$D:$P,13,FALSE)),"")</f>
        <v/>
      </c>
      <c r="I153" s="237" t="str">
        <f>IF('Annex 2 Designated EHV charges'!Q159="","",'Annex 2 Designated EHV charges'!Q159)</f>
        <v/>
      </c>
    </row>
    <row r="154" spans="1:9" x14ac:dyDescent="0.25">
      <c r="A154" s="97" t="str">
        <f t="array" ref="A154">IFERROR(INDEX('Annex 2 Designated EHV charges'!$D$11:$D$257, MATCH(0, IF(ISBLANK('Annex 2 Designated EHV charges'!$D$11:$D$257),1, COUNTIF(A$4:$A153, 'Annex 2 Designated EHV charges'!$D$11:$D$257)), 0)),"")</f>
        <v/>
      </c>
      <c r="B154" s="96" t="str">
        <f>IF($A154="","",VLOOKUP($A154,'Annex 2 Designated EHV charges'!$D:$O,2,0))</f>
        <v/>
      </c>
      <c r="C154" s="97" t="str">
        <f>IF($A154="","",VLOOKUP($A154,'Annex 2 Designated EHV charges'!$D:$O,3,0))</f>
        <v/>
      </c>
      <c r="D154" s="96" t="str">
        <f>IF($A154="","",VLOOKUP($A154,'Annex 2 Designated EHV charges'!$D:$O,4,0))</f>
        <v/>
      </c>
      <c r="E154" s="98" t="str">
        <f>IFERROR(IF(VLOOKUP($A154,'Annex 2 Designated EHV charges'!$D:$O,10,FALSE)=0,"",VLOOKUP($A154,'Annex 2 Designated EHV charges'!$D:$O,10,FALSE)),"")</f>
        <v/>
      </c>
      <c r="F154" s="99" t="str">
        <f>IFERROR(IF(VLOOKUP($A154,'Annex 2 Designated EHV charges'!$D:$O,11,FALSE)=0,"",VLOOKUP($A154,'Annex 2 Designated EHV charges'!$D:$O,11,FALSE)),"")</f>
        <v/>
      </c>
      <c r="G154" s="100" t="str">
        <f>IFERROR(IF(VLOOKUP($A154,'Annex 2 Designated EHV charges'!$D:$O,12,FALSE)=0,"",VLOOKUP($A154,'Annex 2 Designated EHV charges'!$D:$O,12,FALSE)),"")</f>
        <v/>
      </c>
      <c r="H154" s="100" t="str">
        <f>IFERROR(IF(VLOOKUP($A154,'Annex 2 Designated EHV charges'!$D:$P,13,FALSE)=0,"",VLOOKUP($A154,'Annex 2 Designated EHV charges'!$D:$P,13,FALSE)),"")</f>
        <v/>
      </c>
      <c r="I154" s="237" t="str">
        <f>IF('Annex 2 Designated EHV charges'!Q160="","",'Annex 2 Designated EHV charges'!Q160)</f>
        <v/>
      </c>
    </row>
    <row r="155" spans="1:9" x14ac:dyDescent="0.25">
      <c r="A155" s="97" t="str">
        <f t="array" ref="A155">IFERROR(INDEX('Annex 2 Designated EHV charges'!$D$11:$D$257, MATCH(0, IF(ISBLANK('Annex 2 Designated EHV charges'!$D$11:$D$257),1, COUNTIF(A$4:$A154, 'Annex 2 Designated EHV charges'!$D$11:$D$257)), 0)),"")</f>
        <v/>
      </c>
      <c r="B155" s="96" t="str">
        <f>IF($A155="","",VLOOKUP($A155,'Annex 2 Designated EHV charges'!$D:$O,2,0))</f>
        <v/>
      </c>
      <c r="C155" s="97" t="str">
        <f>IF($A155="","",VLOOKUP($A155,'Annex 2 Designated EHV charges'!$D:$O,3,0))</f>
        <v/>
      </c>
      <c r="D155" s="96" t="str">
        <f>IF($A155="","",VLOOKUP($A155,'Annex 2 Designated EHV charges'!$D:$O,4,0))</f>
        <v/>
      </c>
      <c r="E155" s="98" t="str">
        <f>IFERROR(IF(VLOOKUP($A155,'Annex 2 Designated EHV charges'!$D:$O,10,FALSE)=0,"",VLOOKUP($A155,'Annex 2 Designated EHV charges'!$D:$O,10,FALSE)),"")</f>
        <v/>
      </c>
      <c r="F155" s="99" t="str">
        <f>IFERROR(IF(VLOOKUP($A155,'Annex 2 Designated EHV charges'!$D:$O,11,FALSE)=0,"",VLOOKUP($A155,'Annex 2 Designated EHV charges'!$D:$O,11,FALSE)),"")</f>
        <v/>
      </c>
      <c r="G155" s="100" t="str">
        <f>IFERROR(IF(VLOOKUP($A155,'Annex 2 Designated EHV charges'!$D:$O,12,FALSE)=0,"",VLOOKUP($A155,'Annex 2 Designated EHV charges'!$D:$O,12,FALSE)),"")</f>
        <v/>
      </c>
      <c r="H155" s="100" t="str">
        <f>IFERROR(IF(VLOOKUP($A155,'Annex 2 Designated EHV charges'!$D:$P,13,FALSE)=0,"",VLOOKUP($A155,'Annex 2 Designated EHV charges'!$D:$P,13,FALSE)),"")</f>
        <v/>
      </c>
      <c r="I155" s="237" t="str">
        <f>IF('Annex 2 Designated EHV charges'!Q161="","",'Annex 2 Designated EHV charges'!Q161)</f>
        <v/>
      </c>
    </row>
    <row r="156" spans="1:9" x14ac:dyDescent="0.25">
      <c r="A156" s="97" t="str">
        <f t="array" ref="A156">IFERROR(INDEX('Annex 2 Designated EHV charges'!$D$11:$D$257, MATCH(0, IF(ISBLANK('Annex 2 Designated EHV charges'!$D$11:$D$257),1, COUNTIF(A$4:$A155, 'Annex 2 Designated EHV charges'!$D$11:$D$257)), 0)),"")</f>
        <v/>
      </c>
      <c r="B156" s="96" t="str">
        <f>IF($A156="","",VLOOKUP($A156,'Annex 2 Designated EHV charges'!$D:$O,2,0))</f>
        <v/>
      </c>
      <c r="C156" s="97" t="str">
        <f>IF($A156="","",VLOOKUP($A156,'Annex 2 Designated EHV charges'!$D:$O,3,0))</f>
        <v/>
      </c>
      <c r="D156" s="96" t="str">
        <f>IF($A156="","",VLOOKUP($A156,'Annex 2 Designated EHV charges'!$D:$O,4,0))</f>
        <v/>
      </c>
      <c r="E156" s="98" t="str">
        <f>IFERROR(IF(VLOOKUP($A156,'Annex 2 Designated EHV charges'!$D:$O,10,FALSE)=0,"",VLOOKUP($A156,'Annex 2 Designated EHV charges'!$D:$O,10,FALSE)),"")</f>
        <v/>
      </c>
      <c r="F156" s="99" t="str">
        <f>IFERROR(IF(VLOOKUP($A156,'Annex 2 Designated EHV charges'!$D:$O,11,FALSE)=0,"",VLOOKUP($A156,'Annex 2 Designated EHV charges'!$D:$O,11,FALSE)),"")</f>
        <v/>
      </c>
      <c r="G156" s="100" t="str">
        <f>IFERROR(IF(VLOOKUP($A156,'Annex 2 Designated EHV charges'!$D:$O,12,FALSE)=0,"",VLOOKUP($A156,'Annex 2 Designated EHV charges'!$D:$O,12,FALSE)),"")</f>
        <v/>
      </c>
      <c r="H156" s="100" t="str">
        <f>IFERROR(IF(VLOOKUP($A156,'Annex 2 Designated EHV charges'!$D:$P,13,FALSE)=0,"",VLOOKUP($A156,'Annex 2 Designated EHV charges'!$D:$P,13,FALSE)),"")</f>
        <v/>
      </c>
      <c r="I156" s="237" t="str">
        <f>IF('Annex 2 Designated EHV charges'!Q162="","",'Annex 2 Designated EHV charges'!Q162)</f>
        <v/>
      </c>
    </row>
    <row r="157" spans="1:9" x14ac:dyDescent="0.25">
      <c r="A157" s="97" t="str">
        <f t="array" ref="A157">IFERROR(INDEX('Annex 2 Designated EHV charges'!$D$11:$D$257, MATCH(0, IF(ISBLANK('Annex 2 Designated EHV charges'!$D$11:$D$257),1, COUNTIF(A$4:$A156, 'Annex 2 Designated EHV charges'!$D$11:$D$257)), 0)),"")</f>
        <v/>
      </c>
      <c r="B157" s="96" t="str">
        <f>IF($A157="","",VLOOKUP($A157,'Annex 2 Designated EHV charges'!$D:$O,2,0))</f>
        <v/>
      </c>
      <c r="C157" s="97" t="str">
        <f>IF($A157="","",VLOOKUP($A157,'Annex 2 Designated EHV charges'!$D:$O,3,0))</f>
        <v/>
      </c>
      <c r="D157" s="96" t="str">
        <f>IF($A157="","",VLOOKUP($A157,'Annex 2 Designated EHV charges'!$D:$O,4,0))</f>
        <v/>
      </c>
      <c r="E157" s="98" t="str">
        <f>IFERROR(IF(VLOOKUP($A157,'Annex 2 Designated EHV charges'!$D:$O,10,FALSE)=0,"",VLOOKUP($A157,'Annex 2 Designated EHV charges'!$D:$O,10,FALSE)),"")</f>
        <v/>
      </c>
      <c r="F157" s="99" t="str">
        <f>IFERROR(IF(VLOOKUP($A157,'Annex 2 Designated EHV charges'!$D:$O,11,FALSE)=0,"",VLOOKUP($A157,'Annex 2 Designated EHV charges'!$D:$O,11,FALSE)),"")</f>
        <v/>
      </c>
      <c r="G157" s="100" t="str">
        <f>IFERROR(IF(VLOOKUP($A157,'Annex 2 Designated EHV charges'!$D:$O,12,FALSE)=0,"",VLOOKUP($A157,'Annex 2 Designated EHV charges'!$D:$O,12,FALSE)),"")</f>
        <v/>
      </c>
      <c r="H157" s="100" t="str">
        <f>IFERROR(IF(VLOOKUP($A157,'Annex 2 Designated EHV charges'!$D:$P,13,FALSE)=0,"",VLOOKUP($A157,'Annex 2 Designated EHV charges'!$D:$P,13,FALSE)),"")</f>
        <v/>
      </c>
      <c r="I157" s="237" t="str">
        <f>IF('Annex 2 Designated EHV charges'!Q163="","",'Annex 2 Designated EHV charges'!Q163)</f>
        <v/>
      </c>
    </row>
    <row r="158" spans="1:9" x14ac:dyDescent="0.25">
      <c r="A158" s="97" t="str">
        <f t="array" ref="A158">IFERROR(INDEX('Annex 2 Designated EHV charges'!$D$11:$D$257, MATCH(0, IF(ISBLANK('Annex 2 Designated EHV charges'!$D$11:$D$257),1, COUNTIF(A$4:$A157, 'Annex 2 Designated EHV charges'!$D$11:$D$257)), 0)),"")</f>
        <v/>
      </c>
      <c r="B158" s="96" t="str">
        <f>IF($A158="","",VLOOKUP($A158,'Annex 2 Designated EHV charges'!$D:$O,2,0))</f>
        <v/>
      </c>
      <c r="C158" s="97" t="str">
        <f>IF($A158="","",VLOOKUP($A158,'Annex 2 Designated EHV charges'!$D:$O,3,0))</f>
        <v/>
      </c>
      <c r="D158" s="96" t="str">
        <f>IF($A158="","",VLOOKUP($A158,'Annex 2 Designated EHV charges'!$D:$O,4,0))</f>
        <v/>
      </c>
      <c r="E158" s="98" t="str">
        <f>IFERROR(IF(VLOOKUP($A158,'Annex 2 Designated EHV charges'!$D:$O,10,FALSE)=0,"",VLOOKUP($A158,'Annex 2 Designated EHV charges'!$D:$O,10,FALSE)),"")</f>
        <v/>
      </c>
      <c r="F158" s="99" t="str">
        <f>IFERROR(IF(VLOOKUP($A158,'Annex 2 Designated EHV charges'!$D:$O,11,FALSE)=0,"",VLOOKUP($A158,'Annex 2 Designated EHV charges'!$D:$O,11,FALSE)),"")</f>
        <v/>
      </c>
      <c r="G158" s="100" t="str">
        <f>IFERROR(IF(VLOOKUP($A158,'Annex 2 Designated EHV charges'!$D:$O,12,FALSE)=0,"",VLOOKUP($A158,'Annex 2 Designated EHV charges'!$D:$O,12,FALSE)),"")</f>
        <v/>
      </c>
      <c r="H158" s="100" t="str">
        <f>IFERROR(IF(VLOOKUP($A158,'Annex 2 Designated EHV charges'!$D:$P,13,FALSE)=0,"",VLOOKUP($A158,'Annex 2 Designated EHV charges'!$D:$P,13,FALSE)),"")</f>
        <v/>
      </c>
      <c r="I158" s="237" t="str">
        <f>IF('Annex 2 Designated EHV charges'!Q164="","",'Annex 2 Designated EHV charges'!Q164)</f>
        <v/>
      </c>
    </row>
    <row r="159" spans="1:9" x14ac:dyDescent="0.25">
      <c r="A159" s="97" t="str">
        <f t="array" ref="A159">IFERROR(INDEX('Annex 2 Designated EHV charges'!$D$11:$D$257, MATCH(0, IF(ISBLANK('Annex 2 Designated EHV charges'!$D$11:$D$257),1, COUNTIF(A$4:$A158, 'Annex 2 Designated EHV charges'!$D$11:$D$257)), 0)),"")</f>
        <v/>
      </c>
      <c r="B159" s="96" t="str">
        <f>IF($A159="","",VLOOKUP($A159,'Annex 2 Designated EHV charges'!$D:$O,2,0))</f>
        <v/>
      </c>
      <c r="C159" s="97" t="str">
        <f>IF($A159="","",VLOOKUP($A159,'Annex 2 Designated EHV charges'!$D:$O,3,0))</f>
        <v/>
      </c>
      <c r="D159" s="96" t="str">
        <f>IF($A159="","",VLOOKUP($A159,'Annex 2 Designated EHV charges'!$D:$O,4,0))</f>
        <v/>
      </c>
      <c r="E159" s="98" t="str">
        <f>IFERROR(IF(VLOOKUP($A159,'Annex 2 Designated EHV charges'!$D:$O,10,FALSE)=0,"",VLOOKUP($A159,'Annex 2 Designated EHV charges'!$D:$O,10,FALSE)),"")</f>
        <v/>
      </c>
      <c r="F159" s="99" t="str">
        <f>IFERROR(IF(VLOOKUP($A159,'Annex 2 Designated EHV charges'!$D:$O,11,FALSE)=0,"",VLOOKUP($A159,'Annex 2 Designated EHV charges'!$D:$O,11,FALSE)),"")</f>
        <v/>
      </c>
      <c r="G159" s="100" t="str">
        <f>IFERROR(IF(VLOOKUP($A159,'Annex 2 Designated EHV charges'!$D:$O,12,FALSE)=0,"",VLOOKUP($A159,'Annex 2 Designated EHV charges'!$D:$O,12,FALSE)),"")</f>
        <v/>
      </c>
      <c r="H159" s="100" t="str">
        <f>IFERROR(IF(VLOOKUP($A159,'Annex 2 Designated EHV charges'!$D:$P,13,FALSE)=0,"",VLOOKUP($A159,'Annex 2 Designated EHV charges'!$D:$P,13,FALSE)),"")</f>
        <v/>
      </c>
      <c r="I159" s="237" t="str">
        <f>IF('Annex 2 Designated EHV charges'!Q165="","",'Annex 2 Designated EHV charges'!Q165)</f>
        <v/>
      </c>
    </row>
    <row r="160" spans="1:9" x14ac:dyDescent="0.25">
      <c r="A160" s="97" t="str">
        <f t="array" ref="A160">IFERROR(INDEX('Annex 2 Designated EHV charges'!$D$11:$D$257, MATCH(0, IF(ISBLANK('Annex 2 Designated EHV charges'!$D$11:$D$257),1, COUNTIF(A$4:$A159, 'Annex 2 Designated EHV charges'!$D$11:$D$257)), 0)),"")</f>
        <v/>
      </c>
      <c r="B160" s="96" t="str">
        <f>IF($A160="","",VLOOKUP($A160,'Annex 2 Designated EHV charges'!$D:$O,2,0))</f>
        <v/>
      </c>
      <c r="C160" s="97" t="str">
        <f>IF($A160="","",VLOOKUP($A160,'Annex 2 Designated EHV charges'!$D:$O,3,0))</f>
        <v/>
      </c>
      <c r="D160" s="96" t="str">
        <f>IF($A160="","",VLOOKUP($A160,'Annex 2 Designated EHV charges'!$D:$O,4,0))</f>
        <v/>
      </c>
      <c r="E160" s="98" t="str">
        <f>IFERROR(IF(VLOOKUP($A160,'Annex 2 Designated EHV charges'!$D:$O,10,FALSE)=0,"",VLOOKUP($A160,'Annex 2 Designated EHV charges'!$D:$O,10,FALSE)),"")</f>
        <v/>
      </c>
      <c r="F160" s="99" t="str">
        <f>IFERROR(IF(VLOOKUP($A160,'Annex 2 Designated EHV charges'!$D:$O,11,FALSE)=0,"",VLOOKUP($A160,'Annex 2 Designated EHV charges'!$D:$O,11,FALSE)),"")</f>
        <v/>
      </c>
      <c r="G160" s="100" t="str">
        <f>IFERROR(IF(VLOOKUP($A160,'Annex 2 Designated EHV charges'!$D:$O,12,FALSE)=0,"",VLOOKUP($A160,'Annex 2 Designated EHV charges'!$D:$O,12,FALSE)),"")</f>
        <v/>
      </c>
      <c r="H160" s="100" t="str">
        <f>IFERROR(IF(VLOOKUP($A160,'Annex 2 Designated EHV charges'!$D:$P,13,FALSE)=0,"",VLOOKUP($A160,'Annex 2 Designated EHV charges'!$D:$P,13,FALSE)),"")</f>
        <v/>
      </c>
      <c r="I160" s="237" t="str">
        <f>IF('Annex 2 Designated EHV charges'!Q166="","",'Annex 2 Designated EHV charges'!Q166)</f>
        <v/>
      </c>
    </row>
    <row r="161" spans="1:9" x14ac:dyDescent="0.25">
      <c r="A161" s="97" t="str">
        <f t="array" ref="A161">IFERROR(INDEX('Annex 2 Designated EHV charges'!$D$11:$D$257, MATCH(0, IF(ISBLANK('Annex 2 Designated EHV charges'!$D$11:$D$257),1, COUNTIF(A$4:$A160, 'Annex 2 Designated EHV charges'!$D$11:$D$257)), 0)),"")</f>
        <v/>
      </c>
      <c r="B161" s="96" t="str">
        <f>IF($A161="","",VLOOKUP($A161,'Annex 2 Designated EHV charges'!$D:$O,2,0))</f>
        <v/>
      </c>
      <c r="C161" s="97" t="str">
        <f>IF($A161="","",VLOOKUP($A161,'Annex 2 Designated EHV charges'!$D:$O,3,0))</f>
        <v/>
      </c>
      <c r="D161" s="96" t="str">
        <f>IF($A161="","",VLOOKUP($A161,'Annex 2 Designated EHV charges'!$D:$O,4,0))</f>
        <v/>
      </c>
      <c r="E161" s="98" t="str">
        <f>IFERROR(IF(VLOOKUP($A161,'Annex 2 Designated EHV charges'!$D:$O,10,FALSE)=0,"",VLOOKUP($A161,'Annex 2 Designated EHV charges'!$D:$O,10,FALSE)),"")</f>
        <v/>
      </c>
      <c r="F161" s="99" t="str">
        <f>IFERROR(IF(VLOOKUP($A161,'Annex 2 Designated EHV charges'!$D:$O,11,FALSE)=0,"",VLOOKUP($A161,'Annex 2 Designated EHV charges'!$D:$O,11,FALSE)),"")</f>
        <v/>
      </c>
      <c r="G161" s="100" t="str">
        <f>IFERROR(IF(VLOOKUP($A161,'Annex 2 Designated EHV charges'!$D:$O,12,FALSE)=0,"",VLOOKUP($A161,'Annex 2 Designated EHV charges'!$D:$O,12,FALSE)),"")</f>
        <v/>
      </c>
      <c r="H161" s="100" t="str">
        <f>IFERROR(IF(VLOOKUP($A161,'Annex 2 Designated EHV charges'!$D:$P,13,FALSE)=0,"",VLOOKUP($A161,'Annex 2 Designated EHV charges'!$D:$P,13,FALSE)),"")</f>
        <v/>
      </c>
      <c r="I161" s="237" t="str">
        <f>IF('Annex 2 Designated EHV charges'!Q167="","",'Annex 2 Designated EHV charges'!Q167)</f>
        <v/>
      </c>
    </row>
    <row r="162" spans="1:9" x14ac:dyDescent="0.25">
      <c r="A162" s="97" t="str">
        <f t="array" ref="A162">IFERROR(INDEX('Annex 2 Designated EHV charges'!$D$11:$D$257, MATCH(0, IF(ISBLANK('Annex 2 Designated EHV charges'!$D$11:$D$257),1, COUNTIF(A$4:$A161, 'Annex 2 Designated EHV charges'!$D$11:$D$257)), 0)),"")</f>
        <v/>
      </c>
      <c r="B162" s="96" t="str">
        <f>IF($A162="","",VLOOKUP($A162,'Annex 2 Designated EHV charges'!$D:$O,2,0))</f>
        <v/>
      </c>
      <c r="C162" s="97" t="str">
        <f>IF($A162="","",VLOOKUP($A162,'Annex 2 Designated EHV charges'!$D:$O,3,0))</f>
        <v/>
      </c>
      <c r="D162" s="96" t="str">
        <f>IF($A162="","",VLOOKUP($A162,'Annex 2 Designated EHV charges'!$D:$O,4,0))</f>
        <v/>
      </c>
      <c r="E162" s="98" t="str">
        <f>IFERROR(IF(VLOOKUP($A162,'Annex 2 Designated EHV charges'!$D:$O,10,FALSE)=0,"",VLOOKUP($A162,'Annex 2 Designated EHV charges'!$D:$O,10,FALSE)),"")</f>
        <v/>
      </c>
      <c r="F162" s="99" t="str">
        <f>IFERROR(IF(VLOOKUP($A162,'Annex 2 Designated EHV charges'!$D:$O,11,FALSE)=0,"",VLOOKUP($A162,'Annex 2 Designated EHV charges'!$D:$O,11,FALSE)),"")</f>
        <v/>
      </c>
      <c r="G162" s="100" t="str">
        <f>IFERROR(IF(VLOOKUP($A162,'Annex 2 Designated EHV charges'!$D:$O,12,FALSE)=0,"",VLOOKUP($A162,'Annex 2 Designated EHV charges'!$D:$O,12,FALSE)),"")</f>
        <v/>
      </c>
      <c r="H162" s="100" t="str">
        <f>IFERROR(IF(VLOOKUP($A162,'Annex 2 Designated EHV charges'!$D:$P,13,FALSE)=0,"",VLOOKUP($A162,'Annex 2 Designated EHV charges'!$D:$P,13,FALSE)),"")</f>
        <v/>
      </c>
      <c r="I162" s="237" t="str">
        <f>IF('Annex 2 Designated EHV charges'!Q168="","",'Annex 2 Designated EHV charges'!Q168)</f>
        <v/>
      </c>
    </row>
    <row r="163" spans="1:9" x14ac:dyDescent="0.25">
      <c r="A163" s="97" t="str">
        <f t="array" ref="A163">IFERROR(INDEX('Annex 2 Designated EHV charges'!$D$11:$D$257, MATCH(0, IF(ISBLANK('Annex 2 Designated EHV charges'!$D$11:$D$257),1, COUNTIF(A$4:$A162, 'Annex 2 Designated EHV charges'!$D$11:$D$257)), 0)),"")</f>
        <v/>
      </c>
      <c r="B163" s="96" t="str">
        <f>IF($A163="","",VLOOKUP($A163,'Annex 2 Designated EHV charges'!$D:$O,2,0))</f>
        <v/>
      </c>
      <c r="C163" s="97" t="str">
        <f>IF($A163="","",VLOOKUP($A163,'Annex 2 Designated EHV charges'!$D:$O,3,0))</f>
        <v/>
      </c>
      <c r="D163" s="96" t="str">
        <f>IF($A163="","",VLOOKUP($A163,'Annex 2 Designated EHV charges'!$D:$O,4,0))</f>
        <v/>
      </c>
      <c r="E163" s="98" t="str">
        <f>IFERROR(IF(VLOOKUP($A163,'Annex 2 Designated EHV charges'!$D:$O,10,FALSE)=0,"",VLOOKUP($A163,'Annex 2 Designated EHV charges'!$D:$O,10,FALSE)),"")</f>
        <v/>
      </c>
      <c r="F163" s="99" t="str">
        <f>IFERROR(IF(VLOOKUP($A163,'Annex 2 Designated EHV charges'!$D:$O,11,FALSE)=0,"",VLOOKUP($A163,'Annex 2 Designated EHV charges'!$D:$O,11,FALSE)),"")</f>
        <v/>
      </c>
      <c r="G163" s="100" t="str">
        <f>IFERROR(IF(VLOOKUP($A163,'Annex 2 Designated EHV charges'!$D:$O,12,FALSE)=0,"",VLOOKUP($A163,'Annex 2 Designated EHV charges'!$D:$O,12,FALSE)),"")</f>
        <v/>
      </c>
      <c r="H163" s="100" t="str">
        <f>IFERROR(IF(VLOOKUP($A163,'Annex 2 Designated EHV charges'!$D:$P,13,FALSE)=0,"",VLOOKUP($A163,'Annex 2 Designated EHV charges'!$D:$P,13,FALSE)),"")</f>
        <v/>
      </c>
      <c r="I163" s="237" t="str">
        <f>IF('Annex 2 Designated EHV charges'!Q169="","",'Annex 2 Designated EHV charges'!Q169)</f>
        <v/>
      </c>
    </row>
    <row r="164" spans="1:9" x14ac:dyDescent="0.25">
      <c r="A164" s="97" t="str">
        <f t="array" ref="A164">IFERROR(INDEX('Annex 2 Designated EHV charges'!$D$11:$D$257, MATCH(0, IF(ISBLANK('Annex 2 Designated EHV charges'!$D$11:$D$257),1, COUNTIF(A$4:$A163, 'Annex 2 Designated EHV charges'!$D$11:$D$257)), 0)),"")</f>
        <v/>
      </c>
      <c r="B164" s="96" t="str">
        <f>IF($A164="","",VLOOKUP($A164,'Annex 2 Designated EHV charges'!$D:$O,2,0))</f>
        <v/>
      </c>
      <c r="C164" s="97" t="str">
        <f>IF($A164="","",VLOOKUP($A164,'Annex 2 Designated EHV charges'!$D:$O,3,0))</f>
        <v/>
      </c>
      <c r="D164" s="96" t="str">
        <f>IF($A164="","",VLOOKUP($A164,'Annex 2 Designated EHV charges'!$D:$O,4,0))</f>
        <v/>
      </c>
      <c r="E164" s="98" t="str">
        <f>IFERROR(IF(VLOOKUP($A164,'Annex 2 Designated EHV charges'!$D:$O,10,FALSE)=0,"",VLOOKUP($A164,'Annex 2 Designated EHV charges'!$D:$O,10,FALSE)),"")</f>
        <v/>
      </c>
      <c r="F164" s="99" t="str">
        <f>IFERROR(IF(VLOOKUP($A164,'Annex 2 Designated EHV charges'!$D:$O,11,FALSE)=0,"",VLOOKUP($A164,'Annex 2 Designated EHV charges'!$D:$O,11,FALSE)),"")</f>
        <v/>
      </c>
      <c r="G164" s="100" t="str">
        <f>IFERROR(IF(VLOOKUP($A164,'Annex 2 Designated EHV charges'!$D:$O,12,FALSE)=0,"",VLOOKUP($A164,'Annex 2 Designated EHV charges'!$D:$O,12,FALSE)),"")</f>
        <v/>
      </c>
      <c r="H164" s="100" t="str">
        <f>IFERROR(IF(VLOOKUP($A164,'Annex 2 Designated EHV charges'!$D:$P,13,FALSE)=0,"",VLOOKUP($A164,'Annex 2 Designated EHV charges'!$D:$P,13,FALSE)),"")</f>
        <v/>
      </c>
      <c r="I164" s="237" t="str">
        <f>IF('Annex 2 Designated EHV charges'!Q170="","",'Annex 2 Designated EHV charges'!Q170)</f>
        <v/>
      </c>
    </row>
    <row r="165" spans="1:9" x14ac:dyDescent="0.25">
      <c r="A165" s="97" t="str">
        <f t="array" ref="A165">IFERROR(INDEX('Annex 2 Designated EHV charges'!$D$11:$D$257, MATCH(0, IF(ISBLANK('Annex 2 Designated EHV charges'!$D$11:$D$257),1, COUNTIF(A$4:$A164, 'Annex 2 Designated EHV charges'!$D$11:$D$257)), 0)),"")</f>
        <v/>
      </c>
      <c r="B165" s="96" t="str">
        <f>IF($A165="","",VLOOKUP($A165,'Annex 2 Designated EHV charges'!$D:$O,2,0))</f>
        <v/>
      </c>
      <c r="C165" s="97" t="str">
        <f>IF($A165="","",VLOOKUP($A165,'Annex 2 Designated EHV charges'!$D:$O,3,0))</f>
        <v/>
      </c>
      <c r="D165" s="96" t="str">
        <f>IF($A165="","",VLOOKUP($A165,'Annex 2 Designated EHV charges'!$D:$O,4,0))</f>
        <v/>
      </c>
      <c r="E165" s="98" t="str">
        <f>IFERROR(IF(VLOOKUP($A165,'Annex 2 Designated EHV charges'!$D:$O,10,FALSE)=0,"",VLOOKUP($A165,'Annex 2 Designated EHV charges'!$D:$O,10,FALSE)),"")</f>
        <v/>
      </c>
      <c r="F165" s="99" t="str">
        <f>IFERROR(IF(VLOOKUP($A165,'Annex 2 Designated EHV charges'!$D:$O,11,FALSE)=0,"",VLOOKUP($A165,'Annex 2 Designated EHV charges'!$D:$O,11,FALSE)),"")</f>
        <v/>
      </c>
      <c r="G165" s="100" t="str">
        <f>IFERROR(IF(VLOOKUP($A165,'Annex 2 Designated EHV charges'!$D:$O,12,FALSE)=0,"",VLOOKUP($A165,'Annex 2 Designated EHV charges'!$D:$O,12,FALSE)),"")</f>
        <v/>
      </c>
      <c r="H165" s="100" t="str">
        <f>IFERROR(IF(VLOOKUP($A165,'Annex 2 Designated EHV charges'!$D:$P,13,FALSE)=0,"",VLOOKUP($A165,'Annex 2 Designated EHV charges'!$D:$P,13,FALSE)),"")</f>
        <v/>
      </c>
      <c r="I165" s="237" t="str">
        <f>IF('Annex 2 Designated EHV charges'!Q171="","",'Annex 2 Designated EHV charges'!Q171)</f>
        <v/>
      </c>
    </row>
    <row r="166" spans="1:9" x14ac:dyDescent="0.25">
      <c r="A166" s="97" t="str">
        <f t="array" ref="A166">IFERROR(INDEX('Annex 2 Designated EHV charges'!$D$11:$D$257, MATCH(0, IF(ISBLANK('Annex 2 Designated EHV charges'!$D$11:$D$257),1, COUNTIF(A$4:$A165, 'Annex 2 Designated EHV charges'!$D$11:$D$257)), 0)),"")</f>
        <v/>
      </c>
      <c r="B166" s="96" t="str">
        <f>IF($A166="","",VLOOKUP($A166,'Annex 2 Designated EHV charges'!$D:$O,2,0))</f>
        <v/>
      </c>
      <c r="C166" s="97" t="str">
        <f>IF($A166="","",VLOOKUP($A166,'Annex 2 Designated EHV charges'!$D:$O,3,0))</f>
        <v/>
      </c>
      <c r="D166" s="96" t="str">
        <f>IF($A166="","",VLOOKUP($A166,'Annex 2 Designated EHV charges'!$D:$O,4,0))</f>
        <v/>
      </c>
      <c r="E166" s="98" t="str">
        <f>IFERROR(IF(VLOOKUP($A166,'Annex 2 Designated EHV charges'!$D:$O,10,FALSE)=0,"",VLOOKUP($A166,'Annex 2 Designated EHV charges'!$D:$O,10,FALSE)),"")</f>
        <v/>
      </c>
      <c r="F166" s="99" t="str">
        <f>IFERROR(IF(VLOOKUP($A166,'Annex 2 Designated EHV charges'!$D:$O,11,FALSE)=0,"",VLOOKUP($A166,'Annex 2 Designated EHV charges'!$D:$O,11,FALSE)),"")</f>
        <v/>
      </c>
      <c r="G166" s="100" t="str">
        <f>IFERROR(IF(VLOOKUP($A166,'Annex 2 Designated EHV charges'!$D:$O,12,FALSE)=0,"",VLOOKUP($A166,'Annex 2 Designated EHV charges'!$D:$O,12,FALSE)),"")</f>
        <v/>
      </c>
      <c r="H166" s="100" t="str">
        <f>IFERROR(IF(VLOOKUP($A166,'Annex 2 Designated EHV charges'!$D:$P,13,FALSE)=0,"",VLOOKUP($A166,'Annex 2 Designated EHV charges'!$D:$P,13,FALSE)),"")</f>
        <v/>
      </c>
      <c r="I166" s="237" t="str">
        <f>IF('Annex 2 Designated EHV charges'!Q172="","",'Annex 2 Designated EHV charges'!Q172)</f>
        <v/>
      </c>
    </row>
    <row r="167" spans="1:9" x14ac:dyDescent="0.25">
      <c r="A167" s="97" t="str">
        <f t="array" ref="A167">IFERROR(INDEX('Annex 2 Designated EHV charges'!$D$11:$D$257, MATCH(0, IF(ISBLANK('Annex 2 Designated EHV charges'!$D$11:$D$257),1, COUNTIF(A$4:$A166, 'Annex 2 Designated EHV charges'!$D$11:$D$257)), 0)),"")</f>
        <v/>
      </c>
      <c r="B167" s="96" t="str">
        <f>IF($A167="","",VLOOKUP($A167,'Annex 2 Designated EHV charges'!$D:$O,2,0))</f>
        <v/>
      </c>
      <c r="C167" s="97" t="str">
        <f>IF($A167="","",VLOOKUP($A167,'Annex 2 Designated EHV charges'!$D:$O,3,0))</f>
        <v/>
      </c>
      <c r="D167" s="96" t="str">
        <f>IF($A167="","",VLOOKUP($A167,'Annex 2 Designated EHV charges'!$D:$O,4,0))</f>
        <v/>
      </c>
      <c r="E167" s="98" t="str">
        <f>IFERROR(IF(VLOOKUP($A167,'Annex 2 Designated EHV charges'!$D:$O,10,FALSE)=0,"",VLOOKUP($A167,'Annex 2 Designated EHV charges'!$D:$O,10,FALSE)),"")</f>
        <v/>
      </c>
      <c r="F167" s="99" t="str">
        <f>IFERROR(IF(VLOOKUP($A167,'Annex 2 Designated EHV charges'!$D:$O,11,FALSE)=0,"",VLOOKUP($A167,'Annex 2 Designated EHV charges'!$D:$O,11,FALSE)),"")</f>
        <v/>
      </c>
      <c r="G167" s="100" t="str">
        <f>IFERROR(IF(VLOOKUP($A167,'Annex 2 Designated EHV charges'!$D:$O,12,FALSE)=0,"",VLOOKUP($A167,'Annex 2 Designated EHV charges'!$D:$O,12,FALSE)),"")</f>
        <v/>
      </c>
      <c r="H167" s="100" t="str">
        <f>IFERROR(IF(VLOOKUP($A167,'Annex 2 Designated EHV charges'!$D:$P,13,FALSE)=0,"",VLOOKUP($A167,'Annex 2 Designated EHV charges'!$D:$P,13,FALSE)),"")</f>
        <v/>
      </c>
      <c r="I167" s="237" t="str">
        <f>IF('Annex 2 Designated EHV charges'!Q173="","",'Annex 2 Designated EHV charges'!Q173)</f>
        <v/>
      </c>
    </row>
    <row r="168" spans="1:9" x14ac:dyDescent="0.25">
      <c r="A168" s="97" t="str">
        <f t="array" ref="A168">IFERROR(INDEX('Annex 2 Designated EHV charges'!$D$11:$D$257, MATCH(0, IF(ISBLANK('Annex 2 Designated EHV charges'!$D$11:$D$257),1, COUNTIF(A$4:$A167, 'Annex 2 Designated EHV charges'!$D$11:$D$257)), 0)),"")</f>
        <v/>
      </c>
      <c r="B168" s="96" t="str">
        <f>IF($A168="","",VLOOKUP($A168,'Annex 2 Designated EHV charges'!$D:$O,2,0))</f>
        <v/>
      </c>
      <c r="C168" s="97" t="str">
        <f>IF($A168="","",VLOOKUP($A168,'Annex 2 Designated EHV charges'!$D:$O,3,0))</f>
        <v/>
      </c>
      <c r="D168" s="96" t="str">
        <f>IF($A168="","",VLOOKUP($A168,'Annex 2 Designated EHV charges'!$D:$O,4,0))</f>
        <v/>
      </c>
      <c r="E168" s="98" t="str">
        <f>IFERROR(IF(VLOOKUP($A168,'Annex 2 Designated EHV charges'!$D:$O,10,FALSE)=0,"",VLOOKUP($A168,'Annex 2 Designated EHV charges'!$D:$O,10,FALSE)),"")</f>
        <v/>
      </c>
      <c r="F168" s="99" t="str">
        <f>IFERROR(IF(VLOOKUP($A168,'Annex 2 Designated EHV charges'!$D:$O,11,FALSE)=0,"",VLOOKUP($A168,'Annex 2 Designated EHV charges'!$D:$O,11,FALSE)),"")</f>
        <v/>
      </c>
      <c r="G168" s="100" t="str">
        <f>IFERROR(IF(VLOOKUP($A168,'Annex 2 Designated EHV charges'!$D:$O,12,FALSE)=0,"",VLOOKUP($A168,'Annex 2 Designated EHV charges'!$D:$O,12,FALSE)),"")</f>
        <v/>
      </c>
      <c r="H168" s="100" t="str">
        <f>IFERROR(IF(VLOOKUP($A168,'Annex 2 Designated EHV charges'!$D:$P,13,FALSE)=0,"",VLOOKUP($A168,'Annex 2 Designated EHV charges'!$D:$P,13,FALSE)),"")</f>
        <v/>
      </c>
      <c r="I168" s="237" t="str">
        <f>IF('Annex 2 Designated EHV charges'!Q174="","",'Annex 2 Designated EHV charges'!Q174)</f>
        <v/>
      </c>
    </row>
    <row r="169" spans="1:9" x14ac:dyDescent="0.25">
      <c r="A169" s="97" t="str">
        <f t="array" ref="A169">IFERROR(INDEX('Annex 2 Designated EHV charges'!$D$11:$D$257, MATCH(0, IF(ISBLANK('Annex 2 Designated EHV charges'!$D$11:$D$257),1, COUNTIF(A$4:$A168, 'Annex 2 Designated EHV charges'!$D$11:$D$257)), 0)),"")</f>
        <v/>
      </c>
      <c r="B169" s="96" t="str">
        <f>IF($A169="","",VLOOKUP($A169,'Annex 2 Designated EHV charges'!$D:$O,2,0))</f>
        <v/>
      </c>
      <c r="C169" s="97" t="str">
        <f>IF($A169="","",VLOOKUP($A169,'Annex 2 Designated EHV charges'!$D:$O,3,0))</f>
        <v/>
      </c>
      <c r="D169" s="96" t="str">
        <f>IF($A169="","",VLOOKUP($A169,'Annex 2 Designated EHV charges'!$D:$O,4,0))</f>
        <v/>
      </c>
      <c r="E169" s="98" t="str">
        <f>IFERROR(IF(VLOOKUP($A169,'Annex 2 Designated EHV charges'!$D:$O,10,FALSE)=0,"",VLOOKUP($A169,'Annex 2 Designated EHV charges'!$D:$O,10,FALSE)),"")</f>
        <v/>
      </c>
      <c r="F169" s="99" t="str">
        <f>IFERROR(IF(VLOOKUP($A169,'Annex 2 Designated EHV charges'!$D:$O,11,FALSE)=0,"",VLOOKUP($A169,'Annex 2 Designated EHV charges'!$D:$O,11,FALSE)),"")</f>
        <v/>
      </c>
      <c r="G169" s="100" t="str">
        <f>IFERROR(IF(VLOOKUP($A169,'Annex 2 Designated EHV charges'!$D:$O,12,FALSE)=0,"",VLOOKUP($A169,'Annex 2 Designated EHV charges'!$D:$O,12,FALSE)),"")</f>
        <v/>
      </c>
      <c r="H169" s="100" t="str">
        <f>IFERROR(IF(VLOOKUP($A169,'Annex 2 Designated EHV charges'!$D:$P,13,FALSE)=0,"",VLOOKUP($A169,'Annex 2 Designated EHV charges'!$D:$P,13,FALSE)),"")</f>
        <v/>
      </c>
      <c r="I169" s="237" t="str">
        <f>IF('Annex 2 Designated EHV charges'!Q175="","",'Annex 2 Designated EHV charges'!Q175)</f>
        <v/>
      </c>
    </row>
    <row r="170" spans="1:9" x14ac:dyDescent="0.25">
      <c r="A170" s="97" t="str">
        <f t="array" ref="A170">IFERROR(INDEX('Annex 2 Designated EHV charges'!$D$11:$D$257, MATCH(0, IF(ISBLANK('Annex 2 Designated EHV charges'!$D$11:$D$257),1, COUNTIF(A$4:$A169, 'Annex 2 Designated EHV charges'!$D$11:$D$257)), 0)),"")</f>
        <v/>
      </c>
      <c r="B170" s="96" t="str">
        <f>IF($A170="","",VLOOKUP($A170,'Annex 2 Designated EHV charges'!$D:$O,2,0))</f>
        <v/>
      </c>
      <c r="C170" s="97" t="str">
        <f>IF($A170="","",VLOOKUP($A170,'Annex 2 Designated EHV charges'!$D:$O,3,0))</f>
        <v/>
      </c>
      <c r="D170" s="96" t="str">
        <f>IF($A170="","",VLOOKUP($A170,'Annex 2 Designated EHV charges'!$D:$O,4,0))</f>
        <v/>
      </c>
      <c r="E170" s="98" t="str">
        <f>IFERROR(IF(VLOOKUP($A170,'Annex 2 Designated EHV charges'!$D:$O,10,FALSE)=0,"",VLOOKUP($A170,'Annex 2 Designated EHV charges'!$D:$O,10,FALSE)),"")</f>
        <v/>
      </c>
      <c r="F170" s="99" t="str">
        <f>IFERROR(IF(VLOOKUP($A170,'Annex 2 Designated EHV charges'!$D:$O,11,FALSE)=0,"",VLOOKUP($A170,'Annex 2 Designated EHV charges'!$D:$O,11,FALSE)),"")</f>
        <v/>
      </c>
      <c r="G170" s="100" t="str">
        <f>IFERROR(IF(VLOOKUP($A170,'Annex 2 Designated EHV charges'!$D:$O,12,FALSE)=0,"",VLOOKUP($A170,'Annex 2 Designated EHV charges'!$D:$O,12,FALSE)),"")</f>
        <v/>
      </c>
      <c r="H170" s="100" t="str">
        <f>IFERROR(IF(VLOOKUP($A170,'Annex 2 Designated EHV charges'!$D:$P,13,FALSE)=0,"",VLOOKUP($A170,'Annex 2 Designated EHV charges'!$D:$P,13,FALSE)),"")</f>
        <v/>
      </c>
      <c r="I170" s="237" t="str">
        <f>IF('Annex 2 Designated EHV charges'!Q176="","",'Annex 2 Designated EHV charges'!Q176)</f>
        <v/>
      </c>
    </row>
    <row r="171" spans="1:9" x14ac:dyDescent="0.25">
      <c r="A171" s="97" t="str">
        <f t="array" ref="A171">IFERROR(INDEX('Annex 2 Designated EHV charges'!$D$11:$D$257, MATCH(0, IF(ISBLANK('Annex 2 Designated EHV charges'!$D$11:$D$257),1, COUNTIF(A$4:$A170, 'Annex 2 Designated EHV charges'!$D$11:$D$257)), 0)),"")</f>
        <v/>
      </c>
      <c r="B171" s="96" t="str">
        <f>IF($A171="","",VLOOKUP($A171,'Annex 2 Designated EHV charges'!$D:$O,2,0))</f>
        <v/>
      </c>
      <c r="C171" s="97" t="str">
        <f>IF($A171="","",VLOOKUP($A171,'Annex 2 Designated EHV charges'!$D:$O,3,0))</f>
        <v/>
      </c>
      <c r="D171" s="96" t="str">
        <f>IF($A171="","",VLOOKUP($A171,'Annex 2 Designated EHV charges'!$D:$O,4,0))</f>
        <v/>
      </c>
      <c r="E171" s="98" t="str">
        <f>IFERROR(IF(VLOOKUP($A171,'Annex 2 Designated EHV charges'!$D:$O,10,FALSE)=0,"",VLOOKUP($A171,'Annex 2 Designated EHV charges'!$D:$O,10,FALSE)),"")</f>
        <v/>
      </c>
      <c r="F171" s="99" t="str">
        <f>IFERROR(IF(VLOOKUP($A171,'Annex 2 Designated EHV charges'!$D:$O,11,FALSE)=0,"",VLOOKUP($A171,'Annex 2 Designated EHV charges'!$D:$O,11,FALSE)),"")</f>
        <v/>
      </c>
      <c r="G171" s="100" t="str">
        <f>IFERROR(IF(VLOOKUP($A171,'Annex 2 Designated EHV charges'!$D:$O,12,FALSE)=0,"",VLOOKUP($A171,'Annex 2 Designated EHV charges'!$D:$O,12,FALSE)),"")</f>
        <v/>
      </c>
      <c r="H171" s="100" t="str">
        <f>IFERROR(IF(VLOOKUP($A171,'Annex 2 Designated EHV charges'!$D:$P,13,FALSE)=0,"",VLOOKUP($A171,'Annex 2 Designated EHV charges'!$D:$P,13,FALSE)),"")</f>
        <v/>
      </c>
      <c r="I171" s="237" t="str">
        <f>IF('Annex 2 Designated EHV charges'!Q177="","",'Annex 2 Designated EHV charges'!Q177)</f>
        <v/>
      </c>
    </row>
    <row r="172" spans="1:9" x14ac:dyDescent="0.25">
      <c r="A172" s="97" t="str">
        <f t="array" ref="A172">IFERROR(INDEX('Annex 2 Designated EHV charges'!$D$11:$D$257, MATCH(0, IF(ISBLANK('Annex 2 Designated EHV charges'!$D$11:$D$257),1, COUNTIF(A$4:$A171, 'Annex 2 Designated EHV charges'!$D$11:$D$257)), 0)),"")</f>
        <v/>
      </c>
      <c r="B172" s="96" t="str">
        <f>IF($A172="","",VLOOKUP($A172,'Annex 2 Designated EHV charges'!$D:$O,2,0))</f>
        <v/>
      </c>
      <c r="C172" s="97" t="str">
        <f>IF($A172="","",VLOOKUP($A172,'Annex 2 Designated EHV charges'!$D:$O,3,0))</f>
        <v/>
      </c>
      <c r="D172" s="96" t="str">
        <f>IF($A172="","",VLOOKUP($A172,'Annex 2 Designated EHV charges'!$D:$O,4,0))</f>
        <v/>
      </c>
      <c r="E172" s="98" t="str">
        <f>IFERROR(IF(VLOOKUP($A172,'Annex 2 Designated EHV charges'!$D:$O,10,FALSE)=0,"",VLOOKUP($A172,'Annex 2 Designated EHV charges'!$D:$O,10,FALSE)),"")</f>
        <v/>
      </c>
      <c r="F172" s="99" t="str">
        <f>IFERROR(IF(VLOOKUP($A172,'Annex 2 Designated EHV charges'!$D:$O,11,FALSE)=0,"",VLOOKUP($A172,'Annex 2 Designated EHV charges'!$D:$O,11,FALSE)),"")</f>
        <v/>
      </c>
      <c r="G172" s="100" t="str">
        <f>IFERROR(IF(VLOOKUP($A172,'Annex 2 Designated EHV charges'!$D:$O,12,FALSE)=0,"",VLOOKUP($A172,'Annex 2 Designated EHV charges'!$D:$O,12,FALSE)),"")</f>
        <v/>
      </c>
      <c r="H172" s="100" t="str">
        <f>IFERROR(IF(VLOOKUP($A172,'Annex 2 Designated EHV charges'!$D:$P,13,FALSE)=0,"",VLOOKUP($A172,'Annex 2 Designated EHV charges'!$D:$P,13,FALSE)),"")</f>
        <v/>
      </c>
      <c r="I172" s="237" t="str">
        <f>IF('Annex 2 Designated EHV charges'!Q178="","",'Annex 2 Designated EHV charges'!Q178)</f>
        <v/>
      </c>
    </row>
    <row r="173" spans="1:9" x14ac:dyDescent="0.25">
      <c r="A173" s="97" t="str">
        <f t="array" ref="A173">IFERROR(INDEX('Annex 2 Designated EHV charges'!$D$11:$D$257, MATCH(0, IF(ISBLANK('Annex 2 Designated EHV charges'!$D$11:$D$257),1, COUNTIF(A$4:$A172, 'Annex 2 Designated EHV charges'!$D$11:$D$257)), 0)),"")</f>
        <v/>
      </c>
      <c r="B173" s="96" t="str">
        <f>IF($A173="","",VLOOKUP($A173,'Annex 2 Designated EHV charges'!$D:$O,2,0))</f>
        <v/>
      </c>
      <c r="C173" s="97" t="str">
        <f>IF($A173="","",VLOOKUP($A173,'Annex 2 Designated EHV charges'!$D:$O,3,0))</f>
        <v/>
      </c>
      <c r="D173" s="96" t="str">
        <f>IF($A173="","",VLOOKUP($A173,'Annex 2 Designated EHV charges'!$D:$O,4,0))</f>
        <v/>
      </c>
      <c r="E173" s="98" t="str">
        <f>IFERROR(IF(VLOOKUP($A173,'Annex 2 Designated EHV charges'!$D:$O,10,FALSE)=0,"",VLOOKUP($A173,'Annex 2 Designated EHV charges'!$D:$O,10,FALSE)),"")</f>
        <v/>
      </c>
      <c r="F173" s="99" t="str">
        <f>IFERROR(IF(VLOOKUP($A173,'Annex 2 Designated EHV charges'!$D:$O,11,FALSE)=0,"",VLOOKUP($A173,'Annex 2 Designated EHV charges'!$D:$O,11,FALSE)),"")</f>
        <v/>
      </c>
      <c r="G173" s="100" t="str">
        <f>IFERROR(IF(VLOOKUP($A173,'Annex 2 Designated EHV charges'!$D:$O,12,FALSE)=0,"",VLOOKUP($A173,'Annex 2 Designated EHV charges'!$D:$O,12,FALSE)),"")</f>
        <v/>
      </c>
      <c r="H173" s="100" t="str">
        <f>IFERROR(IF(VLOOKUP($A173,'Annex 2 Designated EHV charges'!$D:$P,13,FALSE)=0,"",VLOOKUP($A173,'Annex 2 Designated EHV charges'!$D:$P,13,FALSE)),"")</f>
        <v/>
      </c>
      <c r="I173" s="237" t="str">
        <f>IF('Annex 2 Designated EHV charges'!Q179="","",'Annex 2 Designated EHV charges'!Q179)</f>
        <v/>
      </c>
    </row>
    <row r="174" spans="1:9" x14ac:dyDescent="0.25">
      <c r="A174" s="97" t="str">
        <f t="array" ref="A174">IFERROR(INDEX('Annex 2 Designated EHV charges'!$D$11:$D$257, MATCH(0, IF(ISBLANK('Annex 2 Designated EHV charges'!$D$11:$D$257),1, COUNTIF(A$4:$A173, 'Annex 2 Designated EHV charges'!$D$11:$D$257)), 0)),"")</f>
        <v/>
      </c>
      <c r="B174" s="96" t="str">
        <f>IF($A174="","",VLOOKUP($A174,'Annex 2 Designated EHV charges'!$D:$O,2,0))</f>
        <v/>
      </c>
      <c r="C174" s="97" t="str">
        <f>IF($A174="","",VLOOKUP($A174,'Annex 2 Designated EHV charges'!$D:$O,3,0))</f>
        <v/>
      </c>
      <c r="D174" s="96" t="str">
        <f>IF($A174="","",VLOOKUP($A174,'Annex 2 Designated EHV charges'!$D:$O,4,0))</f>
        <v/>
      </c>
      <c r="E174" s="98" t="str">
        <f>IFERROR(IF(VLOOKUP($A174,'Annex 2 Designated EHV charges'!$D:$O,10,FALSE)=0,"",VLOOKUP($A174,'Annex 2 Designated EHV charges'!$D:$O,10,FALSE)),"")</f>
        <v/>
      </c>
      <c r="F174" s="99" t="str">
        <f>IFERROR(IF(VLOOKUP($A174,'Annex 2 Designated EHV charges'!$D:$O,11,FALSE)=0,"",VLOOKUP($A174,'Annex 2 Designated EHV charges'!$D:$O,11,FALSE)),"")</f>
        <v/>
      </c>
      <c r="G174" s="100" t="str">
        <f>IFERROR(IF(VLOOKUP($A174,'Annex 2 Designated EHV charges'!$D:$O,12,FALSE)=0,"",VLOOKUP($A174,'Annex 2 Designated EHV charges'!$D:$O,12,FALSE)),"")</f>
        <v/>
      </c>
      <c r="H174" s="100" t="str">
        <f>IFERROR(IF(VLOOKUP($A174,'Annex 2 Designated EHV charges'!$D:$P,13,FALSE)=0,"",VLOOKUP($A174,'Annex 2 Designated EHV charges'!$D:$P,13,FALSE)),"")</f>
        <v/>
      </c>
      <c r="I174" s="237" t="str">
        <f>IF('Annex 2 Designated EHV charges'!Q180="","",'Annex 2 Designated EHV charges'!Q180)</f>
        <v/>
      </c>
    </row>
    <row r="175" spans="1:9" x14ac:dyDescent="0.25">
      <c r="A175" s="97" t="str">
        <f t="array" ref="A175">IFERROR(INDEX('Annex 2 Designated EHV charges'!$D$11:$D$257, MATCH(0, IF(ISBLANK('Annex 2 Designated EHV charges'!$D$11:$D$257),1, COUNTIF(A$4:$A174, 'Annex 2 Designated EHV charges'!$D$11:$D$257)), 0)),"")</f>
        <v/>
      </c>
      <c r="B175" s="96" t="str">
        <f>IF($A175="","",VLOOKUP($A175,'Annex 2 Designated EHV charges'!$D:$O,2,0))</f>
        <v/>
      </c>
      <c r="C175" s="97" t="str">
        <f>IF($A175="","",VLOOKUP($A175,'Annex 2 Designated EHV charges'!$D:$O,3,0))</f>
        <v/>
      </c>
      <c r="D175" s="96" t="str">
        <f>IF($A175="","",VLOOKUP($A175,'Annex 2 Designated EHV charges'!$D:$O,4,0))</f>
        <v/>
      </c>
      <c r="E175" s="98" t="str">
        <f>IFERROR(IF(VLOOKUP($A175,'Annex 2 Designated EHV charges'!$D:$O,10,FALSE)=0,"",VLOOKUP($A175,'Annex 2 Designated EHV charges'!$D:$O,10,FALSE)),"")</f>
        <v/>
      </c>
      <c r="F175" s="99" t="str">
        <f>IFERROR(IF(VLOOKUP($A175,'Annex 2 Designated EHV charges'!$D:$O,11,FALSE)=0,"",VLOOKUP($A175,'Annex 2 Designated EHV charges'!$D:$O,11,FALSE)),"")</f>
        <v/>
      </c>
      <c r="G175" s="100" t="str">
        <f>IFERROR(IF(VLOOKUP($A175,'Annex 2 Designated EHV charges'!$D:$O,12,FALSE)=0,"",VLOOKUP($A175,'Annex 2 Designated EHV charges'!$D:$O,12,FALSE)),"")</f>
        <v/>
      </c>
      <c r="H175" s="100" t="str">
        <f>IFERROR(IF(VLOOKUP($A175,'Annex 2 Designated EHV charges'!$D:$P,13,FALSE)=0,"",VLOOKUP($A175,'Annex 2 Designated EHV charges'!$D:$P,13,FALSE)),"")</f>
        <v/>
      </c>
      <c r="I175" s="237" t="str">
        <f>IF('Annex 2 Designated EHV charges'!Q181="","",'Annex 2 Designated EHV charges'!Q181)</f>
        <v/>
      </c>
    </row>
    <row r="176" spans="1:9" x14ac:dyDescent="0.25">
      <c r="A176" s="97" t="str">
        <f t="array" ref="A176">IFERROR(INDEX('Annex 2 Designated EHV charges'!$D$11:$D$257, MATCH(0, IF(ISBLANK('Annex 2 Designated EHV charges'!$D$11:$D$257),1, COUNTIF(A$4:$A175, 'Annex 2 Designated EHV charges'!$D$11:$D$257)), 0)),"")</f>
        <v/>
      </c>
      <c r="B176" s="96" t="str">
        <f>IF($A176="","",VLOOKUP($A176,'Annex 2 Designated EHV charges'!$D:$O,2,0))</f>
        <v/>
      </c>
      <c r="C176" s="97" t="str">
        <f>IF($A176="","",VLOOKUP($A176,'Annex 2 Designated EHV charges'!$D:$O,3,0))</f>
        <v/>
      </c>
      <c r="D176" s="96" t="str">
        <f>IF($A176="","",VLOOKUP($A176,'Annex 2 Designated EHV charges'!$D:$O,4,0))</f>
        <v/>
      </c>
      <c r="E176" s="98" t="str">
        <f>IFERROR(IF(VLOOKUP($A176,'Annex 2 Designated EHV charges'!$D:$O,10,FALSE)=0,"",VLOOKUP($A176,'Annex 2 Designated EHV charges'!$D:$O,10,FALSE)),"")</f>
        <v/>
      </c>
      <c r="F176" s="99" t="str">
        <f>IFERROR(IF(VLOOKUP($A176,'Annex 2 Designated EHV charges'!$D:$O,11,FALSE)=0,"",VLOOKUP($A176,'Annex 2 Designated EHV charges'!$D:$O,11,FALSE)),"")</f>
        <v/>
      </c>
      <c r="G176" s="100" t="str">
        <f>IFERROR(IF(VLOOKUP($A176,'Annex 2 Designated EHV charges'!$D:$O,12,FALSE)=0,"",VLOOKUP($A176,'Annex 2 Designated EHV charges'!$D:$O,12,FALSE)),"")</f>
        <v/>
      </c>
      <c r="H176" s="100" t="str">
        <f>IFERROR(IF(VLOOKUP($A176,'Annex 2 Designated EHV charges'!$D:$P,13,FALSE)=0,"",VLOOKUP($A176,'Annex 2 Designated EHV charges'!$D:$P,13,FALSE)),"")</f>
        <v/>
      </c>
      <c r="I176" s="237" t="str">
        <f>IF('Annex 2 Designated EHV charges'!Q182="","",'Annex 2 Designated EHV charges'!Q182)</f>
        <v/>
      </c>
    </row>
    <row r="177" spans="1:9" x14ac:dyDescent="0.25">
      <c r="A177" s="97" t="str">
        <f t="array" ref="A177">IFERROR(INDEX('Annex 2 Designated EHV charges'!$D$11:$D$257, MATCH(0, IF(ISBLANK('Annex 2 Designated EHV charges'!$D$11:$D$257),1, COUNTIF(A$4:$A176, 'Annex 2 Designated EHV charges'!$D$11:$D$257)), 0)),"")</f>
        <v/>
      </c>
      <c r="B177" s="96" t="str">
        <f>IF($A177="","",VLOOKUP($A177,'Annex 2 Designated EHV charges'!$D:$O,2,0))</f>
        <v/>
      </c>
      <c r="C177" s="97" t="str">
        <f>IF($A177="","",VLOOKUP($A177,'Annex 2 Designated EHV charges'!$D:$O,3,0))</f>
        <v/>
      </c>
      <c r="D177" s="96" t="str">
        <f>IF($A177="","",VLOOKUP($A177,'Annex 2 Designated EHV charges'!$D:$O,4,0))</f>
        <v/>
      </c>
      <c r="E177" s="98" t="str">
        <f>IFERROR(IF(VLOOKUP($A177,'Annex 2 Designated EHV charges'!$D:$O,10,FALSE)=0,"",VLOOKUP($A177,'Annex 2 Designated EHV charges'!$D:$O,10,FALSE)),"")</f>
        <v/>
      </c>
      <c r="F177" s="99" t="str">
        <f>IFERROR(IF(VLOOKUP($A177,'Annex 2 Designated EHV charges'!$D:$O,11,FALSE)=0,"",VLOOKUP($A177,'Annex 2 Designated EHV charges'!$D:$O,11,FALSE)),"")</f>
        <v/>
      </c>
      <c r="G177" s="100" t="str">
        <f>IFERROR(IF(VLOOKUP($A177,'Annex 2 Designated EHV charges'!$D:$O,12,FALSE)=0,"",VLOOKUP($A177,'Annex 2 Designated EHV charges'!$D:$O,12,FALSE)),"")</f>
        <v/>
      </c>
      <c r="H177" s="100" t="str">
        <f>IFERROR(IF(VLOOKUP($A177,'Annex 2 Designated EHV charges'!$D:$P,13,FALSE)=0,"",VLOOKUP($A177,'Annex 2 Designated EHV charges'!$D:$P,13,FALSE)),"")</f>
        <v/>
      </c>
      <c r="I177" s="237" t="str">
        <f>IF('Annex 2 Designated EHV charges'!Q183="","",'Annex 2 Designated EHV charges'!Q183)</f>
        <v/>
      </c>
    </row>
    <row r="178" spans="1:9" x14ac:dyDescent="0.25">
      <c r="A178" s="97" t="str">
        <f t="array" ref="A178">IFERROR(INDEX('Annex 2 Designated EHV charges'!$D$11:$D$257, MATCH(0, IF(ISBLANK('Annex 2 Designated EHV charges'!$D$11:$D$257),1, COUNTIF(A$4:$A177, 'Annex 2 Designated EHV charges'!$D$11:$D$257)), 0)),"")</f>
        <v/>
      </c>
      <c r="B178" s="96" t="str">
        <f>IF($A178="","",VLOOKUP($A178,'Annex 2 Designated EHV charges'!$D:$O,2,0))</f>
        <v/>
      </c>
      <c r="C178" s="97" t="str">
        <f>IF($A178="","",VLOOKUP($A178,'Annex 2 Designated EHV charges'!$D:$O,3,0))</f>
        <v/>
      </c>
      <c r="D178" s="96" t="str">
        <f>IF($A178="","",VLOOKUP($A178,'Annex 2 Designated EHV charges'!$D:$O,4,0))</f>
        <v/>
      </c>
      <c r="E178" s="98" t="str">
        <f>IFERROR(IF(VLOOKUP($A178,'Annex 2 Designated EHV charges'!$D:$O,10,FALSE)=0,"",VLOOKUP($A178,'Annex 2 Designated EHV charges'!$D:$O,10,FALSE)),"")</f>
        <v/>
      </c>
      <c r="F178" s="99" t="str">
        <f>IFERROR(IF(VLOOKUP($A178,'Annex 2 Designated EHV charges'!$D:$O,11,FALSE)=0,"",VLOOKUP($A178,'Annex 2 Designated EHV charges'!$D:$O,11,FALSE)),"")</f>
        <v/>
      </c>
      <c r="G178" s="100" t="str">
        <f>IFERROR(IF(VLOOKUP($A178,'Annex 2 Designated EHV charges'!$D:$O,12,FALSE)=0,"",VLOOKUP($A178,'Annex 2 Designated EHV charges'!$D:$O,12,FALSE)),"")</f>
        <v/>
      </c>
      <c r="H178" s="100" t="str">
        <f>IFERROR(IF(VLOOKUP($A178,'Annex 2 Designated EHV charges'!$D:$P,13,FALSE)=0,"",VLOOKUP($A178,'Annex 2 Designated EHV charges'!$D:$P,13,FALSE)),"")</f>
        <v/>
      </c>
      <c r="I178" s="237" t="str">
        <f>IF('Annex 2 Designated EHV charges'!Q184="","",'Annex 2 Designated EHV charges'!Q184)</f>
        <v/>
      </c>
    </row>
    <row r="179" spans="1:9" x14ac:dyDescent="0.25">
      <c r="A179" s="97" t="str">
        <f t="array" ref="A179">IFERROR(INDEX('Annex 2 Designated EHV charges'!$D$11:$D$257, MATCH(0, IF(ISBLANK('Annex 2 Designated EHV charges'!$D$11:$D$257),1, COUNTIF(A$4:$A178, 'Annex 2 Designated EHV charges'!$D$11:$D$257)), 0)),"")</f>
        <v/>
      </c>
      <c r="B179" s="96" t="str">
        <f>IF($A179="","",VLOOKUP($A179,'Annex 2 Designated EHV charges'!$D:$O,2,0))</f>
        <v/>
      </c>
      <c r="C179" s="97" t="str">
        <f>IF($A179="","",VLOOKUP($A179,'Annex 2 Designated EHV charges'!$D:$O,3,0))</f>
        <v/>
      </c>
      <c r="D179" s="96" t="str">
        <f>IF($A179="","",VLOOKUP($A179,'Annex 2 Designated EHV charges'!$D:$O,4,0))</f>
        <v/>
      </c>
      <c r="E179" s="98" t="str">
        <f>IFERROR(IF(VLOOKUP($A179,'Annex 2 Designated EHV charges'!$D:$O,10,FALSE)=0,"",VLOOKUP($A179,'Annex 2 Designated EHV charges'!$D:$O,10,FALSE)),"")</f>
        <v/>
      </c>
      <c r="F179" s="99" t="str">
        <f>IFERROR(IF(VLOOKUP($A179,'Annex 2 Designated EHV charges'!$D:$O,11,FALSE)=0,"",VLOOKUP($A179,'Annex 2 Designated EHV charges'!$D:$O,11,FALSE)),"")</f>
        <v/>
      </c>
      <c r="G179" s="100" t="str">
        <f>IFERROR(IF(VLOOKUP($A179,'Annex 2 Designated EHV charges'!$D:$O,12,FALSE)=0,"",VLOOKUP($A179,'Annex 2 Designated EHV charges'!$D:$O,12,FALSE)),"")</f>
        <v/>
      </c>
      <c r="H179" s="100" t="str">
        <f>IFERROR(IF(VLOOKUP($A179,'Annex 2 Designated EHV charges'!$D:$P,13,FALSE)=0,"",VLOOKUP($A179,'Annex 2 Designated EHV charges'!$D:$P,13,FALSE)),"")</f>
        <v/>
      </c>
      <c r="I179" s="237" t="str">
        <f>IF('Annex 2 Designated EHV charges'!Q185="","",'Annex 2 Designated EHV charges'!Q185)</f>
        <v/>
      </c>
    </row>
    <row r="180" spans="1:9" x14ac:dyDescent="0.25">
      <c r="A180" s="97" t="str">
        <f t="array" ref="A180">IFERROR(INDEX('Annex 2 Designated EHV charges'!$D$11:$D$257, MATCH(0, IF(ISBLANK('Annex 2 Designated EHV charges'!$D$11:$D$257),1, COUNTIF(A$4:$A179, 'Annex 2 Designated EHV charges'!$D$11:$D$257)), 0)),"")</f>
        <v/>
      </c>
      <c r="B180" s="96" t="str">
        <f>IF($A180="","",VLOOKUP($A180,'Annex 2 Designated EHV charges'!$D:$O,2,0))</f>
        <v/>
      </c>
      <c r="C180" s="97" t="str">
        <f>IF($A180="","",VLOOKUP($A180,'Annex 2 Designated EHV charges'!$D:$O,3,0))</f>
        <v/>
      </c>
      <c r="D180" s="96" t="str">
        <f>IF($A180="","",VLOOKUP($A180,'Annex 2 Designated EHV charges'!$D:$O,4,0))</f>
        <v/>
      </c>
      <c r="E180" s="98" t="str">
        <f>IFERROR(IF(VLOOKUP($A180,'Annex 2 Designated EHV charges'!$D:$O,10,FALSE)=0,"",VLOOKUP($A180,'Annex 2 Designated EHV charges'!$D:$O,10,FALSE)),"")</f>
        <v/>
      </c>
      <c r="F180" s="99" t="str">
        <f>IFERROR(IF(VLOOKUP($A180,'Annex 2 Designated EHV charges'!$D:$O,11,FALSE)=0,"",VLOOKUP($A180,'Annex 2 Designated EHV charges'!$D:$O,11,FALSE)),"")</f>
        <v/>
      </c>
      <c r="G180" s="100" t="str">
        <f>IFERROR(IF(VLOOKUP($A180,'Annex 2 Designated EHV charges'!$D:$O,12,FALSE)=0,"",VLOOKUP($A180,'Annex 2 Designated EHV charges'!$D:$O,12,FALSE)),"")</f>
        <v/>
      </c>
      <c r="H180" s="100" t="str">
        <f>IFERROR(IF(VLOOKUP($A180,'Annex 2 Designated EHV charges'!$D:$P,13,FALSE)=0,"",VLOOKUP($A180,'Annex 2 Designated EHV charges'!$D:$P,13,FALSE)),"")</f>
        <v/>
      </c>
      <c r="I180" s="237" t="str">
        <f>IF('Annex 2 Designated EHV charges'!Q186="","",'Annex 2 Designated EHV charges'!Q186)</f>
        <v/>
      </c>
    </row>
    <row r="181" spans="1:9" x14ac:dyDescent="0.25">
      <c r="A181" s="97" t="str">
        <f t="array" ref="A181">IFERROR(INDEX('Annex 2 Designated EHV charges'!$D$11:$D$257, MATCH(0, IF(ISBLANK('Annex 2 Designated EHV charges'!$D$11:$D$257),1, COUNTIF(A$4:$A180, 'Annex 2 Designated EHV charges'!$D$11:$D$257)), 0)),"")</f>
        <v/>
      </c>
      <c r="B181" s="96" t="str">
        <f>IF($A181="","",VLOOKUP($A181,'Annex 2 Designated EHV charges'!$D:$O,2,0))</f>
        <v/>
      </c>
      <c r="C181" s="97" t="str">
        <f>IF($A181="","",VLOOKUP($A181,'Annex 2 Designated EHV charges'!$D:$O,3,0))</f>
        <v/>
      </c>
      <c r="D181" s="96" t="str">
        <f>IF($A181="","",VLOOKUP($A181,'Annex 2 Designated EHV charges'!$D:$O,4,0))</f>
        <v/>
      </c>
      <c r="E181" s="98" t="str">
        <f>IFERROR(IF(VLOOKUP($A181,'Annex 2 Designated EHV charges'!$D:$O,10,FALSE)=0,"",VLOOKUP($A181,'Annex 2 Designated EHV charges'!$D:$O,10,FALSE)),"")</f>
        <v/>
      </c>
      <c r="F181" s="99" t="str">
        <f>IFERROR(IF(VLOOKUP($A181,'Annex 2 Designated EHV charges'!$D:$O,11,FALSE)=0,"",VLOOKUP($A181,'Annex 2 Designated EHV charges'!$D:$O,11,FALSE)),"")</f>
        <v/>
      </c>
      <c r="G181" s="100" t="str">
        <f>IFERROR(IF(VLOOKUP($A181,'Annex 2 Designated EHV charges'!$D:$O,12,FALSE)=0,"",VLOOKUP($A181,'Annex 2 Designated EHV charges'!$D:$O,12,FALSE)),"")</f>
        <v/>
      </c>
      <c r="H181" s="100" t="str">
        <f>IFERROR(IF(VLOOKUP($A181,'Annex 2 Designated EHV charges'!$D:$P,13,FALSE)=0,"",VLOOKUP($A181,'Annex 2 Designated EHV charges'!$D:$P,13,FALSE)),"")</f>
        <v/>
      </c>
      <c r="I181" s="237" t="str">
        <f>IF('Annex 2 Designated EHV charges'!Q187="","",'Annex 2 Designated EHV charges'!Q187)</f>
        <v/>
      </c>
    </row>
    <row r="182" spans="1:9" x14ac:dyDescent="0.25">
      <c r="A182" s="97" t="str">
        <f t="array" ref="A182">IFERROR(INDEX('Annex 2 Designated EHV charges'!$D$11:$D$257, MATCH(0, IF(ISBLANK('Annex 2 Designated EHV charges'!$D$11:$D$257),1, COUNTIF(A$4:$A181, 'Annex 2 Designated EHV charges'!$D$11:$D$257)), 0)),"")</f>
        <v/>
      </c>
      <c r="B182" s="96" t="str">
        <f>IF($A182="","",VLOOKUP($A182,'Annex 2 Designated EHV charges'!$D:$O,2,0))</f>
        <v/>
      </c>
      <c r="C182" s="97" t="str">
        <f>IF($A182="","",VLOOKUP($A182,'Annex 2 Designated EHV charges'!$D:$O,3,0))</f>
        <v/>
      </c>
      <c r="D182" s="96" t="str">
        <f>IF($A182="","",VLOOKUP($A182,'Annex 2 Designated EHV charges'!$D:$O,4,0))</f>
        <v/>
      </c>
      <c r="E182" s="98" t="str">
        <f>IFERROR(IF(VLOOKUP($A182,'Annex 2 Designated EHV charges'!$D:$O,10,FALSE)=0,"",VLOOKUP($A182,'Annex 2 Designated EHV charges'!$D:$O,10,FALSE)),"")</f>
        <v/>
      </c>
      <c r="F182" s="99" t="str">
        <f>IFERROR(IF(VLOOKUP($A182,'Annex 2 Designated EHV charges'!$D:$O,11,FALSE)=0,"",VLOOKUP($A182,'Annex 2 Designated EHV charges'!$D:$O,11,FALSE)),"")</f>
        <v/>
      </c>
      <c r="G182" s="100" t="str">
        <f>IFERROR(IF(VLOOKUP($A182,'Annex 2 Designated EHV charges'!$D:$O,12,FALSE)=0,"",VLOOKUP($A182,'Annex 2 Designated EHV charges'!$D:$O,12,FALSE)),"")</f>
        <v/>
      </c>
      <c r="H182" s="100" t="str">
        <f>IFERROR(IF(VLOOKUP($A182,'Annex 2 Designated EHV charges'!$D:$P,13,FALSE)=0,"",VLOOKUP($A182,'Annex 2 Designated EHV charges'!$D:$P,13,FALSE)),"")</f>
        <v/>
      </c>
      <c r="I182" s="237" t="str">
        <f>IF('Annex 2 Designated EHV charges'!Q188="","",'Annex 2 Designated EHV charges'!Q188)</f>
        <v/>
      </c>
    </row>
    <row r="183" spans="1:9" x14ac:dyDescent="0.25">
      <c r="A183" s="97" t="str">
        <f t="array" ref="A183">IFERROR(INDEX('Annex 2 Designated EHV charges'!$D$11:$D$257, MATCH(0, IF(ISBLANK('Annex 2 Designated EHV charges'!$D$11:$D$257),1, COUNTIF(A$4:$A182, 'Annex 2 Designated EHV charges'!$D$11:$D$257)), 0)),"")</f>
        <v/>
      </c>
      <c r="B183" s="96" t="str">
        <f>IF($A183="","",VLOOKUP($A183,'Annex 2 Designated EHV charges'!$D:$O,2,0))</f>
        <v/>
      </c>
      <c r="C183" s="97" t="str">
        <f>IF($A183="","",VLOOKUP($A183,'Annex 2 Designated EHV charges'!$D:$O,3,0))</f>
        <v/>
      </c>
      <c r="D183" s="96" t="str">
        <f>IF($A183="","",VLOOKUP($A183,'Annex 2 Designated EHV charges'!$D:$O,4,0))</f>
        <v/>
      </c>
      <c r="E183" s="98" t="str">
        <f>IFERROR(IF(VLOOKUP($A183,'Annex 2 Designated EHV charges'!$D:$O,10,FALSE)=0,"",VLOOKUP($A183,'Annex 2 Designated EHV charges'!$D:$O,10,FALSE)),"")</f>
        <v/>
      </c>
      <c r="F183" s="99" t="str">
        <f>IFERROR(IF(VLOOKUP($A183,'Annex 2 Designated EHV charges'!$D:$O,11,FALSE)=0,"",VLOOKUP($A183,'Annex 2 Designated EHV charges'!$D:$O,11,FALSE)),"")</f>
        <v/>
      </c>
      <c r="G183" s="100" t="str">
        <f>IFERROR(IF(VLOOKUP($A183,'Annex 2 Designated EHV charges'!$D:$O,12,FALSE)=0,"",VLOOKUP($A183,'Annex 2 Designated EHV charges'!$D:$O,12,FALSE)),"")</f>
        <v/>
      </c>
      <c r="H183" s="100" t="str">
        <f>IFERROR(IF(VLOOKUP($A183,'Annex 2 Designated EHV charges'!$D:$P,13,FALSE)=0,"",VLOOKUP($A183,'Annex 2 Designated EHV charges'!$D:$P,13,FALSE)),"")</f>
        <v/>
      </c>
      <c r="I183" s="237" t="str">
        <f>IF('Annex 2 Designated EHV charges'!Q189="","",'Annex 2 Designated EHV charges'!Q189)</f>
        <v/>
      </c>
    </row>
    <row r="184" spans="1:9" x14ac:dyDescent="0.25">
      <c r="A184" s="97" t="str">
        <f t="array" ref="A184">IFERROR(INDEX('Annex 2 Designated EHV charges'!$D$11:$D$257, MATCH(0, IF(ISBLANK('Annex 2 Designated EHV charges'!$D$11:$D$257),1, COUNTIF(A$4:$A183, 'Annex 2 Designated EHV charges'!$D$11:$D$257)), 0)),"")</f>
        <v/>
      </c>
      <c r="B184" s="96" t="str">
        <f>IF($A184="","",VLOOKUP($A184,'Annex 2 Designated EHV charges'!$D:$O,2,0))</f>
        <v/>
      </c>
      <c r="C184" s="97" t="str">
        <f>IF($A184="","",VLOOKUP($A184,'Annex 2 Designated EHV charges'!$D:$O,3,0))</f>
        <v/>
      </c>
      <c r="D184" s="96" t="str">
        <f>IF($A184="","",VLOOKUP($A184,'Annex 2 Designated EHV charges'!$D:$O,4,0))</f>
        <v/>
      </c>
      <c r="E184" s="98" t="str">
        <f>IFERROR(IF(VLOOKUP($A184,'Annex 2 Designated EHV charges'!$D:$O,10,FALSE)=0,"",VLOOKUP($A184,'Annex 2 Designated EHV charges'!$D:$O,10,FALSE)),"")</f>
        <v/>
      </c>
      <c r="F184" s="99" t="str">
        <f>IFERROR(IF(VLOOKUP($A184,'Annex 2 Designated EHV charges'!$D:$O,11,FALSE)=0,"",VLOOKUP($A184,'Annex 2 Designated EHV charges'!$D:$O,11,FALSE)),"")</f>
        <v/>
      </c>
      <c r="G184" s="100" t="str">
        <f>IFERROR(IF(VLOOKUP($A184,'Annex 2 Designated EHV charges'!$D:$O,12,FALSE)=0,"",VLOOKUP($A184,'Annex 2 Designated EHV charges'!$D:$O,12,FALSE)),"")</f>
        <v/>
      </c>
      <c r="H184" s="100" t="str">
        <f>IFERROR(IF(VLOOKUP($A184,'Annex 2 Designated EHV charges'!$D:$P,13,FALSE)=0,"",VLOOKUP($A184,'Annex 2 Designated EHV charges'!$D:$P,13,FALSE)),"")</f>
        <v/>
      </c>
      <c r="I184" s="237" t="str">
        <f>IF('Annex 2 Designated EHV charges'!Q190="","",'Annex 2 Designated EHV charges'!Q190)</f>
        <v/>
      </c>
    </row>
    <row r="185" spans="1:9" x14ac:dyDescent="0.25">
      <c r="A185" s="97" t="str">
        <f t="array" ref="A185">IFERROR(INDEX('Annex 2 Designated EHV charges'!$D$11:$D$257, MATCH(0, IF(ISBLANK('Annex 2 Designated EHV charges'!$D$11:$D$257),1, COUNTIF(A$4:$A184, 'Annex 2 Designated EHV charges'!$D$11:$D$257)), 0)),"")</f>
        <v/>
      </c>
      <c r="B185" s="96" t="str">
        <f>IF($A185="","",VLOOKUP($A185,'Annex 2 Designated EHV charges'!$D:$O,2,0))</f>
        <v/>
      </c>
      <c r="C185" s="97" t="str">
        <f>IF($A185="","",VLOOKUP($A185,'Annex 2 Designated EHV charges'!$D:$O,3,0))</f>
        <v/>
      </c>
      <c r="D185" s="96" t="str">
        <f>IF($A185="","",VLOOKUP($A185,'Annex 2 Designated EHV charges'!$D:$O,4,0))</f>
        <v/>
      </c>
      <c r="E185" s="98" t="str">
        <f>IFERROR(IF(VLOOKUP($A185,'Annex 2 Designated EHV charges'!$D:$O,10,FALSE)=0,"",VLOOKUP($A185,'Annex 2 Designated EHV charges'!$D:$O,10,FALSE)),"")</f>
        <v/>
      </c>
      <c r="F185" s="99" t="str">
        <f>IFERROR(IF(VLOOKUP($A185,'Annex 2 Designated EHV charges'!$D:$O,11,FALSE)=0,"",VLOOKUP($A185,'Annex 2 Designated EHV charges'!$D:$O,11,FALSE)),"")</f>
        <v/>
      </c>
      <c r="G185" s="100" t="str">
        <f>IFERROR(IF(VLOOKUP($A185,'Annex 2 Designated EHV charges'!$D:$O,12,FALSE)=0,"",VLOOKUP($A185,'Annex 2 Designated EHV charges'!$D:$O,12,FALSE)),"")</f>
        <v/>
      </c>
      <c r="H185" s="100" t="str">
        <f>IFERROR(IF(VLOOKUP($A185,'Annex 2 Designated EHV charges'!$D:$P,13,FALSE)=0,"",VLOOKUP($A185,'Annex 2 Designated EHV charges'!$D:$P,13,FALSE)),"")</f>
        <v/>
      </c>
      <c r="I185" s="237" t="str">
        <f>IF('Annex 2 Designated EHV charges'!Q191="","",'Annex 2 Designated EHV charges'!Q191)</f>
        <v>See Annex 6</v>
      </c>
    </row>
    <row r="186" spans="1:9" x14ac:dyDescent="0.25">
      <c r="A186" s="97" t="str">
        <f t="array" ref="A186">IFERROR(INDEX('Annex 2 Designated EHV charges'!$D$11:$D$257, MATCH(0, IF(ISBLANK('Annex 2 Designated EHV charges'!$D$11:$D$257),1, COUNTIF(A$4:$A185, 'Annex 2 Designated EHV charges'!$D$11:$D$257)), 0)),"")</f>
        <v/>
      </c>
      <c r="B186" s="96" t="str">
        <f>IF($A186="","",VLOOKUP($A186,'Annex 2 Designated EHV charges'!$D:$O,2,0))</f>
        <v/>
      </c>
      <c r="C186" s="97" t="str">
        <f>IF($A186="","",VLOOKUP($A186,'Annex 2 Designated EHV charges'!$D:$O,3,0))</f>
        <v/>
      </c>
      <c r="D186" s="96" t="str">
        <f>IF($A186="","",VLOOKUP($A186,'Annex 2 Designated EHV charges'!$D:$O,4,0))</f>
        <v/>
      </c>
      <c r="E186" s="98" t="str">
        <f>IFERROR(IF(VLOOKUP($A186,'Annex 2 Designated EHV charges'!$D:$O,10,FALSE)=0,"",VLOOKUP($A186,'Annex 2 Designated EHV charges'!$D:$O,10,FALSE)),"")</f>
        <v/>
      </c>
      <c r="F186" s="99" t="str">
        <f>IFERROR(IF(VLOOKUP($A186,'Annex 2 Designated EHV charges'!$D:$O,11,FALSE)=0,"",VLOOKUP($A186,'Annex 2 Designated EHV charges'!$D:$O,11,FALSE)),"")</f>
        <v/>
      </c>
      <c r="G186" s="100" t="str">
        <f>IFERROR(IF(VLOOKUP($A186,'Annex 2 Designated EHV charges'!$D:$O,12,FALSE)=0,"",VLOOKUP($A186,'Annex 2 Designated EHV charges'!$D:$O,12,FALSE)),"")</f>
        <v/>
      </c>
      <c r="H186" s="100" t="str">
        <f>IFERROR(IF(VLOOKUP($A186,'Annex 2 Designated EHV charges'!$D:$P,13,FALSE)=0,"",VLOOKUP($A186,'Annex 2 Designated EHV charges'!$D:$P,13,FALSE)),"")</f>
        <v/>
      </c>
      <c r="I186" s="237" t="str">
        <f>IF('Annex 2 Designated EHV charges'!Q192="","",'Annex 2 Designated EHV charges'!Q192)</f>
        <v/>
      </c>
    </row>
    <row r="187" spans="1:9" x14ac:dyDescent="0.25">
      <c r="A187" s="97" t="str">
        <f t="array" ref="A187">IFERROR(INDEX('Annex 2 Designated EHV charges'!$D$11:$D$257, MATCH(0, IF(ISBLANK('Annex 2 Designated EHV charges'!$D$11:$D$257),1, COUNTIF(A$4:$A186, 'Annex 2 Designated EHV charges'!$D$11:$D$257)), 0)),"")</f>
        <v/>
      </c>
      <c r="B187" s="96" t="str">
        <f>IF($A187="","",VLOOKUP($A187,'Annex 2 Designated EHV charges'!$D:$O,2,0))</f>
        <v/>
      </c>
      <c r="C187" s="97" t="str">
        <f>IF($A187="","",VLOOKUP($A187,'Annex 2 Designated EHV charges'!$D:$O,3,0))</f>
        <v/>
      </c>
      <c r="D187" s="96" t="str">
        <f>IF($A187="","",VLOOKUP($A187,'Annex 2 Designated EHV charges'!$D:$O,4,0))</f>
        <v/>
      </c>
      <c r="E187" s="98" t="str">
        <f>IFERROR(IF(VLOOKUP($A187,'Annex 2 Designated EHV charges'!$D:$O,10,FALSE)=0,"",VLOOKUP($A187,'Annex 2 Designated EHV charges'!$D:$O,10,FALSE)),"")</f>
        <v/>
      </c>
      <c r="F187" s="99" t="str">
        <f>IFERROR(IF(VLOOKUP($A187,'Annex 2 Designated EHV charges'!$D:$O,11,FALSE)=0,"",VLOOKUP($A187,'Annex 2 Designated EHV charges'!$D:$O,11,FALSE)),"")</f>
        <v/>
      </c>
      <c r="G187" s="100" t="str">
        <f>IFERROR(IF(VLOOKUP($A187,'Annex 2 Designated EHV charges'!$D:$O,12,FALSE)=0,"",VLOOKUP($A187,'Annex 2 Designated EHV charges'!$D:$O,12,FALSE)),"")</f>
        <v/>
      </c>
      <c r="H187" s="100" t="str">
        <f>IFERROR(IF(VLOOKUP($A187,'Annex 2 Designated EHV charges'!$D:$P,13,FALSE)=0,"",VLOOKUP($A187,'Annex 2 Designated EHV charges'!$D:$P,13,FALSE)),"")</f>
        <v/>
      </c>
      <c r="I187" s="237" t="str">
        <f>IF('Annex 2 Designated EHV charges'!Q193="","",'Annex 2 Designated EHV charges'!Q193)</f>
        <v>See Annex 6</v>
      </c>
    </row>
    <row r="188" spans="1:9" x14ac:dyDescent="0.25">
      <c r="A188" s="97" t="str">
        <f t="array" ref="A188">IFERROR(INDEX('Annex 2 Designated EHV charges'!$D$11:$D$257, MATCH(0, IF(ISBLANK('Annex 2 Designated EHV charges'!$D$11:$D$257),1, COUNTIF(A$4:$A187, 'Annex 2 Designated EHV charges'!$D$11:$D$257)), 0)),"")</f>
        <v/>
      </c>
      <c r="B188" s="96" t="str">
        <f>IF($A188="","",VLOOKUP($A188,'Annex 2 Designated EHV charges'!$D:$O,2,0))</f>
        <v/>
      </c>
      <c r="C188" s="97" t="str">
        <f>IF($A188="","",VLOOKUP($A188,'Annex 2 Designated EHV charges'!$D:$O,3,0))</f>
        <v/>
      </c>
      <c r="D188" s="96" t="str">
        <f>IF($A188="","",VLOOKUP($A188,'Annex 2 Designated EHV charges'!$D:$O,4,0))</f>
        <v/>
      </c>
      <c r="E188" s="98" t="str">
        <f>IFERROR(IF(VLOOKUP($A188,'Annex 2 Designated EHV charges'!$D:$O,10,FALSE)=0,"",VLOOKUP($A188,'Annex 2 Designated EHV charges'!$D:$O,10,FALSE)),"")</f>
        <v/>
      </c>
      <c r="F188" s="99" t="str">
        <f>IFERROR(IF(VLOOKUP($A188,'Annex 2 Designated EHV charges'!$D:$O,11,FALSE)=0,"",VLOOKUP($A188,'Annex 2 Designated EHV charges'!$D:$O,11,FALSE)),"")</f>
        <v/>
      </c>
      <c r="G188" s="100" t="str">
        <f>IFERROR(IF(VLOOKUP($A188,'Annex 2 Designated EHV charges'!$D:$O,12,FALSE)=0,"",VLOOKUP($A188,'Annex 2 Designated EHV charges'!$D:$O,12,FALSE)),"")</f>
        <v/>
      </c>
      <c r="H188" s="100" t="str">
        <f>IFERROR(IF(VLOOKUP($A188,'Annex 2 Designated EHV charges'!$D:$P,13,FALSE)=0,"",VLOOKUP($A188,'Annex 2 Designated EHV charges'!$D:$P,13,FALSE)),"")</f>
        <v/>
      </c>
      <c r="I188" s="237" t="str">
        <f>IF('Annex 2 Designated EHV charges'!Q194="","",'Annex 2 Designated EHV charges'!Q194)</f>
        <v>See Annex 6</v>
      </c>
    </row>
    <row r="189" spans="1:9" x14ac:dyDescent="0.25">
      <c r="A189" s="97" t="str">
        <f t="array" ref="A189">IFERROR(INDEX('Annex 2 Designated EHV charges'!$D$11:$D$257, MATCH(0, IF(ISBLANK('Annex 2 Designated EHV charges'!$D$11:$D$257),1, COUNTIF(A$4:$A188, 'Annex 2 Designated EHV charges'!$D$11:$D$257)), 0)),"")</f>
        <v/>
      </c>
      <c r="B189" s="96" t="str">
        <f>IF($A189="","",VLOOKUP($A189,'Annex 2 Designated EHV charges'!$D:$O,2,0))</f>
        <v/>
      </c>
      <c r="C189" s="97" t="str">
        <f>IF($A189="","",VLOOKUP($A189,'Annex 2 Designated EHV charges'!$D:$O,3,0))</f>
        <v/>
      </c>
      <c r="D189" s="96" t="str">
        <f>IF($A189="","",VLOOKUP($A189,'Annex 2 Designated EHV charges'!$D:$O,4,0))</f>
        <v/>
      </c>
      <c r="E189" s="98" t="str">
        <f>IFERROR(IF(VLOOKUP($A189,'Annex 2 Designated EHV charges'!$D:$O,10,FALSE)=0,"",VLOOKUP($A189,'Annex 2 Designated EHV charges'!$D:$O,10,FALSE)),"")</f>
        <v/>
      </c>
      <c r="F189" s="99" t="str">
        <f>IFERROR(IF(VLOOKUP($A189,'Annex 2 Designated EHV charges'!$D:$O,11,FALSE)=0,"",VLOOKUP($A189,'Annex 2 Designated EHV charges'!$D:$O,11,FALSE)),"")</f>
        <v/>
      </c>
      <c r="G189" s="100" t="str">
        <f>IFERROR(IF(VLOOKUP($A189,'Annex 2 Designated EHV charges'!$D:$O,12,FALSE)=0,"",VLOOKUP($A189,'Annex 2 Designated EHV charges'!$D:$O,12,FALSE)),"")</f>
        <v/>
      </c>
      <c r="H189" s="100" t="str">
        <f>IFERROR(IF(VLOOKUP($A189,'Annex 2 Designated EHV charges'!$D:$P,13,FALSE)=0,"",VLOOKUP($A189,'Annex 2 Designated EHV charges'!$D:$P,13,FALSE)),"")</f>
        <v/>
      </c>
      <c r="I189" s="237" t="str">
        <f>IF('Annex 2 Designated EHV charges'!Q195="","",'Annex 2 Designated EHV charges'!Q195)</f>
        <v/>
      </c>
    </row>
    <row r="190" spans="1:9" x14ac:dyDescent="0.25">
      <c r="A190" s="97" t="str">
        <f t="array" ref="A190">IFERROR(INDEX('Annex 2 Designated EHV charges'!$D$11:$D$257, MATCH(0, IF(ISBLANK('Annex 2 Designated EHV charges'!$D$11:$D$257),1, COUNTIF(A$4:$A189, 'Annex 2 Designated EHV charges'!$D$11:$D$257)), 0)),"")</f>
        <v/>
      </c>
      <c r="B190" s="96" t="str">
        <f>IF($A190="","",VLOOKUP($A190,'Annex 2 Designated EHV charges'!$D:$O,2,0))</f>
        <v/>
      </c>
      <c r="C190" s="97" t="str">
        <f>IF($A190="","",VLOOKUP($A190,'Annex 2 Designated EHV charges'!$D:$O,3,0))</f>
        <v/>
      </c>
      <c r="D190" s="96" t="str">
        <f>IF($A190="","",VLOOKUP($A190,'Annex 2 Designated EHV charges'!$D:$O,4,0))</f>
        <v/>
      </c>
      <c r="E190" s="98" t="str">
        <f>IFERROR(IF(VLOOKUP($A190,'Annex 2 Designated EHV charges'!$D:$O,10,FALSE)=0,"",VLOOKUP($A190,'Annex 2 Designated EHV charges'!$D:$O,10,FALSE)),"")</f>
        <v/>
      </c>
      <c r="F190" s="99" t="str">
        <f>IFERROR(IF(VLOOKUP($A190,'Annex 2 Designated EHV charges'!$D:$O,11,FALSE)=0,"",VLOOKUP($A190,'Annex 2 Designated EHV charges'!$D:$O,11,FALSE)),"")</f>
        <v/>
      </c>
      <c r="G190" s="100" t="str">
        <f>IFERROR(IF(VLOOKUP($A190,'Annex 2 Designated EHV charges'!$D:$O,12,FALSE)=0,"",VLOOKUP($A190,'Annex 2 Designated EHV charges'!$D:$O,12,FALSE)),"")</f>
        <v/>
      </c>
      <c r="H190" s="100" t="str">
        <f>IFERROR(IF(VLOOKUP($A190,'Annex 2 Designated EHV charges'!$D:$P,13,FALSE)=0,"",VLOOKUP($A190,'Annex 2 Designated EHV charges'!$D:$P,13,FALSE)),"")</f>
        <v/>
      </c>
      <c r="I190" s="237" t="str">
        <f>IF('Annex 2 Designated EHV charges'!Q196="","",'Annex 2 Designated EHV charges'!Q196)</f>
        <v/>
      </c>
    </row>
    <row r="191" spans="1:9" x14ac:dyDescent="0.25">
      <c r="A191" s="97" t="str">
        <f t="array" ref="A191">IFERROR(INDEX('Annex 2 Designated EHV charges'!$D$11:$D$257, MATCH(0, IF(ISBLANK('Annex 2 Designated EHV charges'!$D$11:$D$257),1, COUNTIF(A$4:$A190, 'Annex 2 Designated EHV charges'!$D$11:$D$257)), 0)),"")</f>
        <v/>
      </c>
      <c r="B191" s="96" t="str">
        <f>IF($A191="","",VLOOKUP($A191,'Annex 2 Designated EHV charges'!$D:$O,2,0))</f>
        <v/>
      </c>
      <c r="C191" s="97" t="str">
        <f>IF($A191="","",VLOOKUP($A191,'Annex 2 Designated EHV charges'!$D:$O,3,0))</f>
        <v/>
      </c>
      <c r="D191" s="96" t="str">
        <f>IF($A191="","",VLOOKUP($A191,'Annex 2 Designated EHV charges'!$D:$O,4,0))</f>
        <v/>
      </c>
      <c r="E191" s="98" t="str">
        <f>IFERROR(IF(VLOOKUP($A191,'Annex 2 Designated EHV charges'!$D:$O,10,FALSE)=0,"",VLOOKUP($A191,'Annex 2 Designated EHV charges'!$D:$O,10,FALSE)),"")</f>
        <v/>
      </c>
      <c r="F191" s="99" t="str">
        <f>IFERROR(IF(VLOOKUP($A191,'Annex 2 Designated EHV charges'!$D:$O,11,FALSE)=0,"",VLOOKUP($A191,'Annex 2 Designated EHV charges'!$D:$O,11,FALSE)),"")</f>
        <v/>
      </c>
      <c r="G191" s="100" t="str">
        <f>IFERROR(IF(VLOOKUP($A191,'Annex 2 Designated EHV charges'!$D:$O,12,FALSE)=0,"",VLOOKUP($A191,'Annex 2 Designated EHV charges'!$D:$O,12,FALSE)),"")</f>
        <v/>
      </c>
      <c r="H191" s="100" t="str">
        <f>IFERROR(IF(VLOOKUP($A191,'Annex 2 Designated EHV charges'!$D:$P,13,FALSE)=0,"",VLOOKUP($A191,'Annex 2 Designated EHV charges'!$D:$P,13,FALSE)),"")</f>
        <v/>
      </c>
      <c r="I191" s="237" t="str">
        <f>IF('Annex 2 Designated EHV charges'!Q197="","",'Annex 2 Designated EHV charges'!Q197)</f>
        <v/>
      </c>
    </row>
    <row r="192" spans="1:9" x14ac:dyDescent="0.25">
      <c r="A192" s="97" t="str">
        <f t="array" ref="A192">IFERROR(INDEX('Annex 2 Designated EHV charges'!$D$11:$D$257, MATCH(0, IF(ISBLANK('Annex 2 Designated EHV charges'!$D$11:$D$257),1, COUNTIF(A$4:$A191, 'Annex 2 Designated EHV charges'!$D$11:$D$257)), 0)),"")</f>
        <v/>
      </c>
      <c r="B192" s="96" t="str">
        <f>IF($A192="","",VLOOKUP($A192,'Annex 2 Designated EHV charges'!$D:$O,2,0))</f>
        <v/>
      </c>
      <c r="C192" s="97" t="str">
        <f>IF($A192="","",VLOOKUP($A192,'Annex 2 Designated EHV charges'!$D:$O,3,0))</f>
        <v/>
      </c>
      <c r="D192" s="96" t="str">
        <f>IF($A192="","",VLOOKUP($A192,'Annex 2 Designated EHV charges'!$D:$O,4,0))</f>
        <v/>
      </c>
      <c r="E192" s="98" t="str">
        <f>IFERROR(IF(VLOOKUP($A192,'Annex 2 Designated EHV charges'!$D:$O,10,FALSE)=0,"",VLOOKUP($A192,'Annex 2 Designated EHV charges'!$D:$O,10,FALSE)),"")</f>
        <v/>
      </c>
      <c r="F192" s="99" t="str">
        <f>IFERROR(IF(VLOOKUP($A192,'Annex 2 Designated EHV charges'!$D:$O,11,FALSE)=0,"",VLOOKUP($A192,'Annex 2 Designated EHV charges'!$D:$O,11,FALSE)),"")</f>
        <v/>
      </c>
      <c r="G192" s="100" t="str">
        <f>IFERROR(IF(VLOOKUP($A192,'Annex 2 Designated EHV charges'!$D:$O,12,FALSE)=0,"",VLOOKUP($A192,'Annex 2 Designated EHV charges'!$D:$O,12,FALSE)),"")</f>
        <v/>
      </c>
      <c r="H192" s="100" t="str">
        <f>IFERROR(IF(VLOOKUP($A192,'Annex 2 Designated EHV charges'!$D:$P,13,FALSE)=0,"",VLOOKUP($A192,'Annex 2 Designated EHV charges'!$D:$P,13,FALSE)),"")</f>
        <v/>
      </c>
      <c r="I192" s="237" t="str">
        <f>IF('Annex 2 Designated EHV charges'!Q198="","",'Annex 2 Designated EHV charges'!Q198)</f>
        <v/>
      </c>
    </row>
    <row r="193" spans="1:9" x14ac:dyDescent="0.25">
      <c r="A193" s="97" t="str">
        <f t="array" ref="A193">IFERROR(INDEX('Annex 2 Designated EHV charges'!$D$11:$D$257, MATCH(0, IF(ISBLANK('Annex 2 Designated EHV charges'!$D$11:$D$257),1, COUNTIF(A$4:$A192, 'Annex 2 Designated EHV charges'!$D$11:$D$257)), 0)),"")</f>
        <v/>
      </c>
      <c r="B193" s="96" t="str">
        <f>IF($A193="","",VLOOKUP($A193,'Annex 2 Designated EHV charges'!$D:$O,2,0))</f>
        <v/>
      </c>
      <c r="C193" s="97" t="str">
        <f>IF($A193="","",VLOOKUP($A193,'Annex 2 Designated EHV charges'!$D:$O,3,0))</f>
        <v/>
      </c>
      <c r="D193" s="96" t="str">
        <f>IF($A193="","",VLOOKUP($A193,'Annex 2 Designated EHV charges'!$D:$O,4,0))</f>
        <v/>
      </c>
      <c r="E193" s="98" t="str">
        <f>IFERROR(IF(VLOOKUP($A193,'Annex 2 Designated EHV charges'!$D:$O,10,FALSE)=0,"",VLOOKUP($A193,'Annex 2 Designated EHV charges'!$D:$O,10,FALSE)),"")</f>
        <v/>
      </c>
      <c r="F193" s="99" t="str">
        <f>IFERROR(IF(VLOOKUP($A193,'Annex 2 Designated EHV charges'!$D:$O,11,FALSE)=0,"",VLOOKUP($A193,'Annex 2 Designated EHV charges'!$D:$O,11,FALSE)),"")</f>
        <v/>
      </c>
      <c r="G193" s="100" t="str">
        <f>IFERROR(IF(VLOOKUP($A193,'Annex 2 Designated EHV charges'!$D:$O,12,FALSE)=0,"",VLOOKUP($A193,'Annex 2 Designated EHV charges'!$D:$O,12,FALSE)),"")</f>
        <v/>
      </c>
      <c r="H193" s="100" t="str">
        <f>IFERROR(IF(VLOOKUP($A193,'Annex 2 Designated EHV charges'!$D:$P,13,FALSE)=0,"",VLOOKUP($A193,'Annex 2 Designated EHV charges'!$D:$P,13,FALSE)),"")</f>
        <v/>
      </c>
      <c r="I193" s="237" t="str">
        <f>IF('Annex 2 Designated EHV charges'!Q199="","",'Annex 2 Designated EHV charges'!Q199)</f>
        <v/>
      </c>
    </row>
    <row r="194" spans="1:9" x14ac:dyDescent="0.25">
      <c r="A194" s="97" t="str">
        <f t="array" ref="A194">IFERROR(INDEX('Annex 2 Designated EHV charges'!$D$11:$D$257, MATCH(0, IF(ISBLANK('Annex 2 Designated EHV charges'!$D$11:$D$257),1, COUNTIF(A$4:$A193, 'Annex 2 Designated EHV charges'!$D$11:$D$257)), 0)),"")</f>
        <v/>
      </c>
      <c r="B194" s="96" t="str">
        <f>IF($A194="","",VLOOKUP($A194,'Annex 2 Designated EHV charges'!$D:$O,2,0))</f>
        <v/>
      </c>
      <c r="C194" s="97" t="str">
        <f>IF($A194="","",VLOOKUP($A194,'Annex 2 Designated EHV charges'!$D:$O,3,0))</f>
        <v/>
      </c>
      <c r="D194" s="96" t="str">
        <f>IF($A194="","",VLOOKUP($A194,'Annex 2 Designated EHV charges'!$D:$O,4,0))</f>
        <v/>
      </c>
      <c r="E194" s="98" t="str">
        <f>IFERROR(IF(VLOOKUP($A194,'Annex 2 Designated EHV charges'!$D:$O,10,FALSE)=0,"",VLOOKUP($A194,'Annex 2 Designated EHV charges'!$D:$O,10,FALSE)),"")</f>
        <v/>
      </c>
      <c r="F194" s="99" t="str">
        <f>IFERROR(IF(VLOOKUP($A194,'Annex 2 Designated EHV charges'!$D:$O,11,FALSE)=0,"",VLOOKUP($A194,'Annex 2 Designated EHV charges'!$D:$O,11,FALSE)),"")</f>
        <v/>
      </c>
      <c r="G194" s="100" t="str">
        <f>IFERROR(IF(VLOOKUP($A194,'Annex 2 Designated EHV charges'!$D:$O,12,FALSE)=0,"",VLOOKUP($A194,'Annex 2 Designated EHV charges'!$D:$O,12,FALSE)),"")</f>
        <v/>
      </c>
      <c r="H194" s="100" t="str">
        <f>IFERROR(IF(VLOOKUP($A194,'Annex 2 Designated EHV charges'!$D:$P,13,FALSE)=0,"",VLOOKUP($A194,'Annex 2 Designated EHV charges'!$D:$P,13,FALSE)),"")</f>
        <v/>
      </c>
      <c r="I194" s="237" t="str">
        <f>IF('Annex 2 Designated EHV charges'!Q200="","",'Annex 2 Designated EHV charges'!Q200)</f>
        <v/>
      </c>
    </row>
    <row r="195" spans="1:9" x14ac:dyDescent="0.25">
      <c r="A195" s="97" t="str">
        <f t="array" ref="A195">IFERROR(INDEX('Annex 2 Designated EHV charges'!$D$11:$D$257, MATCH(0, IF(ISBLANK('Annex 2 Designated EHV charges'!$D$11:$D$257),1, COUNTIF(A$4:$A194, 'Annex 2 Designated EHV charges'!$D$11:$D$257)), 0)),"")</f>
        <v/>
      </c>
      <c r="B195" s="96" t="str">
        <f>IF($A195="","",VLOOKUP($A195,'Annex 2 Designated EHV charges'!$D:$O,2,0))</f>
        <v/>
      </c>
      <c r="C195" s="97" t="str">
        <f>IF($A195="","",VLOOKUP($A195,'Annex 2 Designated EHV charges'!$D:$O,3,0))</f>
        <v/>
      </c>
      <c r="D195" s="96" t="str">
        <f>IF($A195="","",VLOOKUP($A195,'Annex 2 Designated EHV charges'!$D:$O,4,0))</f>
        <v/>
      </c>
      <c r="E195" s="98" t="str">
        <f>IFERROR(IF(VLOOKUP($A195,'Annex 2 Designated EHV charges'!$D:$O,10,FALSE)=0,"",VLOOKUP($A195,'Annex 2 Designated EHV charges'!$D:$O,10,FALSE)),"")</f>
        <v/>
      </c>
      <c r="F195" s="99" t="str">
        <f>IFERROR(IF(VLOOKUP($A195,'Annex 2 Designated EHV charges'!$D:$O,11,FALSE)=0,"",VLOOKUP($A195,'Annex 2 Designated EHV charges'!$D:$O,11,FALSE)),"")</f>
        <v/>
      </c>
      <c r="G195" s="100" t="str">
        <f>IFERROR(IF(VLOOKUP($A195,'Annex 2 Designated EHV charges'!$D:$O,12,FALSE)=0,"",VLOOKUP($A195,'Annex 2 Designated EHV charges'!$D:$O,12,FALSE)),"")</f>
        <v/>
      </c>
      <c r="H195" s="100" t="str">
        <f>IFERROR(IF(VLOOKUP($A195,'Annex 2 Designated EHV charges'!$D:$P,13,FALSE)=0,"",VLOOKUP($A195,'Annex 2 Designated EHV charges'!$D:$P,13,FALSE)),"")</f>
        <v/>
      </c>
      <c r="I195" s="237" t="str">
        <f>IF('Annex 2 Designated EHV charges'!Q201="","",'Annex 2 Designated EHV charges'!Q201)</f>
        <v/>
      </c>
    </row>
    <row r="196" spans="1:9" x14ac:dyDescent="0.25">
      <c r="A196" s="97" t="str">
        <f t="array" ref="A196">IFERROR(INDEX('Annex 2 Designated EHV charges'!$D$11:$D$257, MATCH(0, IF(ISBLANK('Annex 2 Designated EHV charges'!$D$11:$D$257),1, COUNTIF(A$4:$A195, 'Annex 2 Designated EHV charges'!$D$11:$D$257)), 0)),"")</f>
        <v/>
      </c>
      <c r="B196" s="96" t="str">
        <f>IF($A196="","",VLOOKUP($A196,'Annex 2 Designated EHV charges'!$D:$O,2,0))</f>
        <v/>
      </c>
      <c r="C196" s="97" t="str">
        <f>IF($A196="","",VLOOKUP($A196,'Annex 2 Designated EHV charges'!$D:$O,3,0))</f>
        <v/>
      </c>
      <c r="D196" s="96" t="str">
        <f>IF($A196="","",VLOOKUP($A196,'Annex 2 Designated EHV charges'!$D:$O,4,0))</f>
        <v/>
      </c>
      <c r="E196" s="98" t="str">
        <f>IFERROR(IF(VLOOKUP($A196,'Annex 2 Designated EHV charges'!$D:$O,10,FALSE)=0,"",VLOOKUP($A196,'Annex 2 Designated EHV charges'!$D:$O,10,FALSE)),"")</f>
        <v/>
      </c>
      <c r="F196" s="99" t="str">
        <f>IFERROR(IF(VLOOKUP($A196,'Annex 2 Designated EHV charges'!$D:$O,11,FALSE)=0,"",VLOOKUP($A196,'Annex 2 Designated EHV charges'!$D:$O,11,FALSE)),"")</f>
        <v/>
      </c>
      <c r="G196" s="100" t="str">
        <f>IFERROR(IF(VLOOKUP($A196,'Annex 2 Designated EHV charges'!$D:$O,12,FALSE)=0,"",VLOOKUP($A196,'Annex 2 Designated EHV charges'!$D:$O,12,FALSE)),"")</f>
        <v/>
      </c>
      <c r="H196" s="100" t="str">
        <f>IFERROR(IF(VLOOKUP($A196,'Annex 2 Designated EHV charges'!$D:$P,13,FALSE)=0,"",VLOOKUP($A196,'Annex 2 Designated EHV charges'!$D:$P,13,FALSE)),"")</f>
        <v/>
      </c>
      <c r="I196" s="237" t="str">
        <f>IF('Annex 2 Designated EHV charges'!Q202="","",'Annex 2 Designated EHV charges'!Q202)</f>
        <v/>
      </c>
    </row>
    <row r="197" spans="1:9" x14ac:dyDescent="0.25">
      <c r="A197" s="97" t="str">
        <f t="array" ref="A197">IFERROR(INDEX('Annex 2 Designated EHV charges'!$D$11:$D$257, MATCH(0, IF(ISBLANK('Annex 2 Designated EHV charges'!$D$11:$D$257),1, COUNTIF(A$4:$A196, 'Annex 2 Designated EHV charges'!$D$11:$D$257)), 0)),"")</f>
        <v/>
      </c>
      <c r="B197" s="96" t="str">
        <f>IF($A197="","",VLOOKUP($A197,'Annex 2 Designated EHV charges'!$D:$O,2,0))</f>
        <v/>
      </c>
      <c r="C197" s="97" t="str">
        <f>IF($A197="","",VLOOKUP($A197,'Annex 2 Designated EHV charges'!$D:$O,3,0))</f>
        <v/>
      </c>
      <c r="D197" s="96" t="str">
        <f>IF($A197="","",VLOOKUP($A197,'Annex 2 Designated EHV charges'!$D:$O,4,0))</f>
        <v/>
      </c>
      <c r="E197" s="98" t="str">
        <f>IFERROR(IF(VLOOKUP($A197,'Annex 2 Designated EHV charges'!$D:$O,10,FALSE)=0,"",VLOOKUP($A197,'Annex 2 Designated EHV charges'!$D:$O,10,FALSE)),"")</f>
        <v/>
      </c>
      <c r="F197" s="99" t="str">
        <f>IFERROR(IF(VLOOKUP($A197,'Annex 2 Designated EHV charges'!$D:$O,11,FALSE)=0,"",VLOOKUP($A197,'Annex 2 Designated EHV charges'!$D:$O,11,FALSE)),"")</f>
        <v/>
      </c>
      <c r="G197" s="100" t="str">
        <f>IFERROR(IF(VLOOKUP($A197,'Annex 2 Designated EHV charges'!$D:$O,12,FALSE)=0,"",VLOOKUP($A197,'Annex 2 Designated EHV charges'!$D:$O,12,FALSE)),"")</f>
        <v/>
      </c>
      <c r="H197" s="100" t="str">
        <f>IFERROR(IF(VLOOKUP($A197,'Annex 2 Designated EHV charges'!$D:$P,13,FALSE)=0,"",VLOOKUP($A197,'Annex 2 Designated EHV charges'!$D:$P,13,FALSE)),"")</f>
        <v/>
      </c>
      <c r="I197" s="237" t="str">
        <f>IF('Annex 2 Designated EHV charges'!Q203="","",'Annex 2 Designated EHV charges'!Q203)</f>
        <v/>
      </c>
    </row>
    <row r="198" spans="1:9" x14ac:dyDescent="0.25">
      <c r="A198" s="97" t="str">
        <f t="array" ref="A198">IFERROR(INDEX('Annex 2 Designated EHV charges'!$D$11:$D$257, MATCH(0, IF(ISBLANK('Annex 2 Designated EHV charges'!$D$11:$D$257),1, COUNTIF(A$4:$A197, 'Annex 2 Designated EHV charges'!$D$11:$D$257)), 0)),"")</f>
        <v/>
      </c>
      <c r="B198" s="96" t="str">
        <f>IF($A198="","",VLOOKUP($A198,'Annex 2 Designated EHV charges'!$D:$O,2,0))</f>
        <v/>
      </c>
      <c r="C198" s="97" t="str">
        <f>IF($A198="","",VLOOKUP($A198,'Annex 2 Designated EHV charges'!$D:$O,3,0))</f>
        <v/>
      </c>
      <c r="D198" s="96" t="str">
        <f>IF($A198="","",VLOOKUP($A198,'Annex 2 Designated EHV charges'!$D:$O,4,0))</f>
        <v/>
      </c>
      <c r="E198" s="98" t="str">
        <f>IFERROR(IF(VLOOKUP($A198,'Annex 2 Designated EHV charges'!$D:$O,10,FALSE)=0,"",VLOOKUP($A198,'Annex 2 Designated EHV charges'!$D:$O,10,FALSE)),"")</f>
        <v/>
      </c>
      <c r="F198" s="99" t="str">
        <f>IFERROR(IF(VLOOKUP($A198,'Annex 2 Designated EHV charges'!$D:$O,11,FALSE)=0,"",VLOOKUP($A198,'Annex 2 Designated EHV charges'!$D:$O,11,FALSE)),"")</f>
        <v/>
      </c>
      <c r="G198" s="100" t="str">
        <f>IFERROR(IF(VLOOKUP($A198,'Annex 2 Designated EHV charges'!$D:$O,12,FALSE)=0,"",VLOOKUP($A198,'Annex 2 Designated EHV charges'!$D:$O,12,FALSE)),"")</f>
        <v/>
      </c>
      <c r="H198" s="100" t="str">
        <f>IFERROR(IF(VLOOKUP($A198,'Annex 2 Designated EHV charges'!$D:$P,13,FALSE)=0,"",VLOOKUP($A198,'Annex 2 Designated EHV charges'!$D:$P,13,FALSE)),"")</f>
        <v/>
      </c>
      <c r="I198" s="237" t="str">
        <f>IF('Annex 2 Designated EHV charges'!Q204="","",'Annex 2 Designated EHV charges'!Q204)</f>
        <v/>
      </c>
    </row>
    <row r="199" spans="1:9" x14ac:dyDescent="0.25">
      <c r="A199" s="97" t="str">
        <f t="array" ref="A199">IFERROR(INDEX('Annex 2 Designated EHV charges'!$D$11:$D$257, MATCH(0, IF(ISBLANK('Annex 2 Designated EHV charges'!$D$11:$D$257),1, COUNTIF(A$4:$A198, 'Annex 2 Designated EHV charges'!$D$11:$D$257)), 0)),"")</f>
        <v/>
      </c>
      <c r="B199" s="96" t="str">
        <f>IF($A199="","",VLOOKUP($A199,'Annex 2 Designated EHV charges'!$D:$O,2,0))</f>
        <v/>
      </c>
      <c r="C199" s="97" t="str">
        <f>IF($A199="","",VLOOKUP($A199,'Annex 2 Designated EHV charges'!$D:$O,3,0))</f>
        <v/>
      </c>
      <c r="D199" s="96" t="str">
        <f>IF($A199="","",VLOOKUP($A199,'Annex 2 Designated EHV charges'!$D:$O,4,0))</f>
        <v/>
      </c>
      <c r="E199" s="98" t="str">
        <f>IFERROR(IF(VLOOKUP($A199,'Annex 2 Designated EHV charges'!$D:$O,10,FALSE)=0,"",VLOOKUP($A199,'Annex 2 Designated EHV charges'!$D:$O,10,FALSE)),"")</f>
        <v/>
      </c>
      <c r="F199" s="99" t="str">
        <f>IFERROR(IF(VLOOKUP($A199,'Annex 2 Designated EHV charges'!$D:$O,11,FALSE)=0,"",VLOOKUP($A199,'Annex 2 Designated EHV charges'!$D:$O,11,FALSE)),"")</f>
        <v/>
      </c>
      <c r="G199" s="100" t="str">
        <f>IFERROR(IF(VLOOKUP($A199,'Annex 2 Designated EHV charges'!$D:$O,12,FALSE)=0,"",VLOOKUP($A199,'Annex 2 Designated EHV charges'!$D:$O,12,FALSE)),"")</f>
        <v/>
      </c>
      <c r="H199" s="100" t="str">
        <f>IFERROR(IF(VLOOKUP($A199,'Annex 2 Designated EHV charges'!$D:$P,13,FALSE)=0,"",VLOOKUP($A199,'Annex 2 Designated EHV charges'!$D:$P,13,FALSE)),"")</f>
        <v/>
      </c>
      <c r="I199" s="237" t="str">
        <f>IF('Annex 2 Designated EHV charges'!Q205="","",'Annex 2 Designated EHV charges'!Q205)</f>
        <v/>
      </c>
    </row>
    <row r="200" spans="1:9" x14ac:dyDescent="0.25">
      <c r="A200" s="97" t="str">
        <f t="array" ref="A200">IFERROR(INDEX('Annex 2 Designated EHV charges'!$D$11:$D$257, MATCH(0, IF(ISBLANK('Annex 2 Designated EHV charges'!$D$11:$D$257),1, COUNTIF(A$4:$A199, 'Annex 2 Designated EHV charges'!$D$11:$D$257)), 0)),"")</f>
        <v/>
      </c>
      <c r="B200" s="96" t="str">
        <f>IF($A200="","",VLOOKUP($A200,'Annex 2 Designated EHV charges'!$D:$O,2,0))</f>
        <v/>
      </c>
      <c r="C200" s="97" t="str">
        <f>IF($A200="","",VLOOKUP($A200,'Annex 2 Designated EHV charges'!$D:$O,3,0))</f>
        <v/>
      </c>
      <c r="D200" s="96" t="str">
        <f>IF($A200="","",VLOOKUP($A200,'Annex 2 Designated EHV charges'!$D:$O,4,0))</f>
        <v/>
      </c>
      <c r="E200" s="98" t="str">
        <f>IFERROR(IF(VLOOKUP($A200,'Annex 2 Designated EHV charges'!$D:$O,10,FALSE)=0,"",VLOOKUP($A200,'Annex 2 Designated EHV charges'!$D:$O,10,FALSE)),"")</f>
        <v/>
      </c>
      <c r="F200" s="99" t="str">
        <f>IFERROR(IF(VLOOKUP($A200,'Annex 2 Designated EHV charges'!$D:$O,11,FALSE)=0,"",VLOOKUP($A200,'Annex 2 Designated EHV charges'!$D:$O,11,FALSE)),"")</f>
        <v/>
      </c>
      <c r="G200" s="100" t="str">
        <f>IFERROR(IF(VLOOKUP($A200,'Annex 2 Designated EHV charges'!$D:$O,12,FALSE)=0,"",VLOOKUP($A200,'Annex 2 Designated EHV charges'!$D:$O,12,FALSE)),"")</f>
        <v/>
      </c>
      <c r="H200" s="100" t="str">
        <f>IFERROR(IF(VLOOKUP($A200,'Annex 2 Designated EHV charges'!$D:$P,13,FALSE)=0,"",VLOOKUP($A200,'Annex 2 Designated EHV charges'!$D:$P,13,FALSE)),"")</f>
        <v/>
      </c>
      <c r="I200" s="237" t="str">
        <f>IF('Annex 2 Designated EHV charges'!Q206="","",'Annex 2 Designated EHV charges'!Q206)</f>
        <v/>
      </c>
    </row>
    <row r="201" spans="1:9" x14ac:dyDescent="0.25">
      <c r="A201" s="97" t="str">
        <f t="array" ref="A201">IFERROR(INDEX('Annex 2 Designated EHV charges'!$D$11:$D$257, MATCH(0, IF(ISBLANK('Annex 2 Designated EHV charges'!$D$11:$D$257),1, COUNTIF(A$4:$A200, 'Annex 2 Designated EHV charges'!$D$11:$D$257)), 0)),"")</f>
        <v/>
      </c>
      <c r="B201" s="96" t="str">
        <f>IF($A201="","",VLOOKUP($A201,'Annex 2 Designated EHV charges'!$D:$O,2,0))</f>
        <v/>
      </c>
      <c r="C201" s="97" t="str">
        <f>IF($A201="","",VLOOKUP($A201,'Annex 2 Designated EHV charges'!$D:$O,3,0))</f>
        <v/>
      </c>
      <c r="D201" s="96" t="str">
        <f>IF($A201="","",VLOOKUP($A201,'Annex 2 Designated EHV charges'!$D:$O,4,0))</f>
        <v/>
      </c>
      <c r="E201" s="98" t="str">
        <f>IFERROR(IF(VLOOKUP($A201,'Annex 2 Designated EHV charges'!$D:$O,10,FALSE)=0,"",VLOOKUP($A201,'Annex 2 Designated EHV charges'!$D:$O,10,FALSE)),"")</f>
        <v/>
      </c>
      <c r="F201" s="99" t="str">
        <f>IFERROR(IF(VLOOKUP($A201,'Annex 2 Designated EHV charges'!$D:$O,11,FALSE)=0,"",VLOOKUP($A201,'Annex 2 Designated EHV charges'!$D:$O,11,FALSE)),"")</f>
        <v/>
      </c>
      <c r="G201" s="100" t="str">
        <f>IFERROR(IF(VLOOKUP($A201,'Annex 2 Designated EHV charges'!$D:$O,12,FALSE)=0,"",VLOOKUP($A201,'Annex 2 Designated EHV charges'!$D:$O,12,FALSE)),"")</f>
        <v/>
      </c>
      <c r="H201" s="100" t="str">
        <f>IFERROR(IF(VLOOKUP($A201,'Annex 2 Designated EHV charges'!$D:$P,13,FALSE)=0,"",VLOOKUP($A201,'Annex 2 Designated EHV charges'!$D:$P,13,FALSE)),"")</f>
        <v/>
      </c>
      <c r="I201" s="237" t="str">
        <f>IF('Annex 2 Designated EHV charges'!Q207="","",'Annex 2 Designated EHV charges'!Q207)</f>
        <v/>
      </c>
    </row>
    <row r="202" spans="1:9" x14ac:dyDescent="0.25">
      <c r="A202" s="97" t="str">
        <f t="array" ref="A202">IFERROR(INDEX('Annex 2 Designated EHV charges'!$D$11:$D$257, MATCH(0, IF(ISBLANK('Annex 2 Designated EHV charges'!$D$11:$D$257),1, COUNTIF(A$4:$A201, 'Annex 2 Designated EHV charges'!$D$11:$D$257)), 0)),"")</f>
        <v/>
      </c>
      <c r="B202" s="96" t="str">
        <f>IF($A202="","",VLOOKUP($A202,'Annex 2 Designated EHV charges'!$D:$O,2,0))</f>
        <v/>
      </c>
      <c r="C202" s="97" t="str">
        <f>IF($A202="","",VLOOKUP($A202,'Annex 2 Designated EHV charges'!$D:$O,3,0))</f>
        <v/>
      </c>
      <c r="D202" s="96" t="str">
        <f>IF($A202="","",VLOOKUP($A202,'Annex 2 Designated EHV charges'!$D:$O,4,0))</f>
        <v/>
      </c>
      <c r="E202" s="98" t="str">
        <f>IFERROR(IF(VLOOKUP($A202,'Annex 2 Designated EHV charges'!$D:$O,10,FALSE)=0,"",VLOOKUP($A202,'Annex 2 Designated EHV charges'!$D:$O,10,FALSE)),"")</f>
        <v/>
      </c>
      <c r="F202" s="99" t="str">
        <f>IFERROR(IF(VLOOKUP($A202,'Annex 2 Designated EHV charges'!$D:$O,11,FALSE)=0,"",VLOOKUP($A202,'Annex 2 Designated EHV charges'!$D:$O,11,FALSE)),"")</f>
        <v/>
      </c>
      <c r="G202" s="100" t="str">
        <f>IFERROR(IF(VLOOKUP($A202,'Annex 2 Designated EHV charges'!$D:$O,12,FALSE)=0,"",VLOOKUP($A202,'Annex 2 Designated EHV charges'!$D:$O,12,FALSE)),"")</f>
        <v/>
      </c>
      <c r="H202" s="100" t="str">
        <f>IFERROR(IF(VLOOKUP($A202,'Annex 2 Designated EHV charges'!$D:$P,13,FALSE)=0,"",VLOOKUP($A202,'Annex 2 Designated EHV charges'!$D:$P,13,FALSE)),"")</f>
        <v/>
      </c>
      <c r="I202" s="237" t="str">
        <f>IF('Annex 2 Designated EHV charges'!Q208="","",'Annex 2 Designated EHV charges'!Q208)</f>
        <v/>
      </c>
    </row>
    <row r="203" spans="1:9" x14ac:dyDescent="0.25">
      <c r="A203" s="97" t="str">
        <f t="array" ref="A203">IFERROR(INDEX('Annex 2 Designated EHV charges'!$D$11:$D$257, MATCH(0, IF(ISBLANK('Annex 2 Designated EHV charges'!$D$11:$D$257),1, COUNTIF(A$4:$A202, 'Annex 2 Designated EHV charges'!$D$11:$D$257)), 0)),"")</f>
        <v/>
      </c>
      <c r="B203" s="96" t="str">
        <f>IF($A203="","",VLOOKUP($A203,'Annex 2 Designated EHV charges'!$D:$O,2,0))</f>
        <v/>
      </c>
      <c r="C203" s="97" t="str">
        <f>IF($A203="","",VLOOKUP($A203,'Annex 2 Designated EHV charges'!$D:$O,3,0))</f>
        <v/>
      </c>
      <c r="D203" s="96" t="str">
        <f>IF($A203="","",VLOOKUP($A203,'Annex 2 Designated EHV charges'!$D:$O,4,0))</f>
        <v/>
      </c>
      <c r="E203" s="98" t="str">
        <f>IFERROR(IF(VLOOKUP($A203,'Annex 2 Designated EHV charges'!$D:$O,10,FALSE)=0,"",VLOOKUP($A203,'Annex 2 Designated EHV charges'!$D:$O,10,FALSE)),"")</f>
        <v/>
      </c>
      <c r="F203" s="99" t="str">
        <f>IFERROR(IF(VLOOKUP($A203,'Annex 2 Designated EHV charges'!$D:$O,11,FALSE)=0,"",VLOOKUP($A203,'Annex 2 Designated EHV charges'!$D:$O,11,FALSE)),"")</f>
        <v/>
      </c>
      <c r="G203" s="100" t="str">
        <f>IFERROR(IF(VLOOKUP($A203,'Annex 2 Designated EHV charges'!$D:$O,12,FALSE)=0,"",VLOOKUP($A203,'Annex 2 Designated EHV charges'!$D:$O,12,FALSE)),"")</f>
        <v/>
      </c>
      <c r="H203" s="100" t="str">
        <f>IFERROR(IF(VLOOKUP($A203,'Annex 2 Designated EHV charges'!$D:$P,13,FALSE)=0,"",VLOOKUP($A203,'Annex 2 Designated EHV charges'!$D:$P,13,FALSE)),"")</f>
        <v/>
      </c>
      <c r="I203" s="237" t="str">
        <f>IF('Annex 2 Designated EHV charges'!Q209="","",'Annex 2 Designated EHV charges'!Q209)</f>
        <v/>
      </c>
    </row>
    <row r="204" spans="1:9" x14ac:dyDescent="0.25">
      <c r="A204" s="97" t="str">
        <f t="array" ref="A204">IFERROR(INDEX('Annex 2 Designated EHV charges'!$D$11:$D$257, MATCH(0, IF(ISBLANK('Annex 2 Designated EHV charges'!$D$11:$D$257),1, COUNTIF(A$4:$A203, 'Annex 2 Designated EHV charges'!$D$11:$D$257)), 0)),"")</f>
        <v/>
      </c>
      <c r="B204" s="96" t="str">
        <f>IF($A204="","",VLOOKUP($A204,'Annex 2 Designated EHV charges'!$D:$O,2,0))</f>
        <v/>
      </c>
      <c r="C204" s="97" t="str">
        <f>IF($A204="","",VLOOKUP($A204,'Annex 2 Designated EHV charges'!$D:$O,3,0))</f>
        <v/>
      </c>
      <c r="D204" s="96" t="str">
        <f>IF($A204="","",VLOOKUP($A204,'Annex 2 Designated EHV charges'!$D:$O,4,0))</f>
        <v/>
      </c>
      <c r="E204" s="98" t="str">
        <f>IFERROR(IF(VLOOKUP($A204,'Annex 2 Designated EHV charges'!$D:$O,10,FALSE)=0,"",VLOOKUP($A204,'Annex 2 Designated EHV charges'!$D:$O,10,FALSE)),"")</f>
        <v/>
      </c>
      <c r="F204" s="99" t="str">
        <f>IFERROR(IF(VLOOKUP($A204,'Annex 2 Designated EHV charges'!$D:$O,11,FALSE)=0,"",VLOOKUP($A204,'Annex 2 Designated EHV charges'!$D:$O,11,FALSE)),"")</f>
        <v/>
      </c>
      <c r="G204" s="100" t="str">
        <f>IFERROR(IF(VLOOKUP($A204,'Annex 2 Designated EHV charges'!$D:$O,12,FALSE)=0,"",VLOOKUP($A204,'Annex 2 Designated EHV charges'!$D:$O,12,FALSE)),"")</f>
        <v/>
      </c>
      <c r="H204" s="100" t="str">
        <f>IFERROR(IF(VLOOKUP($A204,'Annex 2 Designated EHV charges'!$D:$P,13,FALSE)=0,"",VLOOKUP($A204,'Annex 2 Designated EHV charges'!$D:$P,13,FALSE)),"")</f>
        <v/>
      </c>
      <c r="I204" s="237" t="str">
        <f>IF('Annex 2 Designated EHV charges'!Q210="","",'Annex 2 Designated EHV charges'!Q210)</f>
        <v/>
      </c>
    </row>
    <row r="205" spans="1:9" x14ac:dyDescent="0.25">
      <c r="A205" s="97" t="str">
        <f t="array" ref="A205">IFERROR(INDEX('Annex 2 Designated EHV charges'!$D$11:$D$257, MATCH(0, IF(ISBLANK('Annex 2 Designated EHV charges'!$D$11:$D$257),1, COUNTIF(A$4:$A204, 'Annex 2 Designated EHV charges'!$D$11:$D$257)), 0)),"")</f>
        <v/>
      </c>
      <c r="B205" s="96" t="str">
        <f>IF($A205="","",VLOOKUP($A205,'Annex 2 Designated EHV charges'!$D:$O,2,0))</f>
        <v/>
      </c>
      <c r="C205" s="97" t="str">
        <f>IF($A205="","",VLOOKUP($A205,'Annex 2 Designated EHV charges'!$D:$O,3,0))</f>
        <v/>
      </c>
      <c r="D205" s="96" t="str">
        <f>IF($A205="","",VLOOKUP($A205,'Annex 2 Designated EHV charges'!$D:$O,4,0))</f>
        <v/>
      </c>
      <c r="E205" s="98" t="str">
        <f>IFERROR(IF(VLOOKUP($A205,'Annex 2 Designated EHV charges'!$D:$O,10,FALSE)=0,"",VLOOKUP($A205,'Annex 2 Designated EHV charges'!$D:$O,10,FALSE)),"")</f>
        <v/>
      </c>
      <c r="F205" s="99" t="str">
        <f>IFERROR(IF(VLOOKUP($A205,'Annex 2 Designated EHV charges'!$D:$O,11,FALSE)=0,"",VLOOKUP($A205,'Annex 2 Designated EHV charges'!$D:$O,11,FALSE)),"")</f>
        <v/>
      </c>
      <c r="G205" s="100" t="str">
        <f>IFERROR(IF(VLOOKUP($A205,'Annex 2 Designated EHV charges'!$D:$O,12,FALSE)=0,"",VLOOKUP($A205,'Annex 2 Designated EHV charges'!$D:$O,12,FALSE)),"")</f>
        <v/>
      </c>
      <c r="H205" s="100" t="str">
        <f>IFERROR(IF(VLOOKUP($A205,'Annex 2 Designated EHV charges'!$D:$P,13,FALSE)=0,"",VLOOKUP($A205,'Annex 2 Designated EHV charges'!$D:$P,13,FALSE)),"")</f>
        <v/>
      </c>
      <c r="I205" s="237" t="str">
        <f>IF('Annex 2 Designated EHV charges'!Q211="","",'Annex 2 Designated EHV charges'!Q211)</f>
        <v>See Annex 6</v>
      </c>
    </row>
    <row r="206" spans="1:9" x14ac:dyDescent="0.25">
      <c r="A206" s="97" t="str">
        <f t="array" ref="A206">IFERROR(INDEX('Annex 2 Designated EHV charges'!$D$11:$D$257, MATCH(0, IF(ISBLANK('Annex 2 Designated EHV charges'!$D$11:$D$257),1, COUNTIF(A$4:$A205, 'Annex 2 Designated EHV charges'!$D$11:$D$257)), 0)),"")</f>
        <v/>
      </c>
      <c r="B206" s="96" t="str">
        <f>IF($A206="","",VLOOKUP($A206,'Annex 2 Designated EHV charges'!$D:$O,2,0))</f>
        <v/>
      </c>
      <c r="C206" s="97" t="str">
        <f>IF($A206="","",VLOOKUP($A206,'Annex 2 Designated EHV charges'!$D:$O,3,0))</f>
        <v/>
      </c>
      <c r="D206" s="96" t="str">
        <f>IF($A206="","",VLOOKUP($A206,'Annex 2 Designated EHV charges'!$D:$O,4,0))</f>
        <v/>
      </c>
      <c r="E206" s="98" t="str">
        <f>IFERROR(IF(VLOOKUP($A206,'Annex 2 Designated EHV charges'!$D:$O,10,FALSE)=0,"",VLOOKUP($A206,'Annex 2 Designated EHV charges'!$D:$O,10,FALSE)),"")</f>
        <v/>
      </c>
      <c r="F206" s="99" t="str">
        <f>IFERROR(IF(VLOOKUP($A206,'Annex 2 Designated EHV charges'!$D:$O,11,FALSE)=0,"",VLOOKUP($A206,'Annex 2 Designated EHV charges'!$D:$O,11,FALSE)),"")</f>
        <v/>
      </c>
      <c r="G206" s="100" t="str">
        <f>IFERROR(IF(VLOOKUP($A206,'Annex 2 Designated EHV charges'!$D:$O,12,FALSE)=0,"",VLOOKUP($A206,'Annex 2 Designated EHV charges'!$D:$O,12,FALSE)),"")</f>
        <v/>
      </c>
      <c r="H206" s="100" t="str">
        <f>IFERROR(IF(VLOOKUP($A206,'Annex 2 Designated EHV charges'!$D:$P,13,FALSE)=0,"",VLOOKUP($A206,'Annex 2 Designated EHV charges'!$D:$P,13,FALSE)),"")</f>
        <v/>
      </c>
      <c r="I206" s="237" t="str">
        <f>IF('Annex 2 Designated EHV charges'!Q212="","",'Annex 2 Designated EHV charges'!Q212)</f>
        <v/>
      </c>
    </row>
    <row r="207" spans="1:9" x14ac:dyDescent="0.25">
      <c r="A207" s="97" t="str">
        <f t="array" ref="A207">IFERROR(INDEX('Annex 2 Designated EHV charges'!$D$11:$D$257, MATCH(0, IF(ISBLANK('Annex 2 Designated EHV charges'!$D$11:$D$257),1, COUNTIF(A$4:$A206, 'Annex 2 Designated EHV charges'!$D$11:$D$257)), 0)),"")</f>
        <v/>
      </c>
      <c r="B207" s="96" t="str">
        <f>IF($A207="","",VLOOKUP($A207,'Annex 2 Designated EHV charges'!$D:$O,2,0))</f>
        <v/>
      </c>
      <c r="C207" s="97" t="str">
        <f>IF($A207="","",VLOOKUP($A207,'Annex 2 Designated EHV charges'!$D:$O,3,0))</f>
        <v/>
      </c>
      <c r="D207" s="96" t="str">
        <f>IF($A207="","",VLOOKUP($A207,'Annex 2 Designated EHV charges'!$D:$O,4,0))</f>
        <v/>
      </c>
      <c r="E207" s="98" t="str">
        <f>IFERROR(IF(VLOOKUP($A207,'Annex 2 Designated EHV charges'!$D:$O,10,FALSE)=0,"",VLOOKUP($A207,'Annex 2 Designated EHV charges'!$D:$O,10,FALSE)),"")</f>
        <v/>
      </c>
      <c r="F207" s="99" t="str">
        <f>IFERROR(IF(VLOOKUP($A207,'Annex 2 Designated EHV charges'!$D:$O,11,FALSE)=0,"",VLOOKUP($A207,'Annex 2 Designated EHV charges'!$D:$O,11,FALSE)),"")</f>
        <v/>
      </c>
      <c r="G207" s="100" t="str">
        <f>IFERROR(IF(VLOOKUP($A207,'Annex 2 Designated EHV charges'!$D:$O,12,FALSE)=0,"",VLOOKUP($A207,'Annex 2 Designated EHV charges'!$D:$O,12,FALSE)),"")</f>
        <v/>
      </c>
      <c r="H207" s="100" t="str">
        <f>IFERROR(IF(VLOOKUP($A207,'Annex 2 Designated EHV charges'!$D:$P,13,FALSE)=0,"",VLOOKUP($A207,'Annex 2 Designated EHV charges'!$D:$P,13,FALSE)),"")</f>
        <v/>
      </c>
      <c r="I207" s="237" t="str">
        <f>IF('Annex 2 Designated EHV charges'!Q213="","",'Annex 2 Designated EHV charges'!Q213)</f>
        <v/>
      </c>
    </row>
    <row r="208" spans="1:9" x14ac:dyDescent="0.25">
      <c r="A208" s="97" t="str">
        <f t="array" ref="A208">IFERROR(INDEX('Annex 2 Designated EHV charges'!$D$11:$D$257, MATCH(0, IF(ISBLANK('Annex 2 Designated EHV charges'!$D$11:$D$257),1, COUNTIF(A$4:$A207, 'Annex 2 Designated EHV charges'!$D$11:$D$257)), 0)),"")</f>
        <v/>
      </c>
      <c r="B208" s="96" t="str">
        <f>IF($A208="","",VLOOKUP($A208,'Annex 2 Designated EHV charges'!$D:$O,2,0))</f>
        <v/>
      </c>
      <c r="C208" s="97" t="str">
        <f>IF($A208="","",VLOOKUP($A208,'Annex 2 Designated EHV charges'!$D:$O,3,0))</f>
        <v/>
      </c>
      <c r="D208" s="96" t="str">
        <f>IF($A208="","",VLOOKUP($A208,'Annex 2 Designated EHV charges'!$D:$O,4,0))</f>
        <v/>
      </c>
      <c r="E208" s="98" t="str">
        <f>IFERROR(IF(VLOOKUP($A208,'Annex 2 Designated EHV charges'!$D:$O,10,FALSE)=0,"",VLOOKUP($A208,'Annex 2 Designated EHV charges'!$D:$O,10,FALSE)),"")</f>
        <v/>
      </c>
      <c r="F208" s="99" t="str">
        <f>IFERROR(IF(VLOOKUP($A208,'Annex 2 Designated EHV charges'!$D:$O,11,FALSE)=0,"",VLOOKUP($A208,'Annex 2 Designated EHV charges'!$D:$O,11,FALSE)),"")</f>
        <v/>
      </c>
      <c r="G208" s="100" t="str">
        <f>IFERROR(IF(VLOOKUP($A208,'Annex 2 Designated EHV charges'!$D:$O,12,FALSE)=0,"",VLOOKUP($A208,'Annex 2 Designated EHV charges'!$D:$O,12,FALSE)),"")</f>
        <v/>
      </c>
      <c r="H208" s="100" t="str">
        <f>IFERROR(IF(VLOOKUP($A208,'Annex 2 Designated EHV charges'!$D:$P,13,FALSE)=0,"",VLOOKUP($A208,'Annex 2 Designated EHV charges'!$D:$P,13,FALSE)),"")</f>
        <v/>
      </c>
      <c r="I208" s="237" t="str">
        <f>IF('Annex 2 Designated EHV charges'!Q214="","",'Annex 2 Designated EHV charges'!Q214)</f>
        <v/>
      </c>
    </row>
    <row r="209" spans="1:9" x14ac:dyDescent="0.25">
      <c r="A209" s="97" t="str">
        <f t="array" ref="A209">IFERROR(INDEX('Annex 2 Designated EHV charges'!$D$11:$D$257, MATCH(0, IF(ISBLANK('Annex 2 Designated EHV charges'!$D$11:$D$257),1, COUNTIF(A$4:$A208, 'Annex 2 Designated EHV charges'!$D$11:$D$257)), 0)),"")</f>
        <v/>
      </c>
      <c r="B209" s="96" t="str">
        <f>IF($A209="","",VLOOKUP($A209,'Annex 2 Designated EHV charges'!$D:$O,2,0))</f>
        <v/>
      </c>
      <c r="C209" s="97" t="str">
        <f>IF($A209="","",VLOOKUP($A209,'Annex 2 Designated EHV charges'!$D:$O,3,0))</f>
        <v/>
      </c>
      <c r="D209" s="96" t="str">
        <f>IF($A209="","",VLOOKUP($A209,'Annex 2 Designated EHV charges'!$D:$O,4,0))</f>
        <v/>
      </c>
      <c r="E209" s="98" t="str">
        <f>IFERROR(IF(VLOOKUP($A209,'Annex 2 Designated EHV charges'!$D:$O,10,FALSE)=0,"",VLOOKUP($A209,'Annex 2 Designated EHV charges'!$D:$O,10,FALSE)),"")</f>
        <v/>
      </c>
      <c r="F209" s="99" t="str">
        <f>IFERROR(IF(VLOOKUP($A209,'Annex 2 Designated EHV charges'!$D:$O,11,FALSE)=0,"",VLOOKUP($A209,'Annex 2 Designated EHV charges'!$D:$O,11,FALSE)),"")</f>
        <v/>
      </c>
      <c r="G209" s="100" t="str">
        <f>IFERROR(IF(VLOOKUP($A209,'Annex 2 Designated EHV charges'!$D:$O,12,FALSE)=0,"",VLOOKUP($A209,'Annex 2 Designated EHV charges'!$D:$O,12,FALSE)),"")</f>
        <v/>
      </c>
      <c r="H209" s="100" t="str">
        <f>IFERROR(IF(VLOOKUP($A209,'Annex 2 Designated EHV charges'!$D:$P,13,FALSE)=0,"",VLOOKUP($A209,'Annex 2 Designated EHV charges'!$D:$P,13,FALSE)),"")</f>
        <v/>
      </c>
      <c r="I209" s="237" t="str">
        <f>IF('Annex 2 Designated EHV charges'!Q215="","",'Annex 2 Designated EHV charges'!Q215)</f>
        <v/>
      </c>
    </row>
    <row r="210" spans="1:9" x14ac:dyDescent="0.25">
      <c r="A210" s="97" t="str">
        <f t="array" ref="A210">IFERROR(INDEX('Annex 2 Designated EHV charges'!$D$11:$D$257, MATCH(0, IF(ISBLANK('Annex 2 Designated EHV charges'!$D$11:$D$257),1, COUNTIF(A$4:$A209, 'Annex 2 Designated EHV charges'!$D$11:$D$257)), 0)),"")</f>
        <v/>
      </c>
      <c r="B210" s="96" t="str">
        <f>IF($A210="","",VLOOKUP($A210,'Annex 2 Designated EHV charges'!$D:$O,2,0))</f>
        <v/>
      </c>
      <c r="C210" s="97" t="str">
        <f>IF($A210="","",VLOOKUP($A210,'Annex 2 Designated EHV charges'!$D:$O,3,0))</f>
        <v/>
      </c>
      <c r="D210" s="96" t="str">
        <f>IF($A210="","",VLOOKUP($A210,'Annex 2 Designated EHV charges'!$D:$O,4,0))</f>
        <v/>
      </c>
      <c r="E210" s="98" t="str">
        <f>IFERROR(IF(VLOOKUP($A210,'Annex 2 Designated EHV charges'!$D:$O,10,FALSE)=0,"",VLOOKUP($A210,'Annex 2 Designated EHV charges'!$D:$O,10,FALSE)),"")</f>
        <v/>
      </c>
      <c r="F210" s="99" t="str">
        <f>IFERROR(IF(VLOOKUP($A210,'Annex 2 Designated EHV charges'!$D:$O,11,FALSE)=0,"",VLOOKUP($A210,'Annex 2 Designated EHV charges'!$D:$O,11,FALSE)),"")</f>
        <v/>
      </c>
      <c r="G210" s="100" t="str">
        <f>IFERROR(IF(VLOOKUP($A210,'Annex 2 Designated EHV charges'!$D:$O,12,FALSE)=0,"",VLOOKUP($A210,'Annex 2 Designated EHV charges'!$D:$O,12,FALSE)),"")</f>
        <v/>
      </c>
      <c r="H210" s="100" t="str">
        <f>IFERROR(IF(VLOOKUP($A210,'Annex 2 Designated EHV charges'!$D:$P,13,FALSE)=0,"",VLOOKUP($A210,'Annex 2 Designated EHV charges'!$D:$P,13,FALSE)),"")</f>
        <v/>
      </c>
      <c r="I210" s="237" t="str">
        <f>IF('Annex 2 Designated EHV charges'!Q216="","",'Annex 2 Designated EHV charges'!Q216)</f>
        <v/>
      </c>
    </row>
    <row r="211" spans="1:9" x14ac:dyDescent="0.25">
      <c r="A211" s="97" t="str">
        <f t="array" ref="A211">IFERROR(INDEX('Annex 2 Designated EHV charges'!$D$11:$D$257, MATCH(0, IF(ISBLANK('Annex 2 Designated EHV charges'!$D$11:$D$257),1, COUNTIF(A$4:$A210, 'Annex 2 Designated EHV charges'!$D$11:$D$257)), 0)),"")</f>
        <v/>
      </c>
      <c r="B211" s="96" t="str">
        <f>IF($A211="","",VLOOKUP($A211,'Annex 2 Designated EHV charges'!$D:$O,2,0))</f>
        <v/>
      </c>
      <c r="C211" s="97" t="str">
        <f>IF($A211="","",VLOOKUP($A211,'Annex 2 Designated EHV charges'!$D:$O,3,0))</f>
        <v/>
      </c>
      <c r="D211" s="96" t="str">
        <f>IF($A211="","",VLOOKUP($A211,'Annex 2 Designated EHV charges'!$D:$O,4,0))</f>
        <v/>
      </c>
      <c r="E211" s="98" t="str">
        <f>IFERROR(IF(VLOOKUP($A211,'Annex 2 Designated EHV charges'!$D:$O,10,FALSE)=0,"",VLOOKUP($A211,'Annex 2 Designated EHV charges'!$D:$O,10,FALSE)),"")</f>
        <v/>
      </c>
      <c r="F211" s="99" t="str">
        <f>IFERROR(IF(VLOOKUP($A211,'Annex 2 Designated EHV charges'!$D:$O,11,FALSE)=0,"",VLOOKUP($A211,'Annex 2 Designated EHV charges'!$D:$O,11,FALSE)),"")</f>
        <v/>
      </c>
      <c r="G211" s="100" t="str">
        <f>IFERROR(IF(VLOOKUP($A211,'Annex 2 Designated EHV charges'!$D:$O,12,FALSE)=0,"",VLOOKUP($A211,'Annex 2 Designated EHV charges'!$D:$O,12,FALSE)),"")</f>
        <v/>
      </c>
      <c r="H211" s="100" t="str">
        <f>IFERROR(IF(VLOOKUP($A211,'Annex 2 Designated EHV charges'!$D:$P,13,FALSE)=0,"",VLOOKUP($A211,'Annex 2 Designated EHV charges'!$D:$P,13,FALSE)),"")</f>
        <v/>
      </c>
      <c r="I211" s="237" t="str">
        <f>IF('Annex 2 Designated EHV charges'!Q217="","",'Annex 2 Designated EHV charges'!Q217)</f>
        <v/>
      </c>
    </row>
    <row r="212" spans="1:9" x14ac:dyDescent="0.25">
      <c r="A212" s="97" t="str">
        <f t="array" ref="A212">IFERROR(INDEX('Annex 2 Designated EHV charges'!$D$11:$D$257, MATCH(0, IF(ISBLANK('Annex 2 Designated EHV charges'!$D$11:$D$257),1, COUNTIF(A$4:$A211, 'Annex 2 Designated EHV charges'!$D$11:$D$257)), 0)),"")</f>
        <v/>
      </c>
      <c r="B212" s="96" t="str">
        <f>IF($A212="","",VLOOKUP($A212,'Annex 2 Designated EHV charges'!$D:$O,2,0))</f>
        <v/>
      </c>
      <c r="C212" s="97" t="str">
        <f>IF($A212="","",VLOOKUP($A212,'Annex 2 Designated EHV charges'!$D:$O,3,0))</f>
        <v/>
      </c>
      <c r="D212" s="96" t="str">
        <f>IF($A212="","",VLOOKUP($A212,'Annex 2 Designated EHV charges'!$D:$O,4,0))</f>
        <v/>
      </c>
      <c r="E212" s="98" t="str">
        <f>IFERROR(IF(VLOOKUP($A212,'Annex 2 Designated EHV charges'!$D:$O,10,FALSE)=0,"",VLOOKUP($A212,'Annex 2 Designated EHV charges'!$D:$O,10,FALSE)),"")</f>
        <v/>
      </c>
      <c r="F212" s="99" t="str">
        <f>IFERROR(IF(VLOOKUP($A212,'Annex 2 Designated EHV charges'!$D:$O,11,FALSE)=0,"",VLOOKUP($A212,'Annex 2 Designated EHV charges'!$D:$O,11,FALSE)),"")</f>
        <v/>
      </c>
      <c r="G212" s="100" t="str">
        <f>IFERROR(IF(VLOOKUP($A212,'Annex 2 Designated EHV charges'!$D:$O,12,FALSE)=0,"",VLOOKUP($A212,'Annex 2 Designated EHV charges'!$D:$O,12,FALSE)),"")</f>
        <v/>
      </c>
      <c r="H212" s="100" t="str">
        <f>IFERROR(IF(VLOOKUP($A212,'Annex 2 Designated EHV charges'!$D:$P,13,FALSE)=0,"",VLOOKUP($A212,'Annex 2 Designated EHV charges'!$D:$P,13,FALSE)),"")</f>
        <v/>
      </c>
      <c r="I212" s="237" t="str">
        <f>IF('Annex 2 Designated EHV charges'!Q218="","",'Annex 2 Designated EHV charges'!Q218)</f>
        <v/>
      </c>
    </row>
    <row r="213" spans="1:9" x14ac:dyDescent="0.25">
      <c r="A213" s="97" t="str">
        <f t="array" ref="A213">IFERROR(INDEX('Annex 2 Designated EHV charges'!$D$11:$D$257, MATCH(0, IF(ISBLANK('Annex 2 Designated EHV charges'!$D$11:$D$257),1, COUNTIF(A$4:$A212, 'Annex 2 Designated EHV charges'!$D$11:$D$257)), 0)),"")</f>
        <v/>
      </c>
      <c r="B213" s="96" t="str">
        <f>IF($A213="","",VLOOKUP($A213,'Annex 2 Designated EHV charges'!$D:$O,2,0))</f>
        <v/>
      </c>
      <c r="C213" s="97" t="str">
        <f>IF($A213="","",VLOOKUP($A213,'Annex 2 Designated EHV charges'!$D:$O,3,0))</f>
        <v/>
      </c>
      <c r="D213" s="96" t="str">
        <f>IF($A213="","",VLOOKUP($A213,'Annex 2 Designated EHV charges'!$D:$O,4,0))</f>
        <v/>
      </c>
      <c r="E213" s="98" t="str">
        <f>IFERROR(IF(VLOOKUP($A213,'Annex 2 Designated EHV charges'!$D:$O,10,FALSE)=0,"",VLOOKUP($A213,'Annex 2 Designated EHV charges'!$D:$O,10,FALSE)),"")</f>
        <v/>
      </c>
      <c r="F213" s="99" t="str">
        <f>IFERROR(IF(VLOOKUP($A213,'Annex 2 Designated EHV charges'!$D:$O,11,FALSE)=0,"",VLOOKUP($A213,'Annex 2 Designated EHV charges'!$D:$O,11,FALSE)),"")</f>
        <v/>
      </c>
      <c r="G213" s="100" t="str">
        <f>IFERROR(IF(VLOOKUP($A213,'Annex 2 Designated EHV charges'!$D:$O,12,FALSE)=0,"",VLOOKUP($A213,'Annex 2 Designated EHV charges'!$D:$O,12,FALSE)),"")</f>
        <v/>
      </c>
      <c r="H213" s="100" t="str">
        <f>IFERROR(IF(VLOOKUP($A213,'Annex 2 Designated EHV charges'!$D:$P,13,FALSE)=0,"",VLOOKUP($A213,'Annex 2 Designated EHV charges'!$D:$P,13,FALSE)),"")</f>
        <v/>
      </c>
      <c r="I213" s="237" t="str">
        <f>IF('Annex 2 Designated EHV charges'!Q219="","",'Annex 2 Designated EHV charges'!Q219)</f>
        <v/>
      </c>
    </row>
    <row r="214" spans="1:9" x14ac:dyDescent="0.25">
      <c r="A214" s="97" t="str">
        <f t="array" ref="A214">IFERROR(INDEX('Annex 2 Designated EHV charges'!$D$11:$D$257, MATCH(0, IF(ISBLANK('Annex 2 Designated EHV charges'!$D$11:$D$257),1, COUNTIF(A$4:$A213, 'Annex 2 Designated EHV charges'!$D$11:$D$257)), 0)),"")</f>
        <v/>
      </c>
      <c r="B214" s="96" t="str">
        <f>IF($A214="","",VLOOKUP($A214,'Annex 2 Designated EHV charges'!$D:$O,2,0))</f>
        <v/>
      </c>
      <c r="C214" s="97" t="str">
        <f>IF($A214="","",VLOOKUP($A214,'Annex 2 Designated EHV charges'!$D:$O,3,0))</f>
        <v/>
      </c>
      <c r="D214" s="96" t="str">
        <f>IF($A214="","",VLOOKUP($A214,'Annex 2 Designated EHV charges'!$D:$O,4,0))</f>
        <v/>
      </c>
      <c r="E214" s="98" t="str">
        <f>IFERROR(IF(VLOOKUP($A214,'Annex 2 Designated EHV charges'!$D:$O,10,FALSE)=0,"",VLOOKUP($A214,'Annex 2 Designated EHV charges'!$D:$O,10,FALSE)),"")</f>
        <v/>
      </c>
      <c r="F214" s="99" t="str">
        <f>IFERROR(IF(VLOOKUP($A214,'Annex 2 Designated EHV charges'!$D:$O,11,FALSE)=0,"",VLOOKUP($A214,'Annex 2 Designated EHV charges'!$D:$O,11,FALSE)),"")</f>
        <v/>
      </c>
      <c r="G214" s="100" t="str">
        <f>IFERROR(IF(VLOOKUP($A214,'Annex 2 Designated EHV charges'!$D:$O,12,FALSE)=0,"",VLOOKUP($A214,'Annex 2 Designated EHV charges'!$D:$O,12,FALSE)),"")</f>
        <v/>
      </c>
      <c r="H214" s="100" t="str">
        <f>IFERROR(IF(VLOOKUP($A214,'Annex 2 Designated EHV charges'!$D:$P,13,FALSE)=0,"",VLOOKUP($A214,'Annex 2 Designated EHV charges'!$D:$P,13,FALSE)),"")</f>
        <v/>
      </c>
      <c r="I214" s="237" t="str">
        <f>IF('Annex 2 Designated EHV charges'!Q220="","",'Annex 2 Designated EHV charges'!Q220)</f>
        <v/>
      </c>
    </row>
    <row r="215" spans="1:9" x14ac:dyDescent="0.25">
      <c r="A215" s="97" t="str">
        <f t="array" ref="A215">IFERROR(INDEX('Annex 2 Designated EHV charges'!$D$11:$D$257, MATCH(0, IF(ISBLANK('Annex 2 Designated EHV charges'!$D$11:$D$257),1, COUNTIF(A$4:$A214, 'Annex 2 Designated EHV charges'!$D$11:$D$257)), 0)),"")</f>
        <v/>
      </c>
      <c r="B215" s="96" t="str">
        <f>IF($A215="","",VLOOKUP($A215,'Annex 2 Designated EHV charges'!$D:$O,2,0))</f>
        <v/>
      </c>
      <c r="C215" s="97" t="str">
        <f>IF($A215="","",VLOOKUP($A215,'Annex 2 Designated EHV charges'!$D:$O,3,0))</f>
        <v/>
      </c>
      <c r="D215" s="96" t="str">
        <f>IF($A215="","",VLOOKUP($A215,'Annex 2 Designated EHV charges'!$D:$O,4,0))</f>
        <v/>
      </c>
      <c r="E215" s="98" t="str">
        <f>IFERROR(IF(VLOOKUP($A215,'Annex 2 Designated EHV charges'!$D:$O,10,FALSE)=0,"",VLOOKUP($A215,'Annex 2 Designated EHV charges'!$D:$O,10,FALSE)),"")</f>
        <v/>
      </c>
      <c r="F215" s="99" t="str">
        <f>IFERROR(IF(VLOOKUP($A215,'Annex 2 Designated EHV charges'!$D:$O,11,FALSE)=0,"",VLOOKUP($A215,'Annex 2 Designated EHV charges'!$D:$O,11,FALSE)),"")</f>
        <v/>
      </c>
      <c r="G215" s="100" t="str">
        <f>IFERROR(IF(VLOOKUP($A215,'Annex 2 Designated EHV charges'!$D:$O,12,FALSE)=0,"",VLOOKUP($A215,'Annex 2 Designated EHV charges'!$D:$O,12,FALSE)),"")</f>
        <v/>
      </c>
      <c r="H215" s="100" t="str">
        <f>IFERROR(IF(VLOOKUP($A215,'Annex 2 Designated EHV charges'!$D:$P,13,FALSE)=0,"",VLOOKUP($A215,'Annex 2 Designated EHV charges'!$D:$P,13,FALSE)),"")</f>
        <v/>
      </c>
      <c r="I215" s="237" t="str">
        <f>IF('Annex 2 Designated EHV charges'!Q221="","",'Annex 2 Designated EHV charges'!Q221)</f>
        <v/>
      </c>
    </row>
    <row r="216" spans="1:9" x14ac:dyDescent="0.25">
      <c r="A216" s="97" t="str">
        <f t="array" ref="A216">IFERROR(INDEX('Annex 2 Designated EHV charges'!$D$11:$D$257, MATCH(0, IF(ISBLANK('Annex 2 Designated EHV charges'!$D$11:$D$257),1, COUNTIF(A$4:$A215, 'Annex 2 Designated EHV charges'!$D$11:$D$257)), 0)),"")</f>
        <v/>
      </c>
      <c r="B216" s="96" t="str">
        <f>IF($A216="","",VLOOKUP($A216,'Annex 2 Designated EHV charges'!$D:$O,2,0))</f>
        <v/>
      </c>
      <c r="C216" s="97" t="str">
        <f>IF($A216="","",VLOOKUP($A216,'Annex 2 Designated EHV charges'!$D:$O,3,0))</f>
        <v/>
      </c>
      <c r="D216" s="96" t="str">
        <f>IF($A216="","",VLOOKUP($A216,'Annex 2 Designated EHV charges'!$D:$O,4,0))</f>
        <v/>
      </c>
      <c r="E216" s="98" t="str">
        <f>IFERROR(IF(VLOOKUP($A216,'Annex 2 Designated EHV charges'!$D:$O,10,FALSE)=0,"",VLOOKUP($A216,'Annex 2 Designated EHV charges'!$D:$O,10,FALSE)),"")</f>
        <v/>
      </c>
      <c r="F216" s="99" t="str">
        <f>IFERROR(IF(VLOOKUP($A216,'Annex 2 Designated EHV charges'!$D:$O,11,FALSE)=0,"",VLOOKUP($A216,'Annex 2 Designated EHV charges'!$D:$O,11,FALSE)),"")</f>
        <v/>
      </c>
      <c r="G216" s="100" t="str">
        <f>IFERROR(IF(VLOOKUP($A216,'Annex 2 Designated EHV charges'!$D:$O,12,FALSE)=0,"",VLOOKUP($A216,'Annex 2 Designated EHV charges'!$D:$O,12,FALSE)),"")</f>
        <v/>
      </c>
      <c r="H216" s="100" t="str">
        <f>IFERROR(IF(VLOOKUP($A216,'Annex 2 Designated EHV charges'!$D:$P,13,FALSE)=0,"",VLOOKUP($A216,'Annex 2 Designated EHV charges'!$D:$P,13,FALSE)),"")</f>
        <v/>
      </c>
      <c r="I216" s="237" t="str">
        <f>IF('Annex 2 Designated EHV charges'!Q222="","",'Annex 2 Designated EHV charges'!Q222)</f>
        <v/>
      </c>
    </row>
    <row r="217" spans="1:9" x14ac:dyDescent="0.25">
      <c r="A217" s="97" t="str">
        <f t="array" ref="A217">IFERROR(INDEX('Annex 2 Designated EHV charges'!$D$11:$D$257, MATCH(0, IF(ISBLANK('Annex 2 Designated EHV charges'!$D$11:$D$257),1, COUNTIF(A$4:$A216, 'Annex 2 Designated EHV charges'!$D$11:$D$257)), 0)),"")</f>
        <v/>
      </c>
      <c r="B217" s="96" t="str">
        <f>IF($A217="","",VLOOKUP($A217,'Annex 2 Designated EHV charges'!$D:$O,2,0))</f>
        <v/>
      </c>
      <c r="C217" s="97" t="str">
        <f>IF($A217="","",VLOOKUP($A217,'Annex 2 Designated EHV charges'!$D:$O,3,0))</f>
        <v/>
      </c>
      <c r="D217" s="96" t="str">
        <f>IF($A217="","",VLOOKUP($A217,'Annex 2 Designated EHV charges'!$D:$O,4,0))</f>
        <v/>
      </c>
      <c r="E217" s="98" t="str">
        <f>IFERROR(IF(VLOOKUP($A217,'Annex 2 Designated EHV charges'!$D:$O,10,FALSE)=0,"",VLOOKUP($A217,'Annex 2 Designated EHV charges'!$D:$O,10,FALSE)),"")</f>
        <v/>
      </c>
      <c r="F217" s="99" t="str">
        <f>IFERROR(IF(VLOOKUP($A217,'Annex 2 Designated EHV charges'!$D:$O,11,FALSE)=0,"",VLOOKUP($A217,'Annex 2 Designated EHV charges'!$D:$O,11,FALSE)),"")</f>
        <v/>
      </c>
      <c r="G217" s="100" t="str">
        <f>IFERROR(IF(VLOOKUP($A217,'Annex 2 Designated EHV charges'!$D:$O,12,FALSE)=0,"",VLOOKUP($A217,'Annex 2 Designated EHV charges'!$D:$O,12,FALSE)),"")</f>
        <v/>
      </c>
      <c r="H217" s="100" t="str">
        <f>IFERROR(IF(VLOOKUP($A217,'Annex 2 Designated EHV charges'!$D:$P,13,FALSE)=0,"",VLOOKUP($A217,'Annex 2 Designated EHV charges'!$D:$P,13,FALSE)),"")</f>
        <v/>
      </c>
      <c r="I217" s="237" t="str">
        <f>IF('Annex 2 Designated EHV charges'!Q223="","",'Annex 2 Designated EHV charges'!Q223)</f>
        <v>See Annex 6</v>
      </c>
    </row>
    <row r="218" spans="1:9" x14ac:dyDescent="0.25">
      <c r="A218" s="97" t="str">
        <f t="array" ref="A218">IFERROR(INDEX('Annex 2 Designated EHV charges'!$D$11:$D$257, MATCH(0, IF(ISBLANK('Annex 2 Designated EHV charges'!$D$11:$D$257),1, COUNTIF(A$4:$A217, 'Annex 2 Designated EHV charges'!$D$11:$D$257)), 0)),"")</f>
        <v/>
      </c>
      <c r="B218" s="96" t="str">
        <f>IF($A218="","",VLOOKUP($A218,'Annex 2 Designated EHV charges'!$D:$O,2,0))</f>
        <v/>
      </c>
      <c r="C218" s="97" t="str">
        <f>IF($A218="","",VLOOKUP($A218,'Annex 2 Designated EHV charges'!$D:$O,3,0))</f>
        <v/>
      </c>
      <c r="D218" s="96" t="str">
        <f>IF($A218="","",VLOOKUP($A218,'Annex 2 Designated EHV charges'!$D:$O,4,0))</f>
        <v/>
      </c>
      <c r="E218" s="98" t="str">
        <f>IFERROR(IF(VLOOKUP($A218,'Annex 2 Designated EHV charges'!$D:$O,10,FALSE)=0,"",VLOOKUP($A218,'Annex 2 Designated EHV charges'!$D:$O,10,FALSE)),"")</f>
        <v/>
      </c>
      <c r="F218" s="99" t="str">
        <f>IFERROR(IF(VLOOKUP($A218,'Annex 2 Designated EHV charges'!$D:$O,11,FALSE)=0,"",VLOOKUP($A218,'Annex 2 Designated EHV charges'!$D:$O,11,FALSE)),"")</f>
        <v/>
      </c>
      <c r="G218" s="100" t="str">
        <f>IFERROR(IF(VLOOKUP($A218,'Annex 2 Designated EHV charges'!$D:$O,12,FALSE)=0,"",VLOOKUP($A218,'Annex 2 Designated EHV charges'!$D:$O,12,FALSE)),"")</f>
        <v/>
      </c>
      <c r="H218" s="100" t="str">
        <f>IFERROR(IF(VLOOKUP($A218,'Annex 2 Designated EHV charges'!$D:$P,13,FALSE)=0,"",VLOOKUP($A218,'Annex 2 Designated EHV charges'!$D:$P,13,FALSE)),"")</f>
        <v/>
      </c>
      <c r="I218" s="237" t="str">
        <f>IF('Annex 2 Designated EHV charges'!Q224="","",'Annex 2 Designated EHV charges'!Q224)</f>
        <v/>
      </c>
    </row>
    <row r="219" spans="1:9" x14ac:dyDescent="0.25">
      <c r="A219" s="97" t="str">
        <f t="array" ref="A219">IFERROR(INDEX('Annex 2 Designated EHV charges'!$D$11:$D$257, MATCH(0, IF(ISBLANK('Annex 2 Designated EHV charges'!$D$11:$D$257),1, COUNTIF(A$4:$A218, 'Annex 2 Designated EHV charges'!$D$11:$D$257)), 0)),"")</f>
        <v/>
      </c>
      <c r="B219" s="96" t="str">
        <f>IF($A219="","",VLOOKUP($A219,'Annex 2 Designated EHV charges'!$D:$O,2,0))</f>
        <v/>
      </c>
      <c r="C219" s="97" t="str">
        <f>IF($A219="","",VLOOKUP($A219,'Annex 2 Designated EHV charges'!$D:$O,3,0))</f>
        <v/>
      </c>
      <c r="D219" s="96" t="str">
        <f>IF($A219="","",VLOOKUP($A219,'Annex 2 Designated EHV charges'!$D:$O,4,0))</f>
        <v/>
      </c>
      <c r="E219" s="98" t="str">
        <f>IFERROR(IF(VLOOKUP($A219,'Annex 2 Designated EHV charges'!$D:$O,10,FALSE)=0,"",VLOOKUP($A219,'Annex 2 Designated EHV charges'!$D:$O,10,FALSE)),"")</f>
        <v/>
      </c>
      <c r="F219" s="99" t="str">
        <f>IFERROR(IF(VLOOKUP($A219,'Annex 2 Designated EHV charges'!$D:$O,11,FALSE)=0,"",VLOOKUP($A219,'Annex 2 Designated EHV charges'!$D:$O,11,FALSE)),"")</f>
        <v/>
      </c>
      <c r="G219" s="100" t="str">
        <f>IFERROR(IF(VLOOKUP($A219,'Annex 2 Designated EHV charges'!$D:$O,12,FALSE)=0,"",VLOOKUP($A219,'Annex 2 Designated EHV charges'!$D:$O,12,FALSE)),"")</f>
        <v/>
      </c>
      <c r="H219" s="100" t="str">
        <f>IFERROR(IF(VLOOKUP($A219,'Annex 2 Designated EHV charges'!$D:$P,13,FALSE)=0,"",VLOOKUP($A219,'Annex 2 Designated EHV charges'!$D:$P,13,FALSE)),"")</f>
        <v/>
      </c>
      <c r="I219" s="237" t="str">
        <f>IF('Annex 2 Designated EHV charges'!Q225="","",'Annex 2 Designated EHV charges'!Q225)</f>
        <v/>
      </c>
    </row>
    <row r="220" spans="1:9" x14ac:dyDescent="0.25">
      <c r="A220" s="97" t="str">
        <f t="array" ref="A220">IFERROR(INDEX('Annex 2 Designated EHV charges'!$D$11:$D$257, MATCH(0, IF(ISBLANK('Annex 2 Designated EHV charges'!$D$11:$D$257),1, COUNTIF(A$4:$A219, 'Annex 2 Designated EHV charges'!$D$11:$D$257)), 0)),"")</f>
        <v/>
      </c>
      <c r="B220" s="96" t="str">
        <f>IF($A220="","",VLOOKUP($A220,'Annex 2 Designated EHV charges'!$D:$O,2,0))</f>
        <v/>
      </c>
      <c r="C220" s="97" t="str">
        <f>IF($A220="","",VLOOKUP($A220,'Annex 2 Designated EHV charges'!$D:$O,3,0))</f>
        <v/>
      </c>
      <c r="D220" s="96" t="str">
        <f>IF($A220="","",VLOOKUP($A220,'Annex 2 Designated EHV charges'!$D:$O,4,0))</f>
        <v/>
      </c>
      <c r="E220" s="98" t="str">
        <f>IFERROR(IF(VLOOKUP($A220,'Annex 2 Designated EHV charges'!$D:$O,10,FALSE)=0,"",VLOOKUP($A220,'Annex 2 Designated EHV charges'!$D:$O,10,FALSE)),"")</f>
        <v/>
      </c>
      <c r="F220" s="99" t="str">
        <f>IFERROR(IF(VLOOKUP($A220,'Annex 2 Designated EHV charges'!$D:$O,11,FALSE)=0,"",VLOOKUP($A220,'Annex 2 Designated EHV charges'!$D:$O,11,FALSE)),"")</f>
        <v/>
      </c>
      <c r="G220" s="100" t="str">
        <f>IFERROR(IF(VLOOKUP($A220,'Annex 2 Designated EHV charges'!$D:$O,12,FALSE)=0,"",VLOOKUP($A220,'Annex 2 Designated EHV charges'!$D:$O,12,FALSE)),"")</f>
        <v/>
      </c>
      <c r="H220" s="100" t="str">
        <f>IFERROR(IF(VLOOKUP($A220,'Annex 2 Designated EHV charges'!$D:$P,13,FALSE)=0,"",VLOOKUP($A220,'Annex 2 Designated EHV charges'!$D:$P,13,FALSE)),"")</f>
        <v/>
      </c>
      <c r="I220" s="237" t="str">
        <f>IF('Annex 2 Designated EHV charges'!Q226="","",'Annex 2 Designated EHV charges'!Q226)</f>
        <v/>
      </c>
    </row>
    <row r="221" spans="1:9" x14ac:dyDescent="0.25">
      <c r="A221" s="97" t="str">
        <f t="array" ref="A221">IFERROR(INDEX('Annex 2 Designated EHV charges'!$D$11:$D$257, MATCH(0, IF(ISBLANK('Annex 2 Designated EHV charges'!$D$11:$D$257),1, COUNTIF(A$4:$A220, 'Annex 2 Designated EHV charges'!$D$11:$D$257)), 0)),"")</f>
        <v/>
      </c>
      <c r="B221" s="96" t="str">
        <f>IF($A221="","",VLOOKUP($A221,'Annex 2 Designated EHV charges'!$D:$O,2,0))</f>
        <v/>
      </c>
      <c r="C221" s="97" t="str">
        <f>IF($A221="","",VLOOKUP($A221,'Annex 2 Designated EHV charges'!$D:$O,3,0))</f>
        <v/>
      </c>
      <c r="D221" s="96" t="str">
        <f>IF($A221="","",VLOOKUP($A221,'Annex 2 Designated EHV charges'!$D:$O,4,0))</f>
        <v/>
      </c>
      <c r="E221" s="98" t="str">
        <f>IFERROR(IF(VLOOKUP($A221,'Annex 2 Designated EHV charges'!$D:$O,10,FALSE)=0,"",VLOOKUP($A221,'Annex 2 Designated EHV charges'!$D:$O,10,FALSE)),"")</f>
        <v/>
      </c>
      <c r="F221" s="99" t="str">
        <f>IFERROR(IF(VLOOKUP($A221,'Annex 2 Designated EHV charges'!$D:$O,11,FALSE)=0,"",VLOOKUP($A221,'Annex 2 Designated EHV charges'!$D:$O,11,FALSE)),"")</f>
        <v/>
      </c>
      <c r="G221" s="100" t="str">
        <f>IFERROR(IF(VLOOKUP($A221,'Annex 2 Designated EHV charges'!$D:$O,12,FALSE)=0,"",VLOOKUP($A221,'Annex 2 Designated EHV charges'!$D:$O,12,FALSE)),"")</f>
        <v/>
      </c>
      <c r="H221" s="100" t="str">
        <f>IFERROR(IF(VLOOKUP($A221,'Annex 2 Designated EHV charges'!$D:$P,13,FALSE)=0,"",VLOOKUP($A221,'Annex 2 Designated EHV charges'!$D:$P,13,FALSE)),"")</f>
        <v/>
      </c>
      <c r="I221" s="237" t="str">
        <f>IF('Annex 2 Designated EHV charges'!Q227="","",'Annex 2 Designated EHV charges'!Q227)</f>
        <v/>
      </c>
    </row>
    <row r="222" spans="1:9" x14ac:dyDescent="0.25">
      <c r="A222" s="97" t="str">
        <f t="array" ref="A222">IFERROR(INDEX('Annex 2 Designated EHV charges'!$D$11:$D$257, MATCH(0, IF(ISBLANK('Annex 2 Designated EHV charges'!$D$11:$D$257),1, COUNTIF(A$4:$A221, 'Annex 2 Designated EHV charges'!$D$11:$D$257)), 0)),"")</f>
        <v/>
      </c>
      <c r="B222" s="96" t="str">
        <f>IF($A222="","",VLOOKUP($A222,'Annex 2 Designated EHV charges'!$D:$O,2,0))</f>
        <v/>
      </c>
      <c r="C222" s="97" t="str">
        <f>IF($A222="","",VLOOKUP($A222,'Annex 2 Designated EHV charges'!$D:$O,3,0))</f>
        <v/>
      </c>
      <c r="D222" s="96" t="str">
        <f>IF($A222="","",VLOOKUP($A222,'Annex 2 Designated EHV charges'!$D:$O,4,0))</f>
        <v/>
      </c>
      <c r="E222" s="98" t="str">
        <f>IFERROR(IF(VLOOKUP($A222,'Annex 2 Designated EHV charges'!$D:$O,10,FALSE)=0,"",VLOOKUP($A222,'Annex 2 Designated EHV charges'!$D:$O,10,FALSE)),"")</f>
        <v/>
      </c>
      <c r="F222" s="99" t="str">
        <f>IFERROR(IF(VLOOKUP($A222,'Annex 2 Designated EHV charges'!$D:$O,11,FALSE)=0,"",VLOOKUP($A222,'Annex 2 Designated EHV charges'!$D:$O,11,FALSE)),"")</f>
        <v/>
      </c>
      <c r="G222" s="100" t="str">
        <f>IFERROR(IF(VLOOKUP($A222,'Annex 2 Designated EHV charges'!$D:$O,12,FALSE)=0,"",VLOOKUP($A222,'Annex 2 Designated EHV charges'!$D:$O,12,FALSE)),"")</f>
        <v/>
      </c>
      <c r="H222" s="100" t="str">
        <f>IFERROR(IF(VLOOKUP($A222,'Annex 2 Designated EHV charges'!$D:$P,13,FALSE)=0,"",VLOOKUP($A222,'Annex 2 Designated EHV charges'!$D:$P,13,FALSE)),"")</f>
        <v/>
      </c>
      <c r="I222" s="237" t="str">
        <f>IF('Annex 2 Designated EHV charges'!Q228="","",'Annex 2 Designated EHV charges'!Q228)</f>
        <v/>
      </c>
    </row>
    <row r="223" spans="1:9" x14ac:dyDescent="0.25">
      <c r="A223" s="97" t="str">
        <f t="array" ref="A223">IFERROR(INDEX('Annex 2 Designated EHV charges'!$D$11:$D$257, MATCH(0, IF(ISBLANK('Annex 2 Designated EHV charges'!$D$11:$D$257),1, COUNTIF(A$4:$A222, 'Annex 2 Designated EHV charges'!$D$11:$D$257)), 0)),"")</f>
        <v/>
      </c>
      <c r="B223" s="96" t="str">
        <f>IF($A223="","",VLOOKUP($A223,'Annex 2 Designated EHV charges'!$D:$O,2,0))</f>
        <v/>
      </c>
      <c r="C223" s="97" t="str">
        <f>IF($A223="","",VLOOKUP($A223,'Annex 2 Designated EHV charges'!$D:$O,3,0))</f>
        <v/>
      </c>
      <c r="D223" s="96" t="str">
        <f>IF($A223="","",VLOOKUP($A223,'Annex 2 Designated EHV charges'!$D:$O,4,0))</f>
        <v/>
      </c>
      <c r="E223" s="98" t="str">
        <f>IFERROR(IF(VLOOKUP($A223,'Annex 2 Designated EHV charges'!$D:$O,10,FALSE)=0,"",VLOOKUP($A223,'Annex 2 Designated EHV charges'!$D:$O,10,FALSE)),"")</f>
        <v/>
      </c>
      <c r="F223" s="99" t="str">
        <f>IFERROR(IF(VLOOKUP($A223,'Annex 2 Designated EHV charges'!$D:$O,11,FALSE)=0,"",VLOOKUP($A223,'Annex 2 Designated EHV charges'!$D:$O,11,FALSE)),"")</f>
        <v/>
      </c>
      <c r="G223" s="100" t="str">
        <f>IFERROR(IF(VLOOKUP($A223,'Annex 2 Designated EHV charges'!$D:$O,12,FALSE)=0,"",VLOOKUP($A223,'Annex 2 Designated EHV charges'!$D:$O,12,FALSE)),"")</f>
        <v/>
      </c>
      <c r="H223" s="100" t="str">
        <f>IFERROR(IF(VLOOKUP($A223,'Annex 2 Designated EHV charges'!$D:$P,13,FALSE)=0,"",VLOOKUP($A223,'Annex 2 Designated EHV charges'!$D:$P,13,FALSE)),"")</f>
        <v/>
      </c>
      <c r="I223" s="237" t="str">
        <f>IF('Annex 2 Designated EHV charges'!Q229="","",'Annex 2 Designated EHV charges'!Q229)</f>
        <v/>
      </c>
    </row>
    <row r="224" spans="1:9" x14ac:dyDescent="0.25">
      <c r="A224" s="97" t="str">
        <f t="array" ref="A224">IFERROR(INDEX('Annex 2 Designated EHV charges'!$D$11:$D$257, MATCH(0, IF(ISBLANK('Annex 2 Designated EHV charges'!$D$11:$D$257),1, COUNTIF(A$4:$A223, 'Annex 2 Designated EHV charges'!$D$11:$D$257)), 0)),"")</f>
        <v/>
      </c>
      <c r="B224" s="96" t="str">
        <f>IF($A224="","",VLOOKUP($A224,'Annex 2 Designated EHV charges'!$D:$O,2,0))</f>
        <v/>
      </c>
      <c r="C224" s="97" t="str">
        <f>IF($A224="","",VLOOKUP($A224,'Annex 2 Designated EHV charges'!$D:$O,3,0))</f>
        <v/>
      </c>
      <c r="D224" s="96" t="str">
        <f>IF($A224="","",VLOOKUP($A224,'Annex 2 Designated EHV charges'!$D:$O,4,0))</f>
        <v/>
      </c>
      <c r="E224" s="98" t="str">
        <f>IFERROR(IF(VLOOKUP($A224,'Annex 2 Designated EHV charges'!$D:$O,10,FALSE)=0,"",VLOOKUP($A224,'Annex 2 Designated EHV charges'!$D:$O,10,FALSE)),"")</f>
        <v/>
      </c>
      <c r="F224" s="99" t="str">
        <f>IFERROR(IF(VLOOKUP($A224,'Annex 2 Designated EHV charges'!$D:$O,11,FALSE)=0,"",VLOOKUP($A224,'Annex 2 Designated EHV charges'!$D:$O,11,FALSE)),"")</f>
        <v/>
      </c>
      <c r="G224" s="100" t="str">
        <f>IFERROR(IF(VLOOKUP($A224,'Annex 2 Designated EHV charges'!$D:$O,12,FALSE)=0,"",VLOOKUP($A224,'Annex 2 Designated EHV charges'!$D:$O,12,FALSE)),"")</f>
        <v/>
      </c>
      <c r="H224" s="100" t="str">
        <f>IFERROR(IF(VLOOKUP($A224,'Annex 2 Designated EHV charges'!$D:$P,13,FALSE)=0,"",VLOOKUP($A224,'Annex 2 Designated EHV charges'!$D:$P,13,FALSE)),"")</f>
        <v/>
      </c>
      <c r="I224" s="237" t="str">
        <f>IF('Annex 2 Designated EHV charges'!Q230="","",'Annex 2 Designated EHV charges'!Q230)</f>
        <v/>
      </c>
    </row>
    <row r="225" spans="1:9" x14ac:dyDescent="0.25">
      <c r="A225" s="97" t="str">
        <f t="array" ref="A225">IFERROR(INDEX('Annex 2 Designated EHV charges'!$D$11:$D$257, MATCH(0, IF(ISBLANK('Annex 2 Designated EHV charges'!$D$11:$D$257),1, COUNTIF(A$4:$A224, 'Annex 2 Designated EHV charges'!$D$11:$D$257)), 0)),"")</f>
        <v/>
      </c>
      <c r="B225" s="96" t="str">
        <f>IF($A225="","",VLOOKUP($A225,'Annex 2 Designated EHV charges'!$D:$O,2,0))</f>
        <v/>
      </c>
      <c r="C225" s="97" t="str">
        <f>IF($A225="","",VLOOKUP($A225,'Annex 2 Designated EHV charges'!$D:$O,3,0))</f>
        <v/>
      </c>
      <c r="D225" s="96" t="str">
        <f>IF($A225="","",VLOOKUP($A225,'Annex 2 Designated EHV charges'!$D:$O,4,0))</f>
        <v/>
      </c>
      <c r="E225" s="98" t="str">
        <f>IFERROR(IF(VLOOKUP($A225,'Annex 2 Designated EHV charges'!$D:$O,10,FALSE)=0,"",VLOOKUP($A225,'Annex 2 Designated EHV charges'!$D:$O,10,FALSE)),"")</f>
        <v/>
      </c>
      <c r="F225" s="99" t="str">
        <f>IFERROR(IF(VLOOKUP($A225,'Annex 2 Designated EHV charges'!$D:$O,11,FALSE)=0,"",VLOOKUP($A225,'Annex 2 Designated EHV charges'!$D:$O,11,FALSE)),"")</f>
        <v/>
      </c>
      <c r="G225" s="100" t="str">
        <f>IFERROR(IF(VLOOKUP($A225,'Annex 2 Designated EHV charges'!$D:$O,12,FALSE)=0,"",VLOOKUP($A225,'Annex 2 Designated EHV charges'!$D:$O,12,FALSE)),"")</f>
        <v/>
      </c>
      <c r="H225" s="100" t="str">
        <f>IFERROR(IF(VLOOKUP($A225,'Annex 2 Designated EHV charges'!$D:$P,13,FALSE)=0,"",VLOOKUP($A225,'Annex 2 Designated EHV charges'!$D:$P,13,FALSE)),"")</f>
        <v/>
      </c>
      <c r="I225" s="237" t="str">
        <f>IF('Annex 2 Designated EHV charges'!Q231="","",'Annex 2 Designated EHV charges'!Q231)</f>
        <v/>
      </c>
    </row>
    <row r="226" spans="1:9" x14ac:dyDescent="0.25">
      <c r="A226" s="97" t="str">
        <f t="array" ref="A226">IFERROR(INDEX('Annex 2 Designated EHV charges'!$D$11:$D$257, MATCH(0, IF(ISBLANK('Annex 2 Designated EHV charges'!$D$11:$D$257),1, COUNTIF(A$4:$A225, 'Annex 2 Designated EHV charges'!$D$11:$D$257)), 0)),"")</f>
        <v/>
      </c>
      <c r="B226" s="96" t="str">
        <f>IF($A226="","",VLOOKUP($A226,'Annex 2 Designated EHV charges'!$D:$O,2,0))</f>
        <v/>
      </c>
      <c r="C226" s="97" t="str">
        <f>IF($A226="","",VLOOKUP($A226,'Annex 2 Designated EHV charges'!$D:$O,3,0))</f>
        <v/>
      </c>
      <c r="D226" s="96" t="str">
        <f>IF($A226="","",VLOOKUP($A226,'Annex 2 Designated EHV charges'!$D:$O,4,0))</f>
        <v/>
      </c>
      <c r="E226" s="98" t="str">
        <f>IFERROR(IF(VLOOKUP($A226,'Annex 2 Designated EHV charges'!$D:$O,10,FALSE)=0,"",VLOOKUP($A226,'Annex 2 Designated EHV charges'!$D:$O,10,FALSE)),"")</f>
        <v/>
      </c>
      <c r="F226" s="99" t="str">
        <f>IFERROR(IF(VLOOKUP($A226,'Annex 2 Designated EHV charges'!$D:$O,11,FALSE)=0,"",VLOOKUP($A226,'Annex 2 Designated EHV charges'!$D:$O,11,FALSE)),"")</f>
        <v/>
      </c>
      <c r="G226" s="100" t="str">
        <f>IFERROR(IF(VLOOKUP($A226,'Annex 2 Designated EHV charges'!$D:$O,12,FALSE)=0,"",VLOOKUP($A226,'Annex 2 Designated EHV charges'!$D:$O,12,FALSE)),"")</f>
        <v/>
      </c>
      <c r="H226" s="100" t="str">
        <f>IFERROR(IF(VLOOKUP($A226,'Annex 2 Designated EHV charges'!$D:$P,13,FALSE)=0,"",VLOOKUP($A226,'Annex 2 Designated EHV charges'!$D:$P,13,FALSE)),"")</f>
        <v/>
      </c>
      <c r="I226" s="237" t="str">
        <f>IF('Annex 2 Designated EHV charges'!Q232="","",'Annex 2 Designated EHV charges'!Q232)</f>
        <v/>
      </c>
    </row>
    <row r="227" spans="1:9" x14ac:dyDescent="0.25">
      <c r="A227" s="97" t="str">
        <f t="array" ref="A227">IFERROR(INDEX('Annex 2 Designated EHV charges'!$D$11:$D$257, MATCH(0, IF(ISBLANK('Annex 2 Designated EHV charges'!$D$11:$D$257),1, COUNTIF(A$4:$A226, 'Annex 2 Designated EHV charges'!$D$11:$D$257)), 0)),"")</f>
        <v/>
      </c>
      <c r="B227" s="96" t="str">
        <f>IF($A227="","",VLOOKUP($A227,'Annex 2 Designated EHV charges'!$D:$O,2,0))</f>
        <v/>
      </c>
      <c r="C227" s="97" t="str">
        <f>IF($A227="","",VLOOKUP($A227,'Annex 2 Designated EHV charges'!$D:$O,3,0))</f>
        <v/>
      </c>
      <c r="D227" s="96" t="str">
        <f>IF($A227="","",VLOOKUP($A227,'Annex 2 Designated EHV charges'!$D:$O,4,0))</f>
        <v/>
      </c>
      <c r="E227" s="98" t="str">
        <f>IFERROR(IF(VLOOKUP($A227,'Annex 2 Designated EHV charges'!$D:$O,10,FALSE)=0,"",VLOOKUP($A227,'Annex 2 Designated EHV charges'!$D:$O,10,FALSE)),"")</f>
        <v/>
      </c>
      <c r="F227" s="99" t="str">
        <f>IFERROR(IF(VLOOKUP($A227,'Annex 2 Designated EHV charges'!$D:$O,11,FALSE)=0,"",VLOOKUP($A227,'Annex 2 Designated EHV charges'!$D:$O,11,FALSE)),"")</f>
        <v/>
      </c>
      <c r="G227" s="100" t="str">
        <f>IFERROR(IF(VLOOKUP($A227,'Annex 2 Designated EHV charges'!$D:$O,12,FALSE)=0,"",VLOOKUP($A227,'Annex 2 Designated EHV charges'!$D:$O,12,FALSE)),"")</f>
        <v/>
      </c>
      <c r="H227" s="100" t="str">
        <f>IFERROR(IF(VLOOKUP($A227,'Annex 2 Designated EHV charges'!$D:$P,13,FALSE)=0,"",VLOOKUP($A227,'Annex 2 Designated EHV charges'!$D:$P,13,FALSE)),"")</f>
        <v/>
      </c>
      <c r="I227" s="237" t="str">
        <f>IF('Annex 2 Designated EHV charges'!Q233="","",'Annex 2 Designated EHV charges'!Q233)</f>
        <v/>
      </c>
    </row>
    <row r="228" spans="1:9" x14ac:dyDescent="0.25">
      <c r="A228" s="97" t="str">
        <f t="array" ref="A228">IFERROR(INDEX('Annex 2 Designated EHV charges'!$D$11:$D$257, MATCH(0, IF(ISBLANK('Annex 2 Designated EHV charges'!$D$11:$D$257),1, COUNTIF(A$4:$A227, 'Annex 2 Designated EHV charges'!$D$11:$D$257)), 0)),"")</f>
        <v/>
      </c>
      <c r="B228" s="96" t="str">
        <f>IF($A228="","",VLOOKUP($A228,'Annex 2 Designated EHV charges'!$D:$O,2,0))</f>
        <v/>
      </c>
      <c r="C228" s="97" t="str">
        <f>IF($A228="","",VLOOKUP($A228,'Annex 2 Designated EHV charges'!$D:$O,3,0))</f>
        <v/>
      </c>
      <c r="D228" s="96" t="str">
        <f>IF($A228="","",VLOOKUP($A228,'Annex 2 Designated EHV charges'!$D:$O,4,0))</f>
        <v/>
      </c>
      <c r="E228" s="98" t="str">
        <f>IFERROR(IF(VLOOKUP($A228,'Annex 2 Designated EHV charges'!$D:$O,10,FALSE)=0,"",VLOOKUP($A228,'Annex 2 Designated EHV charges'!$D:$O,10,FALSE)),"")</f>
        <v/>
      </c>
      <c r="F228" s="99" t="str">
        <f>IFERROR(IF(VLOOKUP($A228,'Annex 2 Designated EHV charges'!$D:$O,11,FALSE)=0,"",VLOOKUP($A228,'Annex 2 Designated EHV charges'!$D:$O,11,FALSE)),"")</f>
        <v/>
      </c>
      <c r="G228" s="100" t="str">
        <f>IFERROR(IF(VLOOKUP($A228,'Annex 2 Designated EHV charges'!$D:$O,12,FALSE)=0,"",VLOOKUP($A228,'Annex 2 Designated EHV charges'!$D:$O,12,FALSE)),"")</f>
        <v/>
      </c>
      <c r="H228" s="100" t="str">
        <f>IFERROR(IF(VLOOKUP($A228,'Annex 2 Designated EHV charges'!$D:$P,13,FALSE)=0,"",VLOOKUP($A228,'Annex 2 Designated EHV charges'!$D:$P,13,FALSE)),"")</f>
        <v/>
      </c>
      <c r="I228" s="237" t="str">
        <f>IF('Annex 2 Designated EHV charges'!Q234="","",'Annex 2 Designated EHV charges'!Q234)</f>
        <v/>
      </c>
    </row>
    <row r="229" spans="1:9" x14ac:dyDescent="0.25">
      <c r="A229" s="97" t="str">
        <f t="array" ref="A229">IFERROR(INDEX('Annex 2 Designated EHV charges'!$D$11:$D$257, MATCH(0, IF(ISBLANK('Annex 2 Designated EHV charges'!$D$11:$D$257),1, COUNTIF(A$4:$A228, 'Annex 2 Designated EHV charges'!$D$11:$D$257)), 0)),"")</f>
        <v/>
      </c>
      <c r="B229" s="96" t="str">
        <f>IF($A229="","",VLOOKUP($A229,'Annex 2 Designated EHV charges'!$D:$O,2,0))</f>
        <v/>
      </c>
      <c r="C229" s="97" t="str">
        <f>IF($A229="","",VLOOKUP($A229,'Annex 2 Designated EHV charges'!$D:$O,3,0))</f>
        <v/>
      </c>
      <c r="D229" s="96" t="str">
        <f>IF($A229="","",VLOOKUP($A229,'Annex 2 Designated EHV charges'!$D:$O,4,0))</f>
        <v/>
      </c>
      <c r="E229" s="98" t="str">
        <f>IFERROR(IF(VLOOKUP($A229,'Annex 2 Designated EHV charges'!$D:$O,10,FALSE)=0,"",VLOOKUP($A229,'Annex 2 Designated EHV charges'!$D:$O,10,FALSE)),"")</f>
        <v/>
      </c>
      <c r="F229" s="99" t="str">
        <f>IFERROR(IF(VLOOKUP($A229,'Annex 2 Designated EHV charges'!$D:$O,11,FALSE)=0,"",VLOOKUP($A229,'Annex 2 Designated EHV charges'!$D:$O,11,FALSE)),"")</f>
        <v/>
      </c>
      <c r="G229" s="100" t="str">
        <f>IFERROR(IF(VLOOKUP($A229,'Annex 2 Designated EHV charges'!$D:$O,12,FALSE)=0,"",VLOOKUP($A229,'Annex 2 Designated EHV charges'!$D:$O,12,FALSE)),"")</f>
        <v/>
      </c>
      <c r="H229" s="100" t="str">
        <f>IFERROR(IF(VLOOKUP($A229,'Annex 2 Designated EHV charges'!$D:$P,13,FALSE)=0,"",VLOOKUP($A229,'Annex 2 Designated EHV charges'!$D:$P,13,FALSE)),"")</f>
        <v/>
      </c>
      <c r="I229" s="237" t="str">
        <f>IF('Annex 2 Designated EHV charges'!Q235="","",'Annex 2 Designated EHV charges'!Q235)</f>
        <v/>
      </c>
    </row>
    <row r="230" spans="1:9" x14ac:dyDescent="0.25">
      <c r="A230" s="97" t="str">
        <f t="array" ref="A230">IFERROR(INDEX('Annex 2 Designated EHV charges'!$D$11:$D$257, MATCH(0, IF(ISBLANK('Annex 2 Designated EHV charges'!$D$11:$D$257),1, COUNTIF(A$4:$A229, 'Annex 2 Designated EHV charges'!$D$11:$D$257)), 0)),"")</f>
        <v/>
      </c>
      <c r="B230" s="96" t="str">
        <f>IF($A230="","",VLOOKUP($A230,'Annex 2 Designated EHV charges'!$D:$O,2,0))</f>
        <v/>
      </c>
      <c r="C230" s="97" t="str">
        <f>IF($A230="","",VLOOKUP($A230,'Annex 2 Designated EHV charges'!$D:$O,3,0))</f>
        <v/>
      </c>
      <c r="D230" s="96" t="str">
        <f>IF($A230="","",VLOOKUP($A230,'Annex 2 Designated EHV charges'!$D:$O,4,0))</f>
        <v/>
      </c>
      <c r="E230" s="98" t="str">
        <f>IFERROR(IF(VLOOKUP($A230,'Annex 2 Designated EHV charges'!$D:$O,10,FALSE)=0,"",VLOOKUP($A230,'Annex 2 Designated EHV charges'!$D:$O,10,FALSE)),"")</f>
        <v/>
      </c>
      <c r="F230" s="99" t="str">
        <f>IFERROR(IF(VLOOKUP($A230,'Annex 2 Designated EHV charges'!$D:$O,11,FALSE)=0,"",VLOOKUP($A230,'Annex 2 Designated EHV charges'!$D:$O,11,FALSE)),"")</f>
        <v/>
      </c>
      <c r="G230" s="100" t="str">
        <f>IFERROR(IF(VLOOKUP($A230,'Annex 2 Designated EHV charges'!$D:$O,12,FALSE)=0,"",VLOOKUP($A230,'Annex 2 Designated EHV charges'!$D:$O,12,FALSE)),"")</f>
        <v/>
      </c>
      <c r="H230" s="100" t="str">
        <f>IFERROR(IF(VLOOKUP($A230,'Annex 2 Designated EHV charges'!$D:$P,13,FALSE)=0,"",VLOOKUP($A230,'Annex 2 Designated EHV charges'!$D:$P,13,FALSE)),"")</f>
        <v/>
      </c>
      <c r="I230" s="237" t="str">
        <f>IF('Annex 2 Designated EHV charges'!Q236="","",'Annex 2 Designated EHV charges'!Q236)</f>
        <v>See Annex 6</v>
      </c>
    </row>
    <row r="231" spans="1:9" x14ac:dyDescent="0.25">
      <c r="A231" s="97" t="str">
        <f t="array" ref="A231">IFERROR(INDEX('Annex 2 Designated EHV charges'!$D$11:$D$257, MATCH(0, IF(ISBLANK('Annex 2 Designated EHV charges'!$D$11:$D$257),1, COUNTIF(A$4:$A230, 'Annex 2 Designated EHV charges'!$D$11:$D$257)), 0)),"")</f>
        <v/>
      </c>
      <c r="B231" s="96" t="str">
        <f>IF($A231="","",VLOOKUP($A231,'Annex 2 Designated EHV charges'!$D:$O,2,0))</f>
        <v/>
      </c>
      <c r="C231" s="97" t="str">
        <f>IF($A231="","",VLOOKUP($A231,'Annex 2 Designated EHV charges'!$D:$O,3,0))</f>
        <v/>
      </c>
      <c r="D231" s="96" t="str">
        <f>IF($A231="","",VLOOKUP($A231,'Annex 2 Designated EHV charges'!$D:$O,4,0))</f>
        <v/>
      </c>
      <c r="E231" s="98" t="str">
        <f>IFERROR(IF(VLOOKUP($A231,'Annex 2 Designated EHV charges'!$D:$O,10,FALSE)=0,"",VLOOKUP($A231,'Annex 2 Designated EHV charges'!$D:$O,10,FALSE)),"")</f>
        <v/>
      </c>
      <c r="F231" s="99" t="str">
        <f>IFERROR(IF(VLOOKUP($A231,'Annex 2 Designated EHV charges'!$D:$O,11,FALSE)=0,"",VLOOKUP($A231,'Annex 2 Designated EHV charges'!$D:$O,11,FALSE)),"")</f>
        <v/>
      </c>
      <c r="G231" s="100" t="str">
        <f>IFERROR(IF(VLOOKUP($A231,'Annex 2 Designated EHV charges'!$D:$O,12,FALSE)=0,"",VLOOKUP($A231,'Annex 2 Designated EHV charges'!$D:$O,12,FALSE)),"")</f>
        <v/>
      </c>
      <c r="H231" s="100" t="str">
        <f>IFERROR(IF(VLOOKUP($A231,'Annex 2 Designated EHV charges'!$D:$P,13,FALSE)=0,"",VLOOKUP($A231,'Annex 2 Designated EHV charges'!$D:$P,13,FALSE)),"")</f>
        <v/>
      </c>
      <c r="I231" s="237" t="str">
        <f>IF('Annex 2 Designated EHV charges'!Q237="","",'Annex 2 Designated EHV charges'!Q237)</f>
        <v/>
      </c>
    </row>
    <row r="232" spans="1:9" x14ac:dyDescent="0.25">
      <c r="A232" s="97" t="str">
        <f t="array" ref="A232">IFERROR(INDEX('Annex 2 Designated EHV charges'!$D$11:$D$257, MATCH(0, IF(ISBLANK('Annex 2 Designated EHV charges'!$D$11:$D$257),1, COUNTIF(A$4:$A231, 'Annex 2 Designated EHV charges'!$D$11:$D$257)), 0)),"")</f>
        <v/>
      </c>
      <c r="B232" s="96" t="str">
        <f>IF($A232="","",VLOOKUP($A232,'Annex 2 Designated EHV charges'!$D:$O,2,0))</f>
        <v/>
      </c>
      <c r="C232" s="97" t="str">
        <f>IF($A232="","",VLOOKUP($A232,'Annex 2 Designated EHV charges'!$D:$O,3,0))</f>
        <v/>
      </c>
      <c r="D232" s="96" t="str">
        <f>IF($A232="","",VLOOKUP($A232,'Annex 2 Designated EHV charges'!$D:$O,4,0))</f>
        <v/>
      </c>
      <c r="E232" s="98" t="str">
        <f>IFERROR(IF(VLOOKUP($A232,'Annex 2 Designated EHV charges'!$D:$O,10,FALSE)=0,"",VLOOKUP($A232,'Annex 2 Designated EHV charges'!$D:$O,10,FALSE)),"")</f>
        <v/>
      </c>
      <c r="F232" s="99" t="str">
        <f>IFERROR(IF(VLOOKUP($A232,'Annex 2 Designated EHV charges'!$D:$O,11,FALSE)=0,"",VLOOKUP($A232,'Annex 2 Designated EHV charges'!$D:$O,11,FALSE)),"")</f>
        <v/>
      </c>
      <c r="G232" s="100" t="str">
        <f>IFERROR(IF(VLOOKUP($A232,'Annex 2 Designated EHV charges'!$D:$O,12,FALSE)=0,"",VLOOKUP($A232,'Annex 2 Designated EHV charges'!$D:$O,12,FALSE)),"")</f>
        <v/>
      </c>
      <c r="H232" s="100" t="str">
        <f>IFERROR(IF(VLOOKUP($A232,'Annex 2 Designated EHV charges'!$D:$P,13,FALSE)=0,"",VLOOKUP($A232,'Annex 2 Designated EHV charges'!$D:$P,13,FALSE)),"")</f>
        <v/>
      </c>
      <c r="I232" s="237" t="str">
        <f>IF('Annex 2 Designated EHV charges'!Q238="","",'Annex 2 Designated EHV charges'!Q238)</f>
        <v/>
      </c>
    </row>
    <row r="233" spans="1:9" x14ac:dyDescent="0.25">
      <c r="A233" s="97" t="str">
        <f t="array" ref="A233">IFERROR(INDEX('Annex 2 Designated EHV charges'!$D$11:$D$257, MATCH(0, IF(ISBLANK('Annex 2 Designated EHV charges'!$D$11:$D$257),1, COUNTIF(A$4:$A232, 'Annex 2 Designated EHV charges'!$D$11:$D$257)), 0)),"")</f>
        <v/>
      </c>
      <c r="B233" s="96" t="str">
        <f>IF($A233="","",VLOOKUP($A233,'Annex 2 Designated EHV charges'!$D:$O,2,0))</f>
        <v/>
      </c>
      <c r="C233" s="97" t="str">
        <f>IF($A233="","",VLOOKUP($A233,'Annex 2 Designated EHV charges'!$D:$O,3,0))</f>
        <v/>
      </c>
      <c r="D233" s="96" t="str">
        <f>IF($A233="","",VLOOKUP($A233,'Annex 2 Designated EHV charges'!$D:$O,4,0))</f>
        <v/>
      </c>
      <c r="E233" s="98" t="str">
        <f>IFERROR(IF(VLOOKUP($A233,'Annex 2 Designated EHV charges'!$D:$O,10,FALSE)=0,"",VLOOKUP($A233,'Annex 2 Designated EHV charges'!$D:$O,10,FALSE)),"")</f>
        <v/>
      </c>
      <c r="F233" s="99" t="str">
        <f>IFERROR(IF(VLOOKUP($A233,'Annex 2 Designated EHV charges'!$D:$O,11,FALSE)=0,"",VLOOKUP($A233,'Annex 2 Designated EHV charges'!$D:$O,11,FALSE)),"")</f>
        <v/>
      </c>
      <c r="G233" s="100" t="str">
        <f>IFERROR(IF(VLOOKUP($A233,'Annex 2 Designated EHV charges'!$D:$O,12,FALSE)=0,"",VLOOKUP($A233,'Annex 2 Designated EHV charges'!$D:$O,12,FALSE)),"")</f>
        <v/>
      </c>
      <c r="H233" s="100" t="str">
        <f>IFERROR(IF(VLOOKUP($A233,'Annex 2 Designated EHV charges'!$D:$P,13,FALSE)=0,"",VLOOKUP($A233,'Annex 2 Designated EHV charges'!$D:$P,13,FALSE)),"")</f>
        <v/>
      </c>
      <c r="I233" s="237" t="str">
        <f>IF('Annex 2 Designated EHV charges'!Q239="","",'Annex 2 Designated EHV charges'!Q239)</f>
        <v/>
      </c>
    </row>
    <row r="234" spans="1:9" x14ac:dyDescent="0.25">
      <c r="A234" s="97" t="str">
        <f t="array" ref="A234">IFERROR(INDEX('Annex 2 Designated EHV charges'!$D$11:$D$257, MATCH(0, IF(ISBLANK('Annex 2 Designated EHV charges'!$D$11:$D$257),1, COUNTIF(A$4:$A233, 'Annex 2 Designated EHV charges'!$D$11:$D$257)), 0)),"")</f>
        <v/>
      </c>
      <c r="B234" s="96" t="str">
        <f>IF($A234="","",VLOOKUP($A234,'Annex 2 Designated EHV charges'!$D:$O,2,0))</f>
        <v/>
      </c>
      <c r="C234" s="97" t="str">
        <f>IF($A234="","",VLOOKUP($A234,'Annex 2 Designated EHV charges'!$D:$O,3,0))</f>
        <v/>
      </c>
      <c r="D234" s="96" t="str">
        <f>IF($A234="","",VLOOKUP($A234,'Annex 2 Designated EHV charges'!$D:$O,4,0))</f>
        <v/>
      </c>
      <c r="E234" s="98" t="str">
        <f>IFERROR(IF(VLOOKUP($A234,'Annex 2 Designated EHV charges'!$D:$O,10,FALSE)=0,"",VLOOKUP($A234,'Annex 2 Designated EHV charges'!$D:$O,10,FALSE)),"")</f>
        <v/>
      </c>
      <c r="F234" s="99" t="str">
        <f>IFERROR(IF(VLOOKUP($A234,'Annex 2 Designated EHV charges'!$D:$O,11,FALSE)=0,"",VLOOKUP($A234,'Annex 2 Designated EHV charges'!$D:$O,11,FALSE)),"")</f>
        <v/>
      </c>
      <c r="G234" s="100" t="str">
        <f>IFERROR(IF(VLOOKUP($A234,'Annex 2 Designated EHV charges'!$D:$O,12,FALSE)=0,"",VLOOKUP($A234,'Annex 2 Designated EHV charges'!$D:$O,12,FALSE)),"")</f>
        <v/>
      </c>
      <c r="H234" s="100" t="str">
        <f>IFERROR(IF(VLOOKUP($A234,'Annex 2 Designated EHV charges'!$D:$P,13,FALSE)=0,"",VLOOKUP($A234,'Annex 2 Designated EHV charges'!$D:$P,13,FALSE)),"")</f>
        <v/>
      </c>
      <c r="I234" s="237" t="str">
        <f>IF('Annex 2 Designated EHV charges'!Q240="","",'Annex 2 Designated EHV charges'!Q240)</f>
        <v>See Annex 6</v>
      </c>
    </row>
    <row r="235" spans="1:9" x14ac:dyDescent="0.25">
      <c r="A235" s="97" t="str">
        <f t="array" ref="A235">IFERROR(INDEX('Annex 2 Designated EHV charges'!$D$11:$D$257, MATCH(0, IF(ISBLANK('Annex 2 Designated EHV charges'!$D$11:$D$257),1, COUNTIF(A$4:$A234, 'Annex 2 Designated EHV charges'!$D$11:$D$257)), 0)),"")</f>
        <v/>
      </c>
      <c r="B235" s="96" t="str">
        <f>IF($A235="","",VLOOKUP($A235,'Annex 2 Designated EHV charges'!$D:$O,2,0))</f>
        <v/>
      </c>
      <c r="C235" s="97" t="str">
        <f>IF($A235="","",VLOOKUP($A235,'Annex 2 Designated EHV charges'!$D:$O,3,0))</f>
        <v/>
      </c>
      <c r="D235" s="96" t="str">
        <f>IF($A235="","",VLOOKUP($A235,'Annex 2 Designated EHV charges'!$D:$O,4,0))</f>
        <v/>
      </c>
      <c r="E235" s="98" t="str">
        <f>IFERROR(IF(VLOOKUP($A235,'Annex 2 Designated EHV charges'!$D:$O,10,FALSE)=0,"",VLOOKUP($A235,'Annex 2 Designated EHV charges'!$D:$O,10,FALSE)),"")</f>
        <v/>
      </c>
      <c r="F235" s="99" t="str">
        <f>IFERROR(IF(VLOOKUP($A235,'Annex 2 Designated EHV charges'!$D:$O,11,FALSE)=0,"",VLOOKUP($A235,'Annex 2 Designated EHV charges'!$D:$O,11,FALSE)),"")</f>
        <v/>
      </c>
      <c r="G235" s="100" t="str">
        <f>IFERROR(IF(VLOOKUP($A235,'Annex 2 Designated EHV charges'!$D:$O,12,FALSE)=0,"",VLOOKUP($A235,'Annex 2 Designated EHV charges'!$D:$O,12,FALSE)),"")</f>
        <v/>
      </c>
      <c r="H235" s="100" t="str">
        <f>IFERROR(IF(VLOOKUP($A235,'Annex 2 Designated EHV charges'!$D:$P,13,FALSE)=0,"",VLOOKUP($A235,'Annex 2 Designated EHV charges'!$D:$P,13,FALSE)),"")</f>
        <v/>
      </c>
      <c r="I235" s="237" t="str">
        <f>IF('Annex 2 Designated EHV charges'!Q241="","",'Annex 2 Designated EHV charges'!Q241)</f>
        <v/>
      </c>
    </row>
    <row r="236" spans="1:9" x14ac:dyDescent="0.25">
      <c r="A236" s="97" t="str">
        <f t="array" ref="A236">IFERROR(INDEX('Annex 2 Designated EHV charges'!$D$11:$D$257, MATCH(0, IF(ISBLANK('Annex 2 Designated EHV charges'!$D$11:$D$257),1, COUNTIF(A$4:$A235, 'Annex 2 Designated EHV charges'!$D$11:$D$257)), 0)),"")</f>
        <v/>
      </c>
      <c r="B236" s="96" t="str">
        <f>IF($A236="","",VLOOKUP($A236,'Annex 2 Designated EHV charges'!$D:$O,2,0))</f>
        <v/>
      </c>
      <c r="C236" s="97" t="str">
        <f>IF($A236="","",VLOOKUP($A236,'Annex 2 Designated EHV charges'!$D:$O,3,0))</f>
        <v/>
      </c>
      <c r="D236" s="96" t="str">
        <f>IF($A236="","",VLOOKUP($A236,'Annex 2 Designated EHV charges'!$D:$O,4,0))</f>
        <v/>
      </c>
      <c r="E236" s="98" t="str">
        <f>IFERROR(IF(VLOOKUP($A236,'Annex 2 Designated EHV charges'!$D:$O,10,FALSE)=0,"",VLOOKUP($A236,'Annex 2 Designated EHV charges'!$D:$O,10,FALSE)),"")</f>
        <v/>
      </c>
      <c r="F236" s="99" t="str">
        <f>IFERROR(IF(VLOOKUP($A236,'Annex 2 Designated EHV charges'!$D:$O,11,FALSE)=0,"",VLOOKUP($A236,'Annex 2 Designated EHV charges'!$D:$O,11,FALSE)),"")</f>
        <v/>
      </c>
      <c r="G236" s="100" t="str">
        <f>IFERROR(IF(VLOOKUP($A236,'Annex 2 Designated EHV charges'!$D:$O,12,FALSE)=0,"",VLOOKUP($A236,'Annex 2 Designated EHV charges'!$D:$O,12,FALSE)),"")</f>
        <v/>
      </c>
      <c r="H236" s="100" t="str">
        <f>IFERROR(IF(VLOOKUP($A236,'Annex 2 Designated EHV charges'!$D:$P,13,FALSE)=0,"",VLOOKUP($A236,'Annex 2 Designated EHV charges'!$D:$P,13,FALSE)),"")</f>
        <v/>
      </c>
      <c r="I236" s="237" t="str">
        <f>IF('Annex 2 Designated EHV charges'!Q242="","",'Annex 2 Designated EHV charges'!Q242)</f>
        <v/>
      </c>
    </row>
    <row r="237" spans="1:9" x14ac:dyDescent="0.25">
      <c r="A237" s="97" t="str">
        <f t="array" ref="A237">IFERROR(INDEX('Annex 2 Designated EHV charges'!$D$11:$D$257, MATCH(0, IF(ISBLANK('Annex 2 Designated EHV charges'!$D$11:$D$257),1, COUNTIF(A$4:$A236, 'Annex 2 Designated EHV charges'!$D$11:$D$257)), 0)),"")</f>
        <v/>
      </c>
      <c r="B237" s="96" t="str">
        <f>IF($A237="","",VLOOKUP($A237,'Annex 2 Designated EHV charges'!$D:$O,2,0))</f>
        <v/>
      </c>
      <c r="C237" s="97" t="str">
        <f>IF($A237="","",VLOOKUP($A237,'Annex 2 Designated EHV charges'!$D:$O,3,0))</f>
        <v/>
      </c>
      <c r="D237" s="96" t="str">
        <f>IF($A237="","",VLOOKUP($A237,'Annex 2 Designated EHV charges'!$D:$O,4,0))</f>
        <v/>
      </c>
      <c r="E237" s="98" t="str">
        <f>IFERROR(IF(VLOOKUP($A237,'Annex 2 Designated EHV charges'!$D:$O,10,FALSE)=0,"",VLOOKUP($A237,'Annex 2 Designated EHV charges'!$D:$O,10,FALSE)),"")</f>
        <v/>
      </c>
      <c r="F237" s="99" t="str">
        <f>IFERROR(IF(VLOOKUP($A237,'Annex 2 Designated EHV charges'!$D:$O,11,FALSE)=0,"",VLOOKUP($A237,'Annex 2 Designated EHV charges'!$D:$O,11,FALSE)),"")</f>
        <v/>
      </c>
      <c r="G237" s="100" t="str">
        <f>IFERROR(IF(VLOOKUP($A237,'Annex 2 Designated EHV charges'!$D:$O,12,FALSE)=0,"",VLOOKUP($A237,'Annex 2 Designated EHV charges'!$D:$O,12,FALSE)),"")</f>
        <v/>
      </c>
      <c r="H237" s="100" t="str">
        <f>IFERROR(IF(VLOOKUP($A237,'Annex 2 Designated EHV charges'!$D:$P,13,FALSE)=0,"",VLOOKUP($A237,'Annex 2 Designated EHV charges'!$D:$P,13,FALSE)),"")</f>
        <v/>
      </c>
      <c r="I237" s="237" t="str">
        <f>IF('Annex 2 Designated EHV charges'!Q243="","",'Annex 2 Designated EHV charges'!Q243)</f>
        <v/>
      </c>
    </row>
    <row r="238" spans="1:9" x14ac:dyDescent="0.25">
      <c r="A238" s="97" t="str">
        <f t="array" ref="A238">IFERROR(INDEX('Annex 2 Designated EHV charges'!$D$11:$D$257, MATCH(0, IF(ISBLANK('Annex 2 Designated EHV charges'!$D$11:$D$257),1, COUNTIF(A$4:$A237, 'Annex 2 Designated EHV charges'!$D$11:$D$257)), 0)),"")</f>
        <v/>
      </c>
      <c r="B238" s="96" t="str">
        <f>IF($A238="","",VLOOKUP($A238,'Annex 2 Designated EHV charges'!$D:$O,2,0))</f>
        <v/>
      </c>
      <c r="C238" s="97" t="str">
        <f>IF($A238="","",VLOOKUP($A238,'Annex 2 Designated EHV charges'!$D:$O,3,0))</f>
        <v/>
      </c>
      <c r="D238" s="96" t="str">
        <f>IF($A238="","",VLOOKUP($A238,'Annex 2 Designated EHV charges'!$D:$O,4,0))</f>
        <v/>
      </c>
      <c r="E238" s="98" t="str">
        <f>IFERROR(IF(VLOOKUP($A238,'Annex 2 Designated EHV charges'!$D:$O,10,FALSE)=0,"",VLOOKUP($A238,'Annex 2 Designated EHV charges'!$D:$O,10,FALSE)),"")</f>
        <v/>
      </c>
      <c r="F238" s="99" t="str">
        <f>IFERROR(IF(VLOOKUP($A238,'Annex 2 Designated EHV charges'!$D:$O,11,FALSE)=0,"",VLOOKUP($A238,'Annex 2 Designated EHV charges'!$D:$O,11,FALSE)),"")</f>
        <v/>
      </c>
      <c r="G238" s="100" t="str">
        <f>IFERROR(IF(VLOOKUP($A238,'Annex 2 Designated EHV charges'!$D:$O,12,FALSE)=0,"",VLOOKUP($A238,'Annex 2 Designated EHV charges'!$D:$O,12,FALSE)),"")</f>
        <v/>
      </c>
      <c r="H238" s="100" t="str">
        <f>IFERROR(IF(VLOOKUP($A238,'Annex 2 Designated EHV charges'!$D:$P,13,FALSE)=0,"",VLOOKUP($A238,'Annex 2 Designated EHV charges'!$D:$P,13,FALSE)),"")</f>
        <v/>
      </c>
      <c r="I238" s="237" t="str">
        <f>IF('Annex 2 Designated EHV charges'!Q244="","",'Annex 2 Designated EHV charges'!Q244)</f>
        <v/>
      </c>
    </row>
    <row r="239" spans="1:9" x14ac:dyDescent="0.25">
      <c r="A239" s="97" t="str">
        <f t="array" ref="A239">IFERROR(INDEX('Annex 2 Designated EHV charges'!$D$11:$D$257, MATCH(0, IF(ISBLANK('Annex 2 Designated EHV charges'!$D$11:$D$257),1, COUNTIF(A$4:$A238, 'Annex 2 Designated EHV charges'!$D$11:$D$257)), 0)),"")</f>
        <v/>
      </c>
      <c r="B239" s="96" t="str">
        <f>IF($A239="","",VLOOKUP($A239,'Annex 2 Designated EHV charges'!$D:$O,2,0))</f>
        <v/>
      </c>
      <c r="C239" s="97" t="str">
        <f>IF($A239="","",VLOOKUP($A239,'Annex 2 Designated EHV charges'!$D:$O,3,0))</f>
        <v/>
      </c>
      <c r="D239" s="96" t="str">
        <f>IF($A239="","",VLOOKUP($A239,'Annex 2 Designated EHV charges'!$D:$O,4,0))</f>
        <v/>
      </c>
      <c r="E239" s="98" t="str">
        <f>IFERROR(IF(VLOOKUP($A239,'Annex 2 Designated EHV charges'!$D:$O,10,FALSE)=0,"",VLOOKUP($A239,'Annex 2 Designated EHV charges'!$D:$O,10,FALSE)),"")</f>
        <v/>
      </c>
      <c r="F239" s="99" t="str">
        <f>IFERROR(IF(VLOOKUP($A239,'Annex 2 Designated EHV charges'!$D:$O,11,FALSE)=0,"",VLOOKUP($A239,'Annex 2 Designated EHV charges'!$D:$O,11,FALSE)),"")</f>
        <v/>
      </c>
      <c r="G239" s="100" t="str">
        <f>IFERROR(IF(VLOOKUP($A239,'Annex 2 Designated EHV charges'!$D:$O,12,FALSE)=0,"",VLOOKUP($A239,'Annex 2 Designated EHV charges'!$D:$O,12,FALSE)),"")</f>
        <v/>
      </c>
      <c r="H239" s="100" t="str">
        <f>IFERROR(IF(VLOOKUP($A239,'Annex 2 Designated EHV charges'!$D:$P,13,FALSE)=0,"",VLOOKUP($A239,'Annex 2 Designated EHV charges'!$D:$P,13,FALSE)),"")</f>
        <v/>
      </c>
      <c r="I239" s="237" t="str">
        <f>IF('Annex 2 Designated EHV charges'!Q245="","",'Annex 2 Designated EHV charges'!Q245)</f>
        <v>See Annex 6</v>
      </c>
    </row>
    <row r="240" spans="1:9" x14ac:dyDescent="0.25">
      <c r="A240" s="97" t="str">
        <f t="array" ref="A240">IFERROR(INDEX('Annex 2 Designated EHV charges'!$D$11:$D$257, MATCH(0, IF(ISBLANK('Annex 2 Designated EHV charges'!$D$11:$D$257),1, COUNTIF(A$4:$A239, 'Annex 2 Designated EHV charges'!$D$11:$D$257)), 0)),"")</f>
        <v/>
      </c>
      <c r="B240" s="96" t="str">
        <f>IF($A240="","",VLOOKUP($A240,'Annex 2 Designated EHV charges'!$D:$O,2,0))</f>
        <v/>
      </c>
      <c r="C240" s="97" t="str">
        <f>IF($A240="","",VLOOKUP($A240,'Annex 2 Designated EHV charges'!$D:$O,3,0))</f>
        <v/>
      </c>
      <c r="D240" s="96" t="str">
        <f>IF($A240="","",VLOOKUP($A240,'Annex 2 Designated EHV charges'!$D:$O,4,0))</f>
        <v/>
      </c>
      <c r="E240" s="98" t="str">
        <f>IFERROR(IF(VLOOKUP($A240,'Annex 2 Designated EHV charges'!$D:$O,10,FALSE)=0,"",VLOOKUP($A240,'Annex 2 Designated EHV charges'!$D:$O,10,FALSE)),"")</f>
        <v/>
      </c>
      <c r="F240" s="99" t="str">
        <f>IFERROR(IF(VLOOKUP($A240,'Annex 2 Designated EHV charges'!$D:$O,11,FALSE)=0,"",VLOOKUP($A240,'Annex 2 Designated EHV charges'!$D:$O,11,FALSE)),"")</f>
        <v/>
      </c>
      <c r="G240" s="100" t="str">
        <f>IFERROR(IF(VLOOKUP($A240,'Annex 2 Designated EHV charges'!$D:$O,12,FALSE)=0,"",VLOOKUP($A240,'Annex 2 Designated EHV charges'!$D:$O,12,FALSE)),"")</f>
        <v/>
      </c>
      <c r="H240" s="100" t="str">
        <f>IFERROR(IF(VLOOKUP($A240,'Annex 2 Designated EHV charges'!$D:$P,13,FALSE)=0,"",VLOOKUP($A240,'Annex 2 Designated EHV charges'!$D:$P,13,FALSE)),"")</f>
        <v/>
      </c>
      <c r="I240" s="237" t="str">
        <f>IF('Annex 2 Designated EHV charges'!Q246="","",'Annex 2 Designated EHV charges'!Q246)</f>
        <v/>
      </c>
    </row>
    <row r="241" spans="1:9" x14ac:dyDescent="0.25">
      <c r="A241" s="97" t="str">
        <f t="array" ref="A241">IFERROR(INDEX('Annex 2 Designated EHV charges'!$D$11:$D$257, MATCH(0, IF(ISBLANK('Annex 2 Designated EHV charges'!$D$11:$D$257),1, COUNTIF(A$4:$A240, 'Annex 2 Designated EHV charges'!$D$11:$D$257)), 0)),"")</f>
        <v/>
      </c>
      <c r="B241" s="96" t="str">
        <f>IF($A241="","",VLOOKUP($A241,'Annex 2 Designated EHV charges'!$D:$O,2,0))</f>
        <v/>
      </c>
      <c r="C241" s="97" t="str">
        <f>IF($A241="","",VLOOKUP($A241,'Annex 2 Designated EHV charges'!$D:$O,3,0))</f>
        <v/>
      </c>
      <c r="D241" s="96" t="str">
        <f>IF($A241="","",VLOOKUP($A241,'Annex 2 Designated EHV charges'!$D:$O,4,0))</f>
        <v/>
      </c>
      <c r="E241" s="98" t="str">
        <f>IFERROR(IF(VLOOKUP($A241,'Annex 2 Designated EHV charges'!$D:$O,10,FALSE)=0,"",VLOOKUP($A241,'Annex 2 Designated EHV charges'!$D:$O,10,FALSE)),"")</f>
        <v/>
      </c>
      <c r="F241" s="99" t="str">
        <f>IFERROR(IF(VLOOKUP($A241,'Annex 2 Designated EHV charges'!$D:$O,11,FALSE)=0,"",VLOOKUP($A241,'Annex 2 Designated EHV charges'!$D:$O,11,FALSE)),"")</f>
        <v/>
      </c>
      <c r="G241" s="100" t="str">
        <f>IFERROR(IF(VLOOKUP($A241,'Annex 2 Designated EHV charges'!$D:$O,12,FALSE)=0,"",VLOOKUP($A241,'Annex 2 Designated EHV charges'!$D:$O,12,FALSE)),"")</f>
        <v/>
      </c>
      <c r="H241" s="100" t="str">
        <f>IFERROR(IF(VLOOKUP($A241,'Annex 2 Designated EHV charges'!$D:$P,13,FALSE)=0,"",VLOOKUP($A241,'Annex 2 Designated EHV charges'!$D:$P,13,FALSE)),"")</f>
        <v/>
      </c>
      <c r="I241" s="237" t="str">
        <f>IF('Annex 2 Designated EHV charges'!Q247="","",'Annex 2 Designated EHV charges'!Q247)</f>
        <v/>
      </c>
    </row>
    <row r="242" spans="1:9" x14ac:dyDescent="0.25">
      <c r="A242" s="97" t="str">
        <f t="array" ref="A242">IFERROR(INDEX('Annex 2 Designated EHV charges'!$D$11:$D$257, MATCH(0, IF(ISBLANK('Annex 2 Designated EHV charges'!$D$11:$D$257),1, COUNTIF(A$4:$A241, 'Annex 2 Designated EHV charges'!$D$11:$D$257)), 0)),"")</f>
        <v/>
      </c>
      <c r="B242" s="96" t="str">
        <f>IF($A242="","",VLOOKUP($A242,'Annex 2 Designated EHV charges'!$D:$O,2,0))</f>
        <v/>
      </c>
      <c r="C242" s="97" t="str">
        <f>IF($A242="","",VLOOKUP($A242,'Annex 2 Designated EHV charges'!$D:$O,3,0))</f>
        <v/>
      </c>
      <c r="D242" s="96" t="str">
        <f>IF($A242="","",VLOOKUP($A242,'Annex 2 Designated EHV charges'!$D:$O,4,0))</f>
        <v/>
      </c>
      <c r="E242" s="98" t="str">
        <f>IFERROR(IF(VLOOKUP($A242,'Annex 2 Designated EHV charges'!$D:$O,10,FALSE)=0,"",VLOOKUP($A242,'Annex 2 Designated EHV charges'!$D:$O,10,FALSE)),"")</f>
        <v/>
      </c>
      <c r="F242" s="99" t="str">
        <f>IFERROR(IF(VLOOKUP($A242,'Annex 2 Designated EHV charges'!$D:$O,11,FALSE)=0,"",VLOOKUP($A242,'Annex 2 Designated EHV charges'!$D:$O,11,FALSE)),"")</f>
        <v/>
      </c>
      <c r="G242" s="100" t="str">
        <f>IFERROR(IF(VLOOKUP($A242,'Annex 2 Designated EHV charges'!$D:$O,12,FALSE)=0,"",VLOOKUP($A242,'Annex 2 Designated EHV charges'!$D:$O,12,FALSE)),"")</f>
        <v/>
      </c>
      <c r="H242" s="100" t="str">
        <f>IFERROR(IF(VLOOKUP($A242,'Annex 2 Designated EHV charges'!$D:$P,13,FALSE)=0,"",VLOOKUP($A242,'Annex 2 Designated EHV charges'!$D:$P,13,FALSE)),"")</f>
        <v/>
      </c>
      <c r="I242" s="237" t="str">
        <f>IF('Annex 2 Designated EHV charges'!Q248="","",'Annex 2 Designated EHV charges'!Q248)</f>
        <v/>
      </c>
    </row>
    <row r="243" spans="1:9" x14ac:dyDescent="0.25">
      <c r="A243" s="97" t="str">
        <f t="array" ref="A243">IFERROR(INDEX('Annex 2 Designated EHV charges'!$D$11:$D$257, MATCH(0, IF(ISBLANK('Annex 2 Designated EHV charges'!$D$11:$D$257),1, COUNTIF(A$4:$A242, 'Annex 2 Designated EHV charges'!$D$11:$D$257)), 0)),"")</f>
        <v/>
      </c>
      <c r="B243" s="96" t="str">
        <f>IF($A243="","",VLOOKUP($A243,'Annex 2 Designated EHV charges'!$D:$O,2,0))</f>
        <v/>
      </c>
      <c r="C243" s="97" t="str">
        <f>IF($A243="","",VLOOKUP($A243,'Annex 2 Designated EHV charges'!$D:$O,3,0))</f>
        <v/>
      </c>
      <c r="D243" s="96" t="str">
        <f>IF($A243="","",VLOOKUP($A243,'Annex 2 Designated EHV charges'!$D:$O,4,0))</f>
        <v/>
      </c>
      <c r="E243" s="98" t="str">
        <f>IFERROR(IF(VLOOKUP($A243,'Annex 2 Designated EHV charges'!$D:$O,10,FALSE)=0,"",VLOOKUP($A243,'Annex 2 Designated EHV charges'!$D:$O,10,FALSE)),"")</f>
        <v/>
      </c>
      <c r="F243" s="99" t="str">
        <f>IFERROR(IF(VLOOKUP($A243,'Annex 2 Designated EHV charges'!$D:$O,11,FALSE)=0,"",VLOOKUP($A243,'Annex 2 Designated EHV charges'!$D:$O,11,FALSE)),"")</f>
        <v/>
      </c>
      <c r="G243" s="100" t="str">
        <f>IFERROR(IF(VLOOKUP($A243,'Annex 2 Designated EHV charges'!$D:$O,12,FALSE)=0,"",VLOOKUP($A243,'Annex 2 Designated EHV charges'!$D:$O,12,FALSE)),"")</f>
        <v/>
      </c>
      <c r="H243" s="100" t="str">
        <f>IFERROR(IF(VLOOKUP($A243,'Annex 2 Designated EHV charges'!$D:$P,13,FALSE)=0,"",VLOOKUP($A243,'Annex 2 Designated EHV charges'!$D:$P,13,FALSE)),"")</f>
        <v/>
      </c>
      <c r="I243" s="237" t="str">
        <f>IF('Annex 2 Designated EHV charges'!Q249="","",'Annex 2 Designated EHV charges'!Q249)</f>
        <v/>
      </c>
    </row>
    <row r="244" spans="1:9" x14ac:dyDescent="0.25">
      <c r="A244" s="97" t="str">
        <f t="array" ref="A244">IFERROR(INDEX('Annex 2 Designated EHV charges'!$D$11:$D$257, MATCH(0, IF(ISBLANK('Annex 2 Designated EHV charges'!$D$11:$D$257),1, COUNTIF(A$4:$A243, 'Annex 2 Designated EHV charges'!$D$11:$D$257)), 0)),"")</f>
        <v/>
      </c>
      <c r="B244" s="96" t="str">
        <f>IF($A244="","",VLOOKUP($A244,'Annex 2 Designated EHV charges'!$D:$O,2,0))</f>
        <v/>
      </c>
      <c r="C244" s="97" t="str">
        <f>IF($A244="","",VLOOKUP($A244,'Annex 2 Designated EHV charges'!$D:$O,3,0))</f>
        <v/>
      </c>
      <c r="D244" s="96" t="str">
        <f>IF($A244="","",VLOOKUP($A244,'Annex 2 Designated EHV charges'!$D:$O,4,0))</f>
        <v/>
      </c>
      <c r="E244" s="98" t="str">
        <f>IFERROR(IF(VLOOKUP($A244,'Annex 2 Designated EHV charges'!$D:$O,10,FALSE)=0,"",VLOOKUP($A244,'Annex 2 Designated EHV charges'!$D:$O,10,FALSE)),"")</f>
        <v/>
      </c>
      <c r="F244" s="99" t="str">
        <f>IFERROR(IF(VLOOKUP($A244,'Annex 2 Designated EHV charges'!$D:$O,11,FALSE)=0,"",VLOOKUP($A244,'Annex 2 Designated EHV charges'!$D:$O,11,FALSE)),"")</f>
        <v/>
      </c>
      <c r="G244" s="100" t="str">
        <f>IFERROR(IF(VLOOKUP($A244,'Annex 2 Designated EHV charges'!$D:$O,12,FALSE)=0,"",VLOOKUP($A244,'Annex 2 Designated EHV charges'!$D:$O,12,FALSE)),"")</f>
        <v/>
      </c>
      <c r="H244" s="100" t="str">
        <f>IFERROR(IF(VLOOKUP($A244,'Annex 2 Designated EHV charges'!$D:$P,13,FALSE)=0,"",VLOOKUP($A244,'Annex 2 Designated EHV charges'!$D:$P,13,FALSE)),"")</f>
        <v/>
      </c>
      <c r="I244" s="237" t="str">
        <f>IF('Annex 2 Designated EHV charges'!Q250="","",'Annex 2 Designated EHV charges'!Q250)</f>
        <v/>
      </c>
    </row>
    <row r="245" spans="1:9" x14ac:dyDescent="0.25">
      <c r="A245" s="97" t="str">
        <f t="array" ref="A245">IFERROR(INDEX('Annex 2 Designated EHV charges'!$D$11:$D$257, MATCH(0, IF(ISBLANK('Annex 2 Designated EHV charges'!$D$11:$D$257),1, COUNTIF(A$4:$A244, 'Annex 2 Designated EHV charges'!$D$11:$D$257)), 0)),"")</f>
        <v/>
      </c>
      <c r="B245" s="96" t="str">
        <f>IF($A245="","",VLOOKUP($A245,'Annex 2 Designated EHV charges'!$D:$O,2,0))</f>
        <v/>
      </c>
      <c r="C245" s="97" t="str">
        <f>IF($A245="","",VLOOKUP($A245,'Annex 2 Designated EHV charges'!$D:$O,3,0))</f>
        <v/>
      </c>
      <c r="D245" s="96" t="str">
        <f>IF($A245="","",VLOOKUP($A245,'Annex 2 Designated EHV charges'!$D:$O,4,0))</f>
        <v/>
      </c>
      <c r="E245" s="98" t="str">
        <f>IFERROR(IF(VLOOKUP($A245,'Annex 2 Designated EHV charges'!$D:$O,10,FALSE)=0,"",VLOOKUP($A245,'Annex 2 Designated EHV charges'!$D:$O,10,FALSE)),"")</f>
        <v/>
      </c>
      <c r="F245" s="99" t="str">
        <f>IFERROR(IF(VLOOKUP($A245,'Annex 2 Designated EHV charges'!$D:$O,11,FALSE)=0,"",VLOOKUP($A245,'Annex 2 Designated EHV charges'!$D:$O,11,FALSE)),"")</f>
        <v/>
      </c>
      <c r="G245" s="100" t="str">
        <f>IFERROR(IF(VLOOKUP($A245,'Annex 2 Designated EHV charges'!$D:$O,12,FALSE)=0,"",VLOOKUP($A245,'Annex 2 Designated EHV charges'!$D:$O,12,FALSE)),"")</f>
        <v/>
      </c>
      <c r="H245" s="100" t="str">
        <f>IFERROR(IF(VLOOKUP($A245,'Annex 2 Designated EHV charges'!$D:$P,13,FALSE)=0,"",VLOOKUP($A245,'Annex 2 Designated EHV charges'!$D:$P,13,FALSE)),"")</f>
        <v/>
      </c>
      <c r="I245" s="237" t="str">
        <f>IF('Annex 2 Designated EHV charges'!Q251="","",'Annex 2 Designated EHV charges'!Q251)</f>
        <v/>
      </c>
    </row>
    <row r="246" spans="1:9" x14ac:dyDescent="0.25">
      <c r="A246" s="97" t="str">
        <f t="array" ref="A246">IFERROR(INDEX('Annex 2 Designated EHV charges'!$D$11:$D$257, MATCH(0, IF(ISBLANK('Annex 2 Designated EHV charges'!$D$11:$D$257),1, COUNTIF(A$4:$A245, 'Annex 2 Designated EHV charges'!$D$11:$D$257)), 0)),"")</f>
        <v/>
      </c>
      <c r="B246" s="96" t="str">
        <f>IF($A246="","",VLOOKUP($A246,'Annex 2 Designated EHV charges'!$D:$O,2,0))</f>
        <v/>
      </c>
      <c r="C246" s="97" t="str">
        <f>IF($A246="","",VLOOKUP($A246,'Annex 2 Designated EHV charges'!$D:$O,3,0))</f>
        <v/>
      </c>
      <c r="D246" s="96" t="str">
        <f>IF($A246="","",VLOOKUP($A246,'Annex 2 Designated EHV charges'!$D:$O,4,0))</f>
        <v/>
      </c>
      <c r="E246" s="98" t="str">
        <f>IFERROR(IF(VLOOKUP($A246,'Annex 2 Designated EHV charges'!$D:$O,10,FALSE)=0,"",VLOOKUP($A246,'Annex 2 Designated EHV charges'!$D:$O,10,FALSE)),"")</f>
        <v/>
      </c>
      <c r="F246" s="99" t="str">
        <f>IFERROR(IF(VLOOKUP($A246,'Annex 2 Designated EHV charges'!$D:$O,11,FALSE)=0,"",VLOOKUP($A246,'Annex 2 Designated EHV charges'!$D:$O,11,FALSE)),"")</f>
        <v/>
      </c>
      <c r="G246" s="100" t="str">
        <f>IFERROR(IF(VLOOKUP($A246,'Annex 2 Designated EHV charges'!$D:$O,12,FALSE)=0,"",VLOOKUP($A246,'Annex 2 Designated EHV charges'!$D:$O,12,FALSE)),"")</f>
        <v/>
      </c>
      <c r="H246" s="100" t="str">
        <f>IFERROR(IF(VLOOKUP($A246,'Annex 2 Designated EHV charges'!$D:$P,13,FALSE)=0,"",VLOOKUP($A246,'Annex 2 Designated EHV charges'!$D:$P,13,FALSE)),"")</f>
        <v/>
      </c>
      <c r="I246" s="237" t="str">
        <f>IF('Annex 2 Designated EHV charges'!Q252="","",'Annex 2 Designated EHV charges'!Q252)</f>
        <v/>
      </c>
    </row>
    <row r="247" spans="1:9" x14ac:dyDescent="0.25">
      <c r="A247" s="97" t="str">
        <f t="array" ref="A247">IFERROR(INDEX('Annex 2 Designated EHV charges'!$D$11:$D$257, MATCH(0, IF(ISBLANK('Annex 2 Designated EHV charges'!$D$11:$D$257),1, COUNTIF(A$4:$A246, 'Annex 2 Designated EHV charges'!$D$11:$D$257)), 0)),"")</f>
        <v/>
      </c>
      <c r="B247" s="96" t="str">
        <f>IF($A247="","",VLOOKUP($A247,'Annex 2 Designated EHV charges'!$D:$O,2,0))</f>
        <v/>
      </c>
      <c r="C247" s="97" t="str">
        <f>IF($A247="","",VLOOKUP($A247,'Annex 2 Designated EHV charges'!$D:$O,3,0))</f>
        <v/>
      </c>
      <c r="D247" s="96" t="str">
        <f>IF($A247="","",VLOOKUP($A247,'Annex 2 Designated EHV charges'!$D:$O,4,0))</f>
        <v/>
      </c>
      <c r="E247" s="98" t="str">
        <f>IFERROR(IF(VLOOKUP($A247,'Annex 2 Designated EHV charges'!$D:$O,10,FALSE)=0,"",VLOOKUP($A247,'Annex 2 Designated EHV charges'!$D:$O,10,FALSE)),"")</f>
        <v/>
      </c>
      <c r="F247" s="99" t="str">
        <f>IFERROR(IF(VLOOKUP($A247,'Annex 2 Designated EHV charges'!$D:$O,11,FALSE)=0,"",VLOOKUP($A247,'Annex 2 Designated EHV charges'!$D:$O,11,FALSE)),"")</f>
        <v/>
      </c>
      <c r="G247" s="100" t="str">
        <f>IFERROR(IF(VLOOKUP($A247,'Annex 2 Designated EHV charges'!$D:$O,12,FALSE)=0,"",VLOOKUP($A247,'Annex 2 Designated EHV charges'!$D:$O,12,FALSE)),"")</f>
        <v/>
      </c>
      <c r="H247" s="100" t="str">
        <f>IFERROR(IF(VLOOKUP($A247,'Annex 2 Designated EHV charges'!$D:$P,13,FALSE)=0,"",VLOOKUP($A247,'Annex 2 Designated EHV charges'!$D:$P,13,FALSE)),"")</f>
        <v/>
      </c>
      <c r="I247" s="237" t="str">
        <f>IF('Annex 2 Designated EHV charges'!Q253="","",'Annex 2 Designated EHV charges'!Q253)</f>
        <v/>
      </c>
    </row>
    <row r="248" spans="1:9" x14ac:dyDescent="0.25">
      <c r="A248" s="97" t="str">
        <f t="array" ref="A248">IFERROR(INDEX('Annex 2 Designated EHV charges'!$D$11:$D$257, MATCH(0, IF(ISBLANK('Annex 2 Designated EHV charges'!$D$11:$D$257),1, COUNTIF(A$4:$A247, 'Annex 2 Designated EHV charges'!$D$11:$D$257)), 0)),"")</f>
        <v/>
      </c>
      <c r="B248" s="96" t="str">
        <f>IF($A248="","",VLOOKUP($A248,'Annex 2 Designated EHV charges'!$D:$O,2,0))</f>
        <v/>
      </c>
      <c r="C248" s="97" t="str">
        <f>IF($A248="","",VLOOKUP($A248,'Annex 2 Designated EHV charges'!$D:$O,3,0))</f>
        <v/>
      </c>
      <c r="D248" s="96" t="str">
        <f>IF($A248="","",VLOOKUP($A248,'Annex 2 Designated EHV charges'!$D:$O,4,0))</f>
        <v/>
      </c>
      <c r="E248" s="98" t="str">
        <f>IFERROR(IF(VLOOKUP($A248,'Annex 2 Designated EHV charges'!$D:$O,10,FALSE)=0,"",VLOOKUP($A248,'Annex 2 Designated EHV charges'!$D:$O,10,FALSE)),"")</f>
        <v/>
      </c>
      <c r="F248" s="99" t="str">
        <f>IFERROR(IF(VLOOKUP($A248,'Annex 2 Designated EHV charges'!$D:$O,11,FALSE)=0,"",VLOOKUP($A248,'Annex 2 Designated EHV charges'!$D:$O,11,FALSE)),"")</f>
        <v/>
      </c>
      <c r="G248" s="100" t="str">
        <f>IFERROR(IF(VLOOKUP($A248,'Annex 2 Designated EHV charges'!$D:$O,12,FALSE)=0,"",VLOOKUP($A248,'Annex 2 Designated EHV charges'!$D:$O,12,FALSE)),"")</f>
        <v/>
      </c>
      <c r="H248" s="100" t="str">
        <f>IFERROR(IF(VLOOKUP($A248,'Annex 2 Designated EHV charges'!$D:$P,13,FALSE)=0,"",VLOOKUP($A248,'Annex 2 Designated EHV charges'!$D:$P,13,FALSE)),"")</f>
        <v/>
      </c>
      <c r="I248" s="237" t="str">
        <f>IF('Annex 2 Designated EHV charges'!Q254="","",'Annex 2 Designated EHV charges'!Q254)</f>
        <v/>
      </c>
    </row>
    <row r="249" spans="1:9" x14ac:dyDescent="0.25">
      <c r="A249" s="97" t="str">
        <f t="array" ref="A249">IFERROR(INDEX('Annex 2 Designated EHV charges'!$D$11:$D$257, MATCH(0, IF(ISBLANK('Annex 2 Designated EHV charges'!$D$11:$D$257),1, COUNTIF(A$4:$A248, 'Annex 2 Designated EHV charges'!$D$11:$D$257)), 0)),"")</f>
        <v/>
      </c>
      <c r="B249" s="96" t="str">
        <f>IF($A249="","",VLOOKUP($A249,'Annex 2 Designated EHV charges'!$D:$O,2,0))</f>
        <v/>
      </c>
      <c r="C249" s="97" t="str">
        <f>IF($A249="","",VLOOKUP($A249,'Annex 2 Designated EHV charges'!$D:$O,3,0))</f>
        <v/>
      </c>
      <c r="D249" s="96" t="str">
        <f>IF($A249="","",VLOOKUP($A249,'Annex 2 Designated EHV charges'!$D:$O,4,0))</f>
        <v/>
      </c>
      <c r="E249" s="98" t="str">
        <f>IFERROR(IF(VLOOKUP($A249,'Annex 2 Designated EHV charges'!$D:$O,10,FALSE)=0,"",VLOOKUP($A249,'Annex 2 Designated EHV charges'!$D:$O,10,FALSE)),"")</f>
        <v/>
      </c>
      <c r="F249" s="99" t="str">
        <f>IFERROR(IF(VLOOKUP($A249,'Annex 2 Designated EHV charges'!$D:$O,11,FALSE)=0,"",VLOOKUP($A249,'Annex 2 Designated EHV charges'!$D:$O,11,FALSE)),"")</f>
        <v/>
      </c>
      <c r="G249" s="100" t="str">
        <f>IFERROR(IF(VLOOKUP($A249,'Annex 2 Designated EHV charges'!$D:$O,12,FALSE)=0,"",VLOOKUP($A249,'Annex 2 Designated EHV charges'!$D:$O,12,FALSE)),"")</f>
        <v/>
      </c>
      <c r="H249" s="100" t="str">
        <f>IFERROR(IF(VLOOKUP($A249,'Annex 2 Designated EHV charges'!$D:$P,13,FALSE)=0,"",VLOOKUP($A249,'Annex 2 Designated EHV charges'!$D:$P,13,FALSE)),"")</f>
        <v/>
      </c>
      <c r="I249" s="237" t="str">
        <f>IF('Annex 2 Designated EHV charges'!Q255="","",'Annex 2 Designated EHV charges'!Q255)</f>
        <v/>
      </c>
    </row>
    <row r="250" spans="1:9" x14ac:dyDescent="0.25">
      <c r="A250" s="97" t="str">
        <f t="array" ref="A250">IFERROR(INDEX('Annex 2 Designated EHV charges'!$D$11:$D$257, MATCH(0, IF(ISBLANK('Annex 2 Designated EHV charges'!$D$11:$D$257),1, COUNTIF(A$4:$A249, 'Annex 2 Designated EHV charges'!$D$11:$D$257)), 0)),"")</f>
        <v/>
      </c>
      <c r="B250" s="96" t="str">
        <f>IF($A250="","",VLOOKUP($A250,'Annex 2 Designated EHV charges'!$D:$O,2,0))</f>
        <v/>
      </c>
      <c r="C250" s="97" t="str">
        <f>IF($A250="","",VLOOKUP($A250,'Annex 2 Designated EHV charges'!$D:$O,3,0))</f>
        <v/>
      </c>
      <c r="D250" s="96" t="str">
        <f>IF($A250="","",VLOOKUP($A250,'Annex 2 Designated EHV charges'!$D:$O,4,0))</f>
        <v/>
      </c>
      <c r="E250" s="98" t="str">
        <f>IFERROR(IF(VLOOKUP($A250,'Annex 2 Designated EHV charges'!$D:$O,10,FALSE)=0,"",VLOOKUP($A250,'Annex 2 Designated EHV charges'!$D:$O,10,FALSE)),"")</f>
        <v/>
      </c>
      <c r="F250" s="99" t="str">
        <f>IFERROR(IF(VLOOKUP($A250,'Annex 2 Designated EHV charges'!$D:$O,11,FALSE)=0,"",VLOOKUP($A250,'Annex 2 Designated EHV charges'!$D:$O,11,FALSE)),"")</f>
        <v/>
      </c>
      <c r="G250" s="100" t="str">
        <f>IFERROR(IF(VLOOKUP($A250,'Annex 2 Designated EHV charges'!$D:$O,12,FALSE)=0,"",VLOOKUP($A250,'Annex 2 Designated EHV charges'!$D:$O,12,FALSE)),"")</f>
        <v/>
      </c>
      <c r="H250" s="100" t="str">
        <f>IFERROR(IF(VLOOKUP($A250,'Annex 2 Designated EHV charges'!$D:$P,13,FALSE)=0,"",VLOOKUP($A250,'Annex 2 Designated EHV charges'!$D:$P,13,FALSE)),"")</f>
        <v/>
      </c>
      <c r="I250" s="237" t="str">
        <f>IF('Annex 2 Designated EHV charges'!Q256="","",'Annex 2 Designated EHV charges'!Q256)</f>
        <v/>
      </c>
    </row>
    <row r="251" spans="1:9" x14ac:dyDescent="0.25">
      <c r="A251" s="97" t="str">
        <f t="array" ref="A251">IFERROR(INDEX('Annex 2 Designated EHV charges'!$D$11:$D$257, MATCH(0, IF(ISBLANK('Annex 2 Designated EHV charges'!$D$11:$D$257),1, COUNTIF(A$4:$A250, 'Annex 2 Designated EHV charges'!$D$11:$D$257)), 0)),"")</f>
        <v/>
      </c>
      <c r="B251" s="96" t="str">
        <f>IF($A251="","",VLOOKUP($A251,'Annex 2 Designated EHV charges'!$D:$O,2,0))</f>
        <v/>
      </c>
      <c r="C251" s="97" t="str">
        <f>IF($A251="","",VLOOKUP($A251,'Annex 2 Designated EHV charges'!$D:$O,3,0))</f>
        <v/>
      </c>
      <c r="D251" s="96" t="str">
        <f>IF($A251="","",VLOOKUP($A251,'Annex 2 Designated EHV charges'!$D:$O,4,0))</f>
        <v/>
      </c>
      <c r="E251" s="98" t="str">
        <f>IFERROR(IF(VLOOKUP($A251,'Annex 2 Designated EHV charges'!$D:$O,10,FALSE)=0,"",VLOOKUP($A251,'Annex 2 Designated EHV charges'!$D:$O,10,FALSE)),"")</f>
        <v/>
      </c>
      <c r="F251" s="99" t="str">
        <f>IFERROR(IF(VLOOKUP($A251,'Annex 2 Designated EHV charges'!$D:$O,11,FALSE)=0,"",VLOOKUP($A251,'Annex 2 Designated EHV charges'!$D:$O,11,FALSE)),"")</f>
        <v/>
      </c>
      <c r="G251" s="100" t="str">
        <f>IFERROR(IF(VLOOKUP($A251,'Annex 2 Designated EHV charges'!$D:$O,12,FALSE)=0,"",VLOOKUP($A251,'Annex 2 Designated EHV charges'!$D:$O,12,FALSE)),"")</f>
        <v/>
      </c>
      <c r="H251" s="100" t="str">
        <f>IFERROR(IF(VLOOKUP($A251,'Annex 2 Designated EHV charges'!$D:$P,13,FALSE)=0,"",VLOOKUP($A251,'Annex 2 Designated EHV charges'!$D:$P,13,FALSE)),"")</f>
        <v/>
      </c>
      <c r="I251" s="237" t="str">
        <f>IF('Annex 2 Designated EHV charges'!Q257="","",'Annex 2 Designated EHV charges'!Q257)</f>
        <v/>
      </c>
    </row>
    <row r="252" spans="1:9" x14ac:dyDescent="0.25">
      <c r="A252" s="97" t="str">
        <f t="array" ref="A252">IFERROR(INDEX('Annex 2 Designated EHV charges'!$D$11:$D$257, MATCH(0, IF(ISBLANK('Annex 2 Designated EHV charges'!$D$11:$D$257),1, COUNTIF(A$4:$A251, 'Annex 2 Designated EHV charges'!$D$11:$D$257)), 0)),"")</f>
        <v/>
      </c>
      <c r="B252" s="96" t="str">
        <f>IF($A252="","",VLOOKUP($A252,'Annex 2 Designated EHV charges'!$D:$O,2,0))</f>
        <v/>
      </c>
      <c r="C252" s="97" t="str">
        <f>IF($A252="","",VLOOKUP($A252,'Annex 2 Designated EHV charges'!$D:$O,3,0))</f>
        <v/>
      </c>
      <c r="D252" s="96" t="str">
        <f>IF($A252="","",VLOOKUP($A252,'Annex 2 Designated EHV charges'!$D:$O,4,0))</f>
        <v/>
      </c>
      <c r="E252" s="98" t="str">
        <f>IFERROR(IF(VLOOKUP($A252,'Annex 2 Designated EHV charges'!$D:$O,10,FALSE)=0,"",VLOOKUP($A252,'Annex 2 Designated EHV charges'!$D:$O,10,FALSE)),"")</f>
        <v/>
      </c>
      <c r="F252" s="99" t="str">
        <f>IFERROR(IF(VLOOKUP($A252,'Annex 2 Designated EHV charges'!$D:$O,11,FALSE)=0,"",VLOOKUP($A252,'Annex 2 Designated EHV charges'!$D:$O,11,FALSE)),"")</f>
        <v/>
      </c>
      <c r="G252" s="100" t="str">
        <f>IFERROR(IF(VLOOKUP($A252,'Annex 2 Designated EHV charges'!$D:$O,12,FALSE)=0,"",VLOOKUP($A252,'Annex 2 Designated EHV charges'!$D:$O,12,FALSE)),"")</f>
        <v/>
      </c>
      <c r="H252" s="100" t="str">
        <f>IFERROR(IF(VLOOKUP($A252,'Annex 2 Designated EHV charges'!$D:$P,13,FALSE)=0,"",VLOOKUP($A252,'Annex 2 Designated EHV charges'!$D:$P,13,FALSE)),"")</f>
        <v/>
      </c>
      <c r="I252" s="237" t="str">
        <f>IF('Annex 2 Designated EHV charges'!Q258="","",'Annex 2 Designated EHV charges'!Q258)</f>
        <v/>
      </c>
    </row>
    <row r="253" spans="1:9" x14ac:dyDescent="0.25">
      <c r="A253" s="97" t="str">
        <f t="array" ref="A253">IFERROR(INDEX('Annex 2 Designated EHV charges'!$D$11:$D$257, MATCH(0, IF(ISBLANK('Annex 2 Designated EHV charges'!$D$11:$D$257),1, COUNTIF(A$4:$A252, 'Annex 2 Designated EHV charges'!$D$11:$D$257)), 0)),"")</f>
        <v/>
      </c>
      <c r="B253" s="96" t="str">
        <f>IF($A253="","",VLOOKUP($A253,'Annex 2 Designated EHV charges'!$D:$O,2,0))</f>
        <v/>
      </c>
      <c r="C253" s="97" t="str">
        <f>IF($A253="","",VLOOKUP($A253,'Annex 2 Designated EHV charges'!$D:$O,3,0))</f>
        <v/>
      </c>
      <c r="D253" s="96" t="str">
        <f>IF($A253="","",VLOOKUP($A253,'Annex 2 Designated EHV charges'!$D:$O,4,0))</f>
        <v/>
      </c>
      <c r="E253" s="98" t="str">
        <f>IFERROR(IF(VLOOKUP($A253,'Annex 2 Designated EHV charges'!$D:$O,10,FALSE)=0,"",VLOOKUP($A253,'Annex 2 Designated EHV charges'!$D:$O,10,FALSE)),"")</f>
        <v/>
      </c>
      <c r="F253" s="99" t="str">
        <f>IFERROR(IF(VLOOKUP($A253,'Annex 2 Designated EHV charges'!$D:$O,11,FALSE)=0,"",VLOOKUP($A253,'Annex 2 Designated EHV charges'!$D:$O,11,FALSE)),"")</f>
        <v/>
      </c>
      <c r="G253" s="100" t="str">
        <f>IFERROR(IF(VLOOKUP($A253,'Annex 2 Designated EHV charges'!$D:$O,12,FALSE)=0,"",VLOOKUP($A253,'Annex 2 Designated EHV charges'!$D:$O,12,FALSE)),"")</f>
        <v/>
      </c>
      <c r="H253" s="100" t="str">
        <f>IFERROR(IF(VLOOKUP($A253,'Annex 2 Designated EHV charges'!$D:$P,13,FALSE)=0,"",VLOOKUP($A253,'Annex 2 Designated EHV charges'!$D:$P,13,FALSE)),"")</f>
        <v/>
      </c>
      <c r="I253" s="237" t="str">
        <f>IF('Annex 2 Designated EHV charges'!Q259="","",'Annex 2 Designated EHV charges'!Q259)</f>
        <v/>
      </c>
    </row>
    <row r="254" spans="1:9" x14ac:dyDescent="0.25">
      <c r="A254" s="97" t="str">
        <f t="array" ref="A254">IFERROR(INDEX('Annex 2 Designated EHV charges'!$D$11:$D$257, MATCH(0, IF(ISBLANK('Annex 2 Designated EHV charges'!$D$11:$D$257),1, COUNTIF(A$4:$A253, 'Annex 2 Designated EHV charges'!$D$11:$D$257)), 0)),"")</f>
        <v/>
      </c>
      <c r="B254" s="96" t="str">
        <f>IF($A254="","",VLOOKUP($A254,'Annex 2 Designated EHV charges'!$D:$O,2,0))</f>
        <v/>
      </c>
      <c r="C254" s="97" t="str">
        <f>IF($A254="","",VLOOKUP($A254,'Annex 2 Designated EHV charges'!$D:$O,3,0))</f>
        <v/>
      </c>
      <c r="D254" s="96" t="str">
        <f>IF($A254="","",VLOOKUP($A254,'Annex 2 Designated EHV charges'!$D:$O,4,0))</f>
        <v/>
      </c>
      <c r="E254" s="98" t="str">
        <f>IFERROR(IF(VLOOKUP($A254,'Annex 2 Designated EHV charges'!$D:$O,10,FALSE)=0,"",VLOOKUP($A254,'Annex 2 Designated EHV charges'!$D:$O,10,FALSE)),"")</f>
        <v/>
      </c>
      <c r="F254" s="99" t="str">
        <f>IFERROR(IF(VLOOKUP($A254,'Annex 2 Designated EHV charges'!$D:$O,11,FALSE)=0,"",VLOOKUP($A254,'Annex 2 Designated EHV charges'!$D:$O,11,FALSE)),"")</f>
        <v/>
      </c>
      <c r="G254" s="100" t="str">
        <f>IFERROR(IF(VLOOKUP($A254,'Annex 2 Designated EHV charges'!$D:$O,12,FALSE)=0,"",VLOOKUP($A254,'Annex 2 Designated EHV charges'!$D:$O,12,FALSE)),"")</f>
        <v/>
      </c>
      <c r="H254" s="100" t="str">
        <f>IFERROR(IF(VLOOKUP($A254,'Annex 2 Designated EHV charges'!$D:$P,13,FALSE)=0,"",VLOOKUP($A254,'Annex 2 Designated EHV charges'!$D:$P,13,FALSE)),"")</f>
        <v/>
      </c>
      <c r="I254" s="237" t="str">
        <f>IF('Annex 2 Designated EHV charges'!Q260="","",'Annex 2 Designated EHV charges'!Q260)</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4"/>
  <sheetViews>
    <sheetView zoomScale="80" zoomScaleNormal="80" zoomScaleSheetLayoutView="100" workbookViewId="0">
      <selection activeCell="B10" sqref="B10:J10"/>
    </sheetView>
  </sheetViews>
  <sheetFormatPr defaultRowHeight="13.2" x14ac:dyDescent="0.25"/>
  <cols>
    <col min="1" max="1" width="27.44140625" customWidth="1"/>
    <col min="2" max="2" width="10.33203125" bestFit="1" customWidth="1"/>
    <col min="4" max="10" width="16.5546875" customWidth="1"/>
  </cols>
  <sheetData>
    <row r="1" spans="1:12" s="2" customFormat="1" ht="27.75" customHeight="1" x14ac:dyDescent="0.25">
      <c r="A1" s="15" t="s">
        <v>26</v>
      </c>
      <c r="B1" s="3"/>
      <c r="D1" s="3"/>
      <c r="E1" s="3"/>
      <c r="F1" s="3"/>
      <c r="G1" s="10"/>
      <c r="H1" s="4"/>
      <c r="I1" s="4"/>
    </row>
    <row r="2" spans="1:12" s="2" customFormat="1" ht="27" customHeight="1" x14ac:dyDescent="0.25">
      <c r="A2" s="263" t="str">
        <f>Overview!B4&amp; " - Effective from "&amp;Overview!D4&amp;" - "&amp;Overview!E4&amp;" LV and HV tariffs"</f>
        <v>SP Manweb - Effective from 1 April 2026 - Final LV and HV tariffs</v>
      </c>
      <c r="B2" s="263"/>
      <c r="C2" s="263"/>
      <c r="D2" s="263"/>
      <c r="E2" s="263"/>
      <c r="F2" s="263"/>
      <c r="G2" s="263"/>
      <c r="H2" s="263"/>
      <c r="I2" s="263"/>
      <c r="J2" s="263"/>
      <c r="K2" s="4"/>
      <c r="L2" s="4"/>
    </row>
    <row r="3" spans="1:12" s="2" customFormat="1" ht="27" customHeight="1" x14ac:dyDescent="0.25">
      <c r="A3" s="285" t="s">
        <v>209</v>
      </c>
      <c r="B3" s="285"/>
      <c r="C3" s="285"/>
      <c r="D3" s="285"/>
      <c r="E3" s="285"/>
      <c r="F3" s="285"/>
      <c r="G3" s="285"/>
      <c r="H3" s="285"/>
      <c r="I3" s="285"/>
      <c r="J3" s="285"/>
      <c r="K3" s="4"/>
      <c r="L3" s="4"/>
    </row>
    <row r="4" spans="1:12" s="2" customFormat="1" ht="71.25" customHeight="1" x14ac:dyDescent="0.25">
      <c r="A4" s="17"/>
      <c r="B4" s="28" t="s">
        <v>0</v>
      </c>
      <c r="C4" s="16" t="s">
        <v>31</v>
      </c>
      <c r="D4" s="53" t="s">
        <v>210</v>
      </c>
      <c r="E4" s="53" t="s">
        <v>212</v>
      </c>
      <c r="F4" s="53" t="s">
        <v>211</v>
      </c>
      <c r="G4" s="16" t="s">
        <v>32</v>
      </c>
      <c r="H4" s="16"/>
      <c r="I4" s="16"/>
      <c r="J4" s="16"/>
      <c r="K4" s="4"/>
      <c r="L4" s="4"/>
    </row>
    <row r="5" spans="1:12" s="2" customFormat="1" ht="26.4" x14ac:dyDescent="0.25">
      <c r="A5" s="18" t="s">
        <v>1335</v>
      </c>
      <c r="B5" s="27" t="s">
        <v>793</v>
      </c>
      <c r="C5" s="19" t="s">
        <v>1336</v>
      </c>
      <c r="D5" s="140">
        <v>15.388999999999999</v>
      </c>
      <c r="E5" s="141">
        <v>3.36</v>
      </c>
      <c r="F5" s="142">
        <v>0.48399999999999999</v>
      </c>
      <c r="G5" s="43">
        <v>23.5</v>
      </c>
      <c r="H5" s="26"/>
      <c r="I5" s="26"/>
      <c r="J5" s="26"/>
      <c r="K5" s="4"/>
      <c r="L5" s="4"/>
    </row>
    <row r="6" spans="1:12" s="2" customFormat="1" ht="55.2" x14ac:dyDescent="0.25">
      <c r="A6" s="18" t="s">
        <v>522</v>
      </c>
      <c r="B6" s="27" t="s">
        <v>794</v>
      </c>
      <c r="C6" s="19">
        <v>2</v>
      </c>
      <c r="D6" s="140">
        <v>15.388999999999999</v>
      </c>
      <c r="E6" s="141">
        <v>3.36</v>
      </c>
      <c r="F6" s="142">
        <v>0.48399999999999999</v>
      </c>
      <c r="G6" s="26"/>
      <c r="H6" s="26"/>
      <c r="I6" s="26"/>
      <c r="J6" s="26"/>
      <c r="K6" s="4"/>
      <c r="L6" s="4"/>
    </row>
    <row r="7" spans="1:12" s="2" customFormat="1" ht="41.4" x14ac:dyDescent="0.25">
      <c r="A7" s="18" t="s">
        <v>193</v>
      </c>
      <c r="B7" s="27" t="s">
        <v>795</v>
      </c>
      <c r="C7" s="19" t="s">
        <v>468</v>
      </c>
      <c r="D7" s="140">
        <v>16.454999999999998</v>
      </c>
      <c r="E7" s="141">
        <v>3.5920000000000001</v>
      </c>
      <c r="F7" s="142">
        <v>0.51800000000000002</v>
      </c>
      <c r="G7" s="26"/>
      <c r="H7" s="26"/>
      <c r="I7" s="26"/>
      <c r="J7" s="26"/>
      <c r="K7" s="4"/>
      <c r="L7" s="4"/>
    </row>
    <row r="8" spans="1:12" s="2" customFormat="1" ht="41.4" x14ac:dyDescent="0.25">
      <c r="A8" s="18" t="s">
        <v>197</v>
      </c>
      <c r="B8" s="27" t="s">
        <v>796</v>
      </c>
      <c r="C8" s="19" t="s">
        <v>469</v>
      </c>
      <c r="D8" s="143">
        <v>34.246000000000002</v>
      </c>
      <c r="E8" s="144">
        <v>5.1680000000000001</v>
      </c>
      <c r="F8" s="142">
        <v>2.8570000000000002</v>
      </c>
      <c r="G8" s="26"/>
      <c r="H8" s="26"/>
      <c r="I8" s="26"/>
      <c r="J8" s="26"/>
      <c r="K8" s="4"/>
      <c r="L8" s="4"/>
    </row>
    <row r="9" spans="1:12" ht="12.75" customHeight="1" x14ac:dyDescent="0.3">
      <c r="A9" s="292" t="s">
        <v>2</v>
      </c>
      <c r="B9" s="286" t="s">
        <v>1337</v>
      </c>
      <c r="C9" s="287"/>
      <c r="D9" s="287"/>
      <c r="E9" s="287"/>
      <c r="F9" s="287"/>
      <c r="G9" s="287"/>
      <c r="H9" s="287"/>
      <c r="I9" s="287"/>
      <c r="J9" s="288"/>
    </row>
    <row r="10" spans="1:12" ht="144" customHeight="1" x14ac:dyDescent="0.25">
      <c r="A10" s="292"/>
      <c r="B10" s="289" t="s">
        <v>1338</v>
      </c>
      <c r="C10" s="290"/>
      <c r="D10" s="290"/>
      <c r="E10" s="290"/>
      <c r="F10" s="290"/>
      <c r="G10" s="290"/>
      <c r="H10" s="290"/>
      <c r="I10" s="290"/>
      <c r="J10" s="291"/>
    </row>
    <row r="11" spans="1:12" x14ac:dyDescent="0.25">
      <c r="A11" s="292"/>
      <c r="B11" s="283"/>
      <c r="C11" s="283"/>
      <c r="D11" s="283"/>
      <c r="E11" s="283"/>
      <c r="F11" s="283"/>
      <c r="G11" s="283"/>
      <c r="H11" s="284"/>
      <c r="I11" s="284"/>
      <c r="J11" s="284"/>
    </row>
    <row r="12" spans="1:12" x14ac:dyDescent="0.25">
      <c r="A12" s="48"/>
      <c r="B12" s="48"/>
      <c r="C12" s="48"/>
      <c r="D12" s="48"/>
      <c r="E12" s="48"/>
      <c r="F12" s="48"/>
      <c r="G12" s="48"/>
      <c r="H12" s="48"/>
      <c r="I12" s="48"/>
      <c r="J12" s="48"/>
    </row>
    <row r="13" spans="1:12" x14ac:dyDescent="0.25">
      <c r="A13" s="48"/>
      <c r="B13" s="48"/>
      <c r="C13" s="48"/>
      <c r="D13" s="48"/>
      <c r="E13" s="48"/>
      <c r="F13" s="48"/>
      <c r="G13" s="48"/>
      <c r="H13" s="48"/>
      <c r="I13" s="48"/>
      <c r="J13" s="48"/>
    </row>
    <row r="14" spans="1:12" s="2" customFormat="1" ht="27" customHeight="1" x14ac:dyDescent="0.25">
      <c r="A14" s="285" t="s">
        <v>206</v>
      </c>
      <c r="B14" s="285"/>
      <c r="C14" s="285"/>
      <c r="D14" s="285"/>
      <c r="E14" s="285"/>
      <c r="F14" s="285"/>
      <c r="G14" s="285"/>
      <c r="H14" s="285"/>
      <c r="I14" s="285"/>
      <c r="J14" s="285"/>
      <c r="K14" s="4"/>
      <c r="L14" s="4"/>
    </row>
    <row r="15" spans="1:12" s="2" customFormat="1" ht="58.5" customHeight="1" x14ac:dyDescent="0.25">
      <c r="A15" s="17"/>
      <c r="B15" s="28" t="s">
        <v>0</v>
      </c>
      <c r="C15" s="16" t="s">
        <v>31</v>
      </c>
      <c r="D15" s="53" t="s">
        <v>210</v>
      </c>
      <c r="E15" s="53" t="s">
        <v>212</v>
      </c>
      <c r="F15" s="53" t="s">
        <v>211</v>
      </c>
      <c r="G15" s="16" t="s">
        <v>32</v>
      </c>
      <c r="H15" s="16" t="s">
        <v>33</v>
      </c>
      <c r="I15" s="28" t="s">
        <v>177</v>
      </c>
      <c r="J15" s="16" t="s">
        <v>60</v>
      </c>
      <c r="K15" s="4"/>
      <c r="L15" s="4"/>
    </row>
    <row r="16" spans="1:12" s="2" customFormat="1" ht="32.25" customHeight="1" x14ac:dyDescent="0.25">
      <c r="A16" s="18"/>
      <c r="B16" s="27"/>
      <c r="C16" s="19">
        <v>0</v>
      </c>
      <c r="D16" s="20"/>
      <c r="E16" s="20"/>
      <c r="F16" s="20"/>
      <c r="G16" s="21"/>
      <c r="H16" s="21"/>
      <c r="I16" s="21"/>
      <c r="J16" s="20"/>
      <c r="K16" s="4"/>
      <c r="L16" s="4"/>
    </row>
    <row r="17" spans="1:10" x14ac:dyDescent="0.25">
      <c r="A17" s="292" t="s">
        <v>2</v>
      </c>
      <c r="B17" s="293" t="s">
        <v>15</v>
      </c>
      <c r="C17" s="293"/>
      <c r="D17" s="293"/>
      <c r="E17" s="293"/>
      <c r="F17" s="293"/>
      <c r="G17" s="293"/>
      <c r="H17" s="294"/>
      <c r="I17" s="294"/>
      <c r="J17" s="294"/>
    </row>
    <row r="18" spans="1:10" x14ac:dyDescent="0.25">
      <c r="A18" s="292"/>
      <c r="B18" s="283" t="s">
        <v>3</v>
      </c>
      <c r="C18" s="283"/>
      <c r="D18" s="283"/>
      <c r="E18" s="283"/>
      <c r="F18" s="283"/>
      <c r="G18" s="283"/>
      <c r="H18" s="284"/>
      <c r="I18" s="284"/>
      <c r="J18" s="284"/>
    </row>
    <row r="19" spans="1:10" ht="12.75" customHeight="1" x14ac:dyDescent="0.3">
      <c r="A19" s="292"/>
      <c r="B19" s="281" t="s">
        <v>69</v>
      </c>
      <c r="C19" s="281"/>
      <c r="D19" s="281"/>
      <c r="E19" s="281"/>
      <c r="F19" s="281"/>
      <c r="G19" s="281"/>
      <c r="H19" s="282"/>
      <c r="I19" s="282"/>
      <c r="J19" s="282"/>
    </row>
    <row r="20" spans="1:10" ht="12.75" customHeight="1" x14ac:dyDescent="0.3">
      <c r="A20" s="295"/>
      <c r="B20" s="281" t="s">
        <v>70</v>
      </c>
      <c r="C20" s="281"/>
      <c r="D20" s="281"/>
      <c r="E20" s="281"/>
      <c r="F20" s="281"/>
      <c r="G20" s="281"/>
      <c r="H20" s="282"/>
      <c r="I20" s="282"/>
      <c r="J20" s="282"/>
    </row>
    <row r="21" spans="1:10" ht="12.75" customHeight="1" x14ac:dyDescent="0.3">
      <c r="A21" s="295"/>
      <c r="B21" s="281" t="s">
        <v>71</v>
      </c>
      <c r="C21" s="281"/>
      <c r="D21" s="281"/>
      <c r="E21" s="281"/>
      <c r="F21" s="281"/>
      <c r="G21" s="281"/>
      <c r="H21" s="282"/>
      <c r="I21" s="282"/>
      <c r="J21" s="282"/>
    </row>
    <row r="22" spans="1:10" ht="12.75" customHeight="1" x14ac:dyDescent="0.3">
      <c r="A22" s="295"/>
      <c r="B22" s="281" t="s">
        <v>4</v>
      </c>
      <c r="C22" s="281"/>
      <c r="D22" s="281"/>
      <c r="E22" s="281"/>
      <c r="F22" s="281"/>
      <c r="G22" s="281"/>
      <c r="H22" s="282"/>
      <c r="I22" s="282"/>
      <c r="J22" s="282"/>
    </row>
    <row r="23" spans="1:10" x14ac:dyDescent="0.25">
      <c r="A23" s="295"/>
      <c r="B23" s="283"/>
      <c r="C23" s="283"/>
      <c r="D23" s="283"/>
      <c r="E23" s="283"/>
      <c r="F23" s="283"/>
      <c r="G23" s="283"/>
      <c r="H23" s="284"/>
      <c r="I23" s="284"/>
      <c r="J23" s="284"/>
    </row>
    <row r="24" spans="1:10" x14ac:dyDescent="0.25">
      <c r="A24" s="295"/>
      <c r="B24" s="283" t="s">
        <v>5</v>
      </c>
      <c r="C24" s="283"/>
      <c r="D24" s="283"/>
      <c r="E24" s="283"/>
      <c r="F24" s="283"/>
      <c r="G24" s="283"/>
      <c r="H24" s="284"/>
      <c r="I24" s="284"/>
      <c r="J24" s="284"/>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22:J22"/>
    <mergeCell ref="B23:J23"/>
    <mergeCell ref="B24:J24"/>
    <mergeCell ref="B21:J21"/>
    <mergeCell ref="A2:J2"/>
    <mergeCell ref="A3:J3"/>
    <mergeCell ref="B9:J9"/>
    <mergeCell ref="B10:J10"/>
    <mergeCell ref="B20:J20"/>
    <mergeCell ref="B11:J11"/>
    <mergeCell ref="A9:A11"/>
    <mergeCell ref="A14:J14"/>
    <mergeCell ref="B17:J17"/>
    <mergeCell ref="B18:J18"/>
    <mergeCell ref="B19:J19"/>
    <mergeCell ref="A17:A24"/>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12" zoomScale="70" zoomScaleNormal="70" zoomScaleSheetLayoutView="85" workbookViewId="0">
      <selection activeCell="D27" sqref="D27"/>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9" customWidth="1"/>
    <col min="10" max="10" width="17.6640625" style="4" customWidth="1"/>
    <col min="11" max="11" width="1.88671875" style="207" customWidth="1"/>
    <col min="12" max="12" width="4.6640625" style="207" customWidth="1"/>
    <col min="13" max="13" width="15.5546875" style="210" customWidth="1"/>
    <col min="14" max="17" width="15.5546875" style="2" customWidth="1"/>
    <col min="18" max="16384" width="9.109375" style="2"/>
  </cols>
  <sheetData>
    <row r="1" spans="1:13" ht="27.75" customHeight="1" x14ac:dyDescent="0.25">
      <c r="A1" s="15" t="s">
        <v>26</v>
      </c>
      <c r="B1" s="296"/>
      <c r="C1" s="297"/>
      <c r="D1" s="297"/>
      <c r="E1" s="226"/>
      <c r="F1" s="298"/>
      <c r="G1" s="299"/>
      <c r="H1" s="300"/>
      <c r="I1" s="4"/>
      <c r="J1" s="2"/>
      <c r="K1" s="210"/>
      <c r="L1" s="210"/>
    </row>
    <row r="2" spans="1:13" ht="31.5" customHeight="1" x14ac:dyDescent="0.25">
      <c r="A2" s="301" t="str">
        <f>Overview!B4&amp; " - Effective from "&amp;Overview!D4&amp;" - "&amp;Overview!E4&amp;" LDNO tariffs"</f>
        <v>SP Manweb - Effective from 1 April 2026 - Final LDNO tariffs</v>
      </c>
      <c r="B2" s="301"/>
      <c r="C2" s="301"/>
      <c r="D2" s="301"/>
      <c r="E2" s="301"/>
      <c r="F2" s="301"/>
      <c r="G2" s="301"/>
      <c r="H2" s="301"/>
      <c r="I2" s="301"/>
      <c r="J2" s="301"/>
    </row>
    <row r="3" spans="1:13" ht="8.25" customHeight="1" x14ac:dyDescent="0.25">
      <c r="A3" s="85"/>
      <c r="B3" s="85"/>
      <c r="C3" s="85"/>
      <c r="D3" s="85"/>
      <c r="E3" s="85"/>
      <c r="F3" s="85"/>
      <c r="G3" s="85"/>
      <c r="H3" s="85"/>
      <c r="I3" s="85"/>
      <c r="J3" s="85"/>
    </row>
    <row r="4" spans="1:13" ht="27" customHeight="1" x14ac:dyDescent="0.25">
      <c r="A4" s="263" t="s">
        <v>207</v>
      </c>
      <c r="B4" s="263"/>
      <c r="C4" s="263"/>
      <c r="D4" s="263"/>
      <c r="E4" s="87"/>
      <c r="F4" s="263" t="s">
        <v>208</v>
      </c>
      <c r="G4" s="263"/>
      <c r="H4" s="263"/>
      <c r="I4" s="263"/>
      <c r="J4" s="263"/>
    </row>
    <row r="5" spans="1:13" ht="32.25" customHeight="1" x14ac:dyDescent="0.25">
      <c r="A5" s="75" t="s">
        <v>15</v>
      </c>
      <c r="B5" s="80" t="s">
        <v>105</v>
      </c>
      <c r="C5" s="92" t="s">
        <v>106</v>
      </c>
      <c r="D5" s="77" t="s">
        <v>107</v>
      </c>
      <c r="E5" s="83"/>
      <c r="F5" s="267"/>
      <c r="G5" s="268"/>
      <c r="H5" s="81" t="s">
        <v>112</v>
      </c>
      <c r="I5" s="82" t="s">
        <v>113</v>
      </c>
      <c r="J5" s="77" t="s">
        <v>107</v>
      </c>
      <c r="K5" s="211"/>
      <c r="L5" s="211"/>
      <c r="M5" s="207"/>
    </row>
    <row r="6" spans="1:13" ht="56.25" customHeight="1" x14ac:dyDescent="0.25">
      <c r="A6" s="78" t="s">
        <v>108</v>
      </c>
      <c r="B6" s="195" t="s">
        <v>750</v>
      </c>
      <c r="C6" s="196" t="s">
        <v>753</v>
      </c>
      <c r="D6" s="194" t="s">
        <v>752</v>
      </c>
      <c r="E6" s="83"/>
      <c r="F6" s="258" t="s">
        <v>109</v>
      </c>
      <c r="G6" s="258"/>
      <c r="H6" s="192"/>
      <c r="I6" s="194" t="s">
        <v>751</v>
      </c>
      <c r="J6" s="194" t="s">
        <v>752</v>
      </c>
      <c r="K6" s="211"/>
      <c r="L6" s="211"/>
      <c r="M6" s="207"/>
    </row>
    <row r="7" spans="1:13" ht="56.25" customHeight="1" x14ac:dyDescent="0.25">
      <c r="A7" s="78" t="s">
        <v>22</v>
      </c>
      <c r="B7" s="192"/>
      <c r="C7" s="196" t="s">
        <v>754</v>
      </c>
      <c r="D7" s="194" t="s">
        <v>759</v>
      </c>
      <c r="E7" s="83"/>
      <c r="F7" s="258" t="s">
        <v>110</v>
      </c>
      <c r="G7" s="258"/>
      <c r="H7" s="195" t="s">
        <v>750</v>
      </c>
      <c r="I7" s="194" t="s">
        <v>753</v>
      </c>
      <c r="J7" s="194" t="s">
        <v>752</v>
      </c>
      <c r="K7" s="211"/>
      <c r="L7" s="211"/>
      <c r="M7" s="207"/>
    </row>
    <row r="8" spans="1:13" ht="55.5" customHeight="1" x14ac:dyDescent="0.25">
      <c r="A8" s="79" t="s">
        <v>20</v>
      </c>
      <c r="B8" s="306" t="s">
        <v>21</v>
      </c>
      <c r="C8" s="307"/>
      <c r="D8" s="308"/>
      <c r="E8" s="83"/>
      <c r="F8" s="258" t="s">
        <v>760</v>
      </c>
      <c r="G8" s="258"/>
      <c r="H8" s="192"/>
      <c r="I8" s="194" t="s">
        <v>751</v>
      </c>
      <c r="J8" s="194" t="s">
        <v>752</v>
      </c>
      <c r="K8" s="211"/>
      <c r="L8" s="211"/>
      <c r="M8" s="207"/>
    </row>
    <row r="9" spans="1:13" s="76" customFormat="1" ht="55.5" customHeight="1" x14ac:dyDescent="0.25">
      <c r="E9" s="86"/>
      <c r="F9" s="304" t="s">
        <v>116</v>
      </c>
      <c r="G9" s="305"/>
      <c r="H9" s="192"/>
      <c r="I9" s="194" t="s">
        <v>754</v>
      </c>
      <c r="J9" s="194" t="s">
        <v>755</v>
      </c>
      <c r="K9" s="211"/>
      <c r="L9" s="211"/>
      <c r="M9" s="224"/>
    </row>
    <row r="10" spans="1:13" ht="27.75" customHeight="1" x14ac:dyDescent="0.25">
      <c r="F10" s="302" t="s">
        <v>20</v>
      </c>
      <c r="G10" s="302"/>
      <c r="H10" s="303" t="s">
        <v>21</v>
      </c>
      <c r="I10" s="303"/>
      <c r="J10" s="303"/>
    </row>
    <row r="13" spans="1:13" ht="39.6" x14ac:dyDescent="0.25">
      <c r="A13" s="28" t="s">
        <v>176</v>
      </c>
      <c r="B13" s="28" t="s">
        <v>517</v>
      </c>
      <c r="C13" s="16" t="s">
        <v>31</v>
      </c>
      <c r="D13" s="53" t="s">
        <v>210</v>
      </c>
      <c r="E13" s="53" t="s">
        <v>212</v>
      </c>
      <c r="F13" s="53" t="s">
        <v>211</v>
      </c>
      <c r="G13" s="16" t="s">
        <v>32</v>
      </c>
      <c r="H13" s="16" t="s">
        <v>33</v>
      </c>
      <c r="I13" s="16" t="s">
        <v>177</v>
      </c>
      <c r="J13" s="16" t="s">
        <v>60</v>
      </c>
    </row>
    <row r="14" spans="1:13" ht="27.75" customHeight="1" x14ac:dyDescent="0.25">
      <c r="A14" s="168" t="s">
        <v>660</v>
      </c>
      <c r="B14" s="27"/>
      <c r="C14" s="169"/>
      <c r="D14" s="140">
        <v>9.4190000000000005</v>
      </c>
      <c r="E14" s="141">
        <v>2.056</v>
      </c>
      <c r="F14" s="142">
        <v>0.29599999999999999</v>
      </c>
      <c r="G14" s="170">
        <v>14.38</v>
      </c>
      <c r="H14" s="171"/>
      <c r="I14" s="173"/>
      <c r="J14" s="40"/>
      <c r="L14" s="207">
        <v>1</v>
      </c>
    </row>
    <row r="15" spans="1:13" ht="27.75" customHeight="1" x14ac:dyDescent="0.25">
      <c r="A15" s="168" t="s">
        <v>702</v>
      </c>
      <c r="B15" s="27"/>
      <c r="C15" s="169"/>
      <c r="D15" s="140">
        <v>9.4190000000000005</v>
      </c>
      <c r="E15" s="141">
        <v>2.056</v>
      </c>
      <c r="F15" s="142">
        <v>0.29599999999999999</v>
      </c>
      <c r="G15" s="171"/>
      <c r="H15" s="171"/>
      <c r="I15" s="173"/>
      <c r="J15" s="40"/>
      <c r="L15" s="207">
        <v>1</v>
      </c>
      <c r="M15" s="210">
        <f>L15-L14</f>
        <v>0</v>
      </c>
    </row>
    <row r="16" spans="1:13" ht="27.75" customHeight="1" x14ac:dyDescent="0.25">
      <c r="A16" s="168" t="s">
        <v>661</v>
      </c>
      <c r="B16" s="27"/>
      <c r="C16" s="169"/>
      <c r="D16" s="140">
        <v>10.071999999999999</v>
      </c>
      <c r="E16" s="141">
        <v>2.1989999999999998</v>
      </c>
      <c r="F16" s="142">
        <v>0.317</v>
      </c>
      <c r="G16" s="170">
        <v>4.47</v>
      </c>
      <c r="H16" s="171"/>
      <c r="I16" s="173"/>
      <c r="J16" s="40"/>
      <c r="L16" s="207">
        <v>1</v>
      </c>
      <c r="M16" s="210">
        <f t="shared" ref="M16:M79" si="0">L16-L15</f>
        <v>0</v>
      </c>
    </row>
    <row r="17" spans="1:13" ht="27.75" customHeight="1" x14ac:dyDescent="0.25">
      <c r="A17" s="168" t="s">
        <v>662</v>
      </c>
      <c r="B17" s="27"/>
      <c r="C17" s="169"/>
      <c r="D17" s="140">
        <v>10.071999999999999</v>
      </c>
      <c r="E17" s="141">
        <v>2.1989999999999998</v>
      </c>
      <c r="F17" s="142">
        <v>0.317</v>
      </c>
      <c r="G17" s="170">
        <v>16.37</v>
      </c>
      <c r="H17" s="171"/>
      <c r="I17" s="173"/>
      <c r="J17" s="40"/>
      <c r="L17" s="207">
        <v>1</v>
      </c>
      <c r="M17" s="210">
        <f t="shared" si="0"/>
        <v>0</v>
      </c>
    </row>
    <row r="18" spans="1:13" ht="27.75" customHeight="1" x14ac:dyDescent="0.25">
      <c r="A18" s="168" t="s">
        <v>663</v>
      </c>
      <c r="B18" s="27"/>
      <c r="C18" s="169"/>
      <c r="D18" s="140">
        <v>10.071999999999999</v>
      </c>
      <c r="E18" s="141">
        <v>2.1989999999999998</v>
      </c>
      <c r="F18" s="142">
        <v>0.317</v>
      </c>
      <c r="G18" s="170">
        <v>30.46</v>
      </c>
      <c r="H18" s="171"/>
      <c r="I18" s="173"/>
      <c r="J18" s="40"/>
      <c r="L18" s="207">
        <v>1</v>
      </c>
      <c r="M18" s="210">
        <f t="shared" si="0"/>
        <v>0</v>
      </c>
    </row>
    <row r="19" spans="1:13" ht="27.75" customHeight="1" x14ac:dyDescent="0.25">
      <c r="A19" s="168" t="s">
        <v>664</v>
      </c>
      <c r="B19" s="27"/>
      <c r="C19" s="169"/>
      <c r="D19" s="140">
        <v>10.071999999999999</v>
      </c>
      <c r="E19" s="141">
        <v>2.1989999999999998</v>
      </c>
      <c r="F19" s="142">
        <v>0.317</v>
      </c>
      <c r="G19" s="170">
        <v>59.92</v>
      </c>
      <c r="H19" s="171"/>
      <c r="I19" s="173"/>
      <c r="J19" s="40"/>
      <c r="L19" s="207">
        <v>1</v>
      </c>
      <c r="M19" s="210">
        <f t="shared" si="0"/>
        <v>0</v>
      </c>
    </row>
    <row r="20" spans="1:13" ht="27.75" customHeight="1" x14ac:dyDescent="0.25">
      <c r="A20" s="168" t="s">
        <v>665</v>
      </c>
      <c r="B20" s="27"/>
      <c r="C20" s="169"/>
      <c r="D20" s="140">
        <v>10.071999999999999</v>
      </c>
      <c r="E20" s="141">
        <v>2.1989999999999998</v>
      </c>
      <c r="F20" s="142">
        <v>0.317</v>
      </c>
      <c r="G20" s="170">
        <v>165.41</v>
      </c>
      <c r="H20" s="171"/>
      <c r="I20" s="173"/>
      <c r="J20" s="40"/>
      <c r="L20" s="207">
        <v>1</v>
      </c>
      <c r="M20" s="210">
        <f t="shared" si="0"/>
        <v>0</v>
      </c>
    </row>
    <row r="21" spans="1:13" ht="27.75" customHeight="1" x14ac:dyDescent="0.25">
      <c r="A21" s="168" t="s">
        <v>471</v>
      </c>
      <c r="B21" s="27"/>
      <c r="C21" s="169"/>
      <c r="D21" s="140">
        <v>10.071999999999999</v>
      </c>
      <c r="E21" s="141">
        <v>2.1989999999999998</v>
      </c>
      <c r="F21" s="142">
        <v>0.317</v>
      </c>
      <c r="G21" s="171"/>
      <c r="H21" s="171"/>
      <c r="I21" s="173"/>
      <c r="J21" s="40"/>
      <c r="L21" s="207">
        <v>1</v>
      </c>
      <c r="M21" s="210">
        <f t="shared" si="0"/>
        <v>0</v>
      </c>
    </row>
    <row r="22" spans="1:13" ht="27.75" customHeight="1" x14ac:dyDescent="0.25">
      <c r="A22" s="168" t="s">
        <v>538</v>
      </c>
      <c r="B22" s="27"/>
      <c r="C22" s="169"/>
      <c r="D22" s="140">
        <v>7.2130000000000001</v>
      </c>
      <c r="E22" s="141">
        <v>1.4079999999999999</v>
      </c>
      <c r="F22" s="142">
        <v>0.193</v>
      </c>
      <c r="G22" s="170">
        <v>14.94</v>
      </c>
      <c r="H22" s="170">
        <v>4.2</v>
      </c>
      <c r="I22" s="174">
        <v>4.2</v>
      </c>
      <c r="J22" s="39">
        <v>0.38400000000000001</v>
      </c>
      <c r="L22" s="207">
        <v>1</v>
      </c>
      <c r="M22" s="210">
        <f t="shared" si="0"/>
        <v>0</v>
      </c>
    </row>
    <row r="23" spans="1:13" ht="27.75" customHeight="1" x14ac:dyDescent="0.25">
      <c r="A23" s="168" t="s">
        <v>539</v>
      </c>
      <c r="B23" s="27"/>
      <c r="C23" s="169"/>
      <c r="D23" s="140">
        <v>7.2130000000000001</v>
      </c>
      <c r="E23" s="141">
        <v>1.4079999999999999</v>
      </c>
      <c r="F23" s="142">
        <v>0.193</v>
      </c>
      <c r="G23" s="170">
        <v>335.11</v>
      </c>
      <c r="H23" s="170">
        <v>4.2</v>
      </c>
      <c r="I23" s="174">
        <v>4.2</v>
      </c>
      <c r="J23" s="39">
        <v>0.38400000000000001</v>
      </c>
      <c r="L23" s="207">
        <v>1</v>
      </c>
      <c r="M23" s="210">
        <f t="shared" si="0"/>
        <v>0</v>
      </c>
    </row>
    <row r="24" spans="1:13" ht="27.75" customHeight="1" x14ac:dyDescent="0.25">
      <c r="A24" s="168" t="s">
        <v>540</v>
      </c>
      <c r="B24" s="27"/>
      <c r="C24" s="169"/>
      <c r="D24" s="140">
        <v>7.2130000000000001</v>
      </c>
      <c r="E24" s="141">
        <v>1.4079999999999999</v>
      </c>
      <c r="F24" s="142">
        <v>0.193</v>
      </c>
      <c r="G24" s="170">
        <v>625.32000000000005</v>
      </c>
      <c r="H24" s="170">
        <v>4.2</v>
      </c>
      <c r="I24" s="174">
        <v>4.2</v>
      </c>
      <c r="J24" s="39">
        <v>0.38400000000000001</v>
      </c>
      <c r="L24" s="207">
        <v>1</v>
      </c>
      <c r="M24" s="210">
        <f t="shared" si="0"/>
        <v>0</v>
      </c>
    </row>
    <row r="25" spans="1:13" ht="27.75" customHeight="1" x14ac:dyDescent="0.25">
      <c r="A25" s="168" t="s">
        <v>541</v>
      </c>
      <c r="B25" s="27"/>
      <c r="C25" s="169"/>
      <c r="D25" s="140">
        <v>7.2130000000000001</v>
      </c>
      <c r="E25" s="141">
        <v>1.4079999999999999</v>
      </c>
      <c r="F25" s="142">
        <v>0.193</v>
      </c>
      <c r="G25" s="170">
        <v>962.6</v>
      </c>
      <c r="H25" s="170">
        <v>4.2</v>
      </c>
      <c r="I25" s="174">
        <v>4.2</v>
      </c>
      <c r="J25" s="39">
        <v>0.38400000000000001</v>
      </c>
      <c r="L25" s="207">
        <v>1</v>
      </c>
      <c r="M25" s="210">
        <f t="shared" si="0"/>
        <v>0</v>
      </c>
    </row>
    <row r="26" spans="1:13" ht="27.75" customHeight="1" x14ac:dyDescent="0.25">
      <c r="A26" s="168" t="s">
        <v>542</v>
      </c>
      <c r="B26" s="27"/>
      <c r="C26" s="169"/>
      <c r="D26" s="140">
        <v>7.2130000000000001</v>
      </c>
      <c r="E26" s="141">
        <v>1.4079999999999999</v>
      </c>
      <c r="F26" s="142">
        <v>0.193</v>
      </c>
      <c r="G26" s="170">
        <v>2198.6999999999998</v>
      </c>
      <c r="H26" s="170">
        <v>4.2</v>
      </c>
      <c r="I26" s="174">
        <v>4.2</v>
      </c>
      <c r="J26" s="39">
        <v>0.38400000000000001</v>
      </c>
      <c r="L26" s="207">
        <v>1</v>
      </c>
      <c r="M26" s="210">
        <f t="shared" si="0"/>
        <v>0</v>
      </c>
    </row>
    <row r="27" spans="1:13" ht="27.75" customHeight="1" x14ac:dyDescent="0.25">
      <c r="A27" s="168" t="s">
        <v>472</v>
      </c>
      <c r="B27" s="27"/>
      <c r="C27" s="175"/>
      <c r="D27" s="143">
        <v>20.962</v>
      </c>
      <c r="E27" s="144">
        <v>3.1629999999999998</v>
      </c>
      <c r="F27" s="142">
        <v>1.7490000000000001</v>
      </c>
      <c r="G27" s="171"/>
      <c r="H27" s="171"/>
      <c r="I27" s="173"/>
      <c r="J27" s="40"/>
      <c r="L27" s="207">
        <v>1</v>
      </c>
      <c r="M27" s="210">
        <f t="shared" si="0"/>
        <v>0</v>
      </c>
    </row>
    <row r="28" spans="1:13" ht="27.75" customHeight="1" x14ac:dyDescent="0.25">
      <c r="A28" s="168" t="s">
        <v>473</v>
      </c>
      <c r="B28" s="27"/>
      <c r="C28" s="175"/>
      <c r="D28" s="140">
        <v>-10.986000000000001</v>
      </c>
      <c r="E28" s="141">
        <v>-2.3980000000000001</v>
      </c>
      <c r="F28" s="142">
        <v>-0.34599999999999997</v>
      </c>
      <c r="G28" s="170">
        <v>0</v>
      </c>
      <c r="H28" s="171"/>
      <c r="I28" s="173"/>
      <c r="J28" s="40"/>
      <c r="L28" s="207">
        <v>1</v>
      </c>
      <c r="M28" s="210">
        <f t="shared" si="0"/>
        <v>0</v>
      </c>
    </row>
    <row r="29" spans="1:13" ht="27.75" customHeight="1" x14ac:dyDescent="0.25">
      <c r="A29" s="168" t="s">
        <v>474</v>
      </c>
      <c r="B29" s="27"/>
      <c r="C29" s="175"/>
      <c r="D29" s="140">
        <v>-10.986000000000001</v>
      </c>
      <c r="E29" s="141">
        <v>-2.3980000000000001</v>
      </c>
      <c r="F29" s="142">
        <v>-0.34599999999999997</v>
      </c>
      <c r="G29" s="170">
        <v>0</v>
      </c>
      <c r="H29" s="171"/>
      <c r="I29" s="173"/>
      <c r="J29" s="39">
        <v>0.622</v>
      </c>
      <c r="L29" s="207">
        <v>1</v>
      </c>
      <c r="M29" s="210">
        <f t="shared" si="0"/>
        <v>0</v>
      </c>
    </row>
    <row r="30" spans="1:13" ht="27.75" customHeight="1" x14ac:dyDescent="0.25">
      <c r="A30" s="172" t="s">
        <v>666</v>
      </c>
      <c r="B30" s="27"/>
      <c r="C30" s="175"/>
      <c r="D30" s="140">
        <v>6.7770000000000001</v>
      </c>
      <c r="E30" s="141">
        <v>1.48</v>
      </c>
      <c r="F30" s="142">
        <v>0.21299999999999999</v>
      </c>
      <c r="G30" s="170">
        <v>10.35</v>
      </c>
      <c r="H30" s="171"/>
      <c r="I30" s="173"/>
      <c r="J30" s="40"/>
      <c r="L30" s="207">
        <v>1</v>
      </c>
      <c r="M30" s="210">
        <f t="shared" si="0"/>
        <v>0</v>
      </c>
    </row>
    <row r="31" spans="1:13" ht="27.75" customHeight="1" x14ac:dyDescent="0.25">
      <c r="A31" s="172" t="s">
        <v>543</v>
      </c>
      <c r="B31" s="27"/>
      <c r="C31" s="175"/>
      <c r="D31" s="140">
        <v>6.7770000000000001</v>
      </c>
      <c r="E31" s="141">
        <v>1.48</v>
      </c>
      <c r="F31" s="142">
        <v>0.21299999999999999</v>
      </c>
      <c r="G31" s="171"/>
      <c r="H31" s="171"/>
      <c r="I31" s="173"/>
      <c r="J31" s="40"/>
      <c r="L31" s="207">
        <v>1</v>
      </c>
      <c r="M31" s="210">
        <f t="shared" si="0"/>
        <v>0</v>
      </c>
    </row>
    <row r="32" spans="1:13" ht="27.75" customHeight="1" x14ac:dyDescent="0.25">
      <c r="A32" s="172" t="s">
        <v>667</v>
      </c>
      <c r="B32" s="27"/>
      <c r="C32" s="175"/>
      <c r="D32" s="140">
        <v>7.2469999999999999</v>
      </c>
      <c r="E32" s="141">
        <v>1.5820000000000001</v>
      </c>
      <c r="F32" s="142">
        <v>0.22800000000000001</v>
      </c>
      <c r="G32" s="170">
        <v>3.21</v>
      </c>
      <c r="H32" s="171"/>
      <c r="I32" s="173"/>
      <c r="J32" s="40"/>
      <c r="L32" s="207">
        <v>1</v>
      </c>
      <c r="M32" s="210">
        <f t="shared" si="0"/>
        <v>0</v>
      </c>
    </row>
    <row r="33" spans="1:13" ht="27.75" customHeight="1" x14ac:dyDescent="0.25">
      <c r="A33" s="172" t="s">
        <v>668</v>
      </c>
      <c r="B33" s="27"/>
      <c r="C33" s="175"/>
      <c r="D33" s="140">
        <v>7.2469999999999999</v>
      </c>
      <c r="E33" s="141">
        <v>1.5820000000000001</v>
      </c>
      <c r="F33" s="142">
        <v>0.22800000000000001</v>
      </c>
      <c r="G33" s="170">
        <v>11.78</v>
      </c>
      <c r="H33" s="171"/>
      <c r="I33" s="173"/>
      <c r="J33" s="40"/>
      <c r="L33" s="207">
        <v>1</v>
      </c>
      <c r="M33" s="210">
        <f t="shared" si="0"/>
        <v>0</v>
      </c>
    </row>
    <row r="34" spans="1:13" ht="27.75" customHeight="1" x14ac:dyDescent="0.25">
      <c r="A34" s="172" t="s">
        <v>669</v>
      </c>
      <c r="B34" s="27"/>
      <c r="C34" s="175"/>
      <c r="D34" s="140">
        <v>7.2469999999999999</v>
      </c>
      <c r="E34" s="141">
        <v>1.5820000000000001</v>
      </c>
      <c r="F34" s="142">
        <v>0.22800000000000001</v>
      </c>
      <c r="G34" s="170">
        <v>21.91</v>
      </c>
      <c r="H34" s="171"/>
      <c r="I34" s="173"/>
      <c r="J34" s="40"/>
      <c r="L34" s="207">
        <v>1</v>
      </c>
      <c r="M34" s="210">
        <f t="shared" si="0"/>
        <v>0</v>
      </c>
    </row>
    <row r="35" spans="1:13" ht="27.75" customHeight="1" x14ac:dyDescent="0.25">
      <c r="A35" s="172" t="s">
        <v>670</v>
      </c>
      <c r="B35" s="27"/>
      <c r="C35" s="175"/>
      <c r="D35" s="140">
        <v>7.2469999999999999</v>
      </c>
      <c r="E35" s="141">
        <v>1.5820000000000001</v>
      </c>
      <c r="F35" s="142">
        <v>0.22800000000000001</v>
      </c>
      <c r="G35" s="170">
        <v>43.11</v>
      </c>
      <c r="H35" s="171"/>
      <c r="I35" s="173"/>
      <c r="J35" s="40"/>
      <c r="L35" s="207">
        <v>1</v>
      </c>
      <c r="M35" s="210">
        <f t="shared" si="0"/>
        <v>0</v>
      </c>
    </row>
    <row r="36" spans="1:13" ht="27.75" customHeight="1" x14ac:dyDescent="0.25">
      <c r="A36" s="172" t="s">
        <v>671</v>
      </c>
      <c r="B36" s="27"/>
      <c r="C36" s="175"/>
      <c r="D36" s="140">
        <v>7.2469999999999999</v>
      </c>
      <c r="E36" s="141">
        <v>1.5820000000000001</v>
      </c>
      <c r="F36" s="142">
        <v>0.22800000000000001</v>
      </c>
      <c r="G36" s="170">
        <v>119.02</v>
      </c>
      <c r="H36" s="171"/>
      <c r="I36" s="173"/>
      <c r="J36" s="40"/>
      <c r="L36" s="207">
        <v>1</v>
      </c>
      <c r="M36" s="210">
        <f t="shared" si="0"/>
        <v>0</v>
      </c>
    </row>
    <row r="37" spans="1:13" ht="27.75" customHeight="1" x14ac:dyDescent="0.25">
      <c r="A37" s="172" t="s">
        <v>475</v>
      </c>
      <c r="B37" s="27"/>
      <c r="C37" s="175"/>
      <c r="D37" s="140">
        <v>7.2469999999999999</v>
      </c>
      <c r="E37" s="141">
        <v>1.5820000000000001</v>
      </c>
      <c r="F37" s="142">
        <v>0.22800000000000001</v>
      </c>
      <c r="G37" s="171"/>
      <c r="H37" s="171"/>
      <c r="I37" s="173"/>
      <c r="J37" s="40"/>
      <c r="L37" s="207">
        <v>1</v>
      </c>
      <c r="M37" s="210">
        <f t="shared" si="0"/>
        <v>0</v>
      </c>
    </row>
    <row r="38" spans="1:13" ht="27.75" customHeight="1" x14ac:dyDescent="0.25">
      <c r="A38" s="172" t="s">
        <v>544</v>
      </c>
      <c r="B38" s="27"/>
      <c r="C38" s="175"/>
      <c r="D38" s="140">
        <v>5.19</v>
      </c>
      <c r="E38" s="141">
        <v>1.0129999999999999</v>
      </c>
      <c r="F38" s="142">
        <v>0.13900000000000001</v>
      </c>
      <c r="G38" s="170">
        <v>10.75</v>
      </c>
      <c r="H38" s="170">
        <v>3.03</v>
      </c>
      <c r="I38" s="174">
        <v>3.03</v>
      </c>
      <c r="J38" s="39">
        <v>0.27600000000000002</v>
      </c>
      <c r="L38" s="207">
        <v>1</v>
      </c>
      <c r="M38" s="210">
        <f t="shared" si="0"/>
        <v>0</v>
      </c>
    </row>
    <row r="39" spans="1:13" ht="27.75" customHeight="1" x14ac:dyDescent="0.25">
      <c r="A39" s="172" t="s">
        <v>545</v>
      </c>
      <c r="B39" s="27"/>
      <c r="C39" s="175"/>
      <c r="D39" s="140">
        <v>5.19</v>
      </c>
      <c r="E39" s="141">
        <v>1.0129999999999999</v>
      </c>
      <c r="F39" s="142">
        <v>0.13900000000000001</v>
      </c>
      <c r="G39" s="170">
        <v>241.12</v>
      </c>
      <c r="H39" s="170">
        <v>3.03</v>
      </c>
      <c r="I39" s="174">
        <v>3.03</v>
      </c>
      <c r="J39" s="39">
        <v>0.27600000000000002</v>
      </c>
      <c r="L39" s="207">
        <v>1</v>
      </c>
      <c r="M39" s="210">
        <f t="shared" si="0"/>
        <v>0</v>
      </c>
    </row>
    <row r="40" spans="1:13" ht="27.75" customHeight="1" x14ac:dyDescent="0.25">
      <c r="A40" s="172" t="s">
        <v>546</v>
      </c>
      <c r="B40" s="27"/>
      <c r="C40" s="175"/>
      <c r="D40" s="140">
        <v>5.19</v>
      </c>
      <c r="E40" s="141">
        <v>1.0129999999999999</v>
      </c>
      <c r="F40" s="142">
        <v>0.13900000000000001</v>
      </c>
      <c r="G40" s="170">
        <v>449.94</v>
      </c>
      <c r="H40" s="170">
        <v>3.03</v>
      </c>
      <c r="I40" s="174">
        <v>3.03</v>
      </c>
      <c r="J40" s="39">
        <v>0.27600000000000002</v>
      </c>
      <c r="L40" s="207">
        <v>1</v>
      </c>
      <c r="M40" s="210">
        <f t="shared" si="0"/>
        <v>0</v>
      </c>
    </row>
    <row r="41" spans="1:13" ht="27.75" customHeight="1" x14ac:dyDescent="0.25">
      <c r="A41" s="172" t="s">
        <v>547</v>
      </c>
      <c r="B41" s="27"/>
      <c r="C41" s="175"/>
      <c r="D41" s="140">
        <v>5.19</v>
      </c>
      <c r="E41" s="141">
        <v>1.0129999999999999</v>
      </c>
      <c r="F41" s="142">
        <v>0.13900000000000001</v>
      </c>
      <c r="G41" s="170">
        <v>692.62</v>
      </c>
      <c r="H41" s="170">
        <v>3.03</v>
      </c>
      <c r="I41" s="174">
        <v>3.03</v>
      </c>
      <c r="J41" s="39">
        <v>0.27600000000000002</v>
      </c>
      <c r="L41" s="207">
        <v>1</v>
      </c>
      <c r="M41" s="210">
        <f t="shared" si="0"/>
        <v>0</v>
      </c>
    </row>
    <row r="42" spans="1:13" ht="27.75" customHeight="1" x14ac:dyDescent="0.25">
      <c r="A42" s="172" t="s">
        <v>548</v>
      </c>
      <c r="B42" s="27"/>
      <c r="C42" s="175"/>
      <c r="D42" s="140">
        <v>5.19</v>
      </c>
      <c r="E42" s="141">
        <v>1.0129999999999999</v>
      </c>
      <c r="F42" s="142">
        <v>0.13900000000000001</v>
      </c>
      <c r="G42" s="170">
        <v>1582.03</v>
      </c>
      <c r="H42" s="170">
        <v>3.03</v>
      </c>
      <c r="I42" s="174">
        <v>3.03</v>
      </c>
      <c r="J42" s="39">
        <v>0.27600000000000002</v>
      </c>
      <c r="L42" s="207">
        <v>1</v>
      </c>
      <c r="M42" s="210">
        <f t="shared" si="0"/>
        <v>0</v>
      </c>
    </row>
    <row r="43" spans="1:13" ht="27.75" customHeight="1" x14ac:dyDescent="0.25">
      <c r="A43" s="172" t="s">
        <v>549</v>
      </c>
      <c r="B43" s="27"/>
      <c r="C43" s="175"/>
      <c r="D43" s="140">
        <v>6.5410000000000004</v>
      </c>
      <c r="E43" s="141">
        <v>0.99299999999999999</v>
      </c>
      <c r="F43" s="142">
        <v>0.11700000000000001</v>
      </c>
      <c r="G43" s="170">
        <v>6.21</v>
      </c>
      <c r="H43" s="170">
        <v>7.76</v>
      </c>
      <c r="I43" s="174">
        <v>7.76</v>
      </c>
      <c r="J43" s="39">
        <v>0.251</v>
      </c>
      <c r="L43" s="207">
        <v>1</v>
      </c>
      <c r="M43" s="210">
        <f t="shared" si="0"/>
        <v>0</v>
      </c>
    </row>
    <row r="44" spans="1:13" ht="27.75" customHeight="1" x14ac:dyDescent="0.25">
      <c r="A44" s="172" t="s">
        <v>550</v>
      </c>
      <c r="B44" s="27"/>
      <c r="C44" s="175"/>
      <c r="D44" s="140">
        <v>6.5410000000000004</v>
      </c>
      <c r="E44" s="141">
        <v>0.99299999999999999</v>
      </c>
      <c r="F44" s="142">
        <v>0.11700000000000001</v>
      </c>
      <c r="G44" s="170">
        <v>383.51</v>
      </c>
      <c r="H44" s="170">
        <v>7.76</v>
      </c>
      <c r="I44" s="174">
        <v>7.76</v>
      </c>
      <c r="J44" s="39">
        <v>0.251</v>
      </c>
      <c r="L44" s="207">
        <v>1</v>
      </c>
      <c r="M44" s="210">
        <f t="shared" si="0"/>
        <v>0</v>
      </c>
    </row>
    <row r="45" spans="1:13" ht="27.75" customHeight="1" x14ac:dyDescent="0.25">
      <c r="A45" s="172" t="s">
        <v>551</v>
      </c>
      <c r="B45" s="27"/>
      <c r="C45" s="175"/>
      <c r="D45" s="140">
        <v>6.5410000000000004</v>
      </c>
      <c r="E45" s="141">
        <v>0.99299999999999999</v>
      </c>
      <c r="F45" s="142">
        <v>0.11700000000000001</v>
      </c>
      <c r="G45" s="170">
        <v>725.49</v>
      </c>
      <c r="H45" s="170">
        <v>7.76</v>
      </c>
      <c r="I45" s="174">
        <v>7.76</v>
      </c>
      <c r="J45" s="39">
        <v>0.251</v>
      </c>
      <c r="L45" s="207">
        <v>1</v>
      </c>
      <c r="M45" s="210">
        <f t="shared" si="0"/>
        <v>0</v>
      </c>
    </row>
    <row r="46" spans="1:13" ht="27.75" customHeight="1" x14ac:dyDescent="0.25">
      <c r="A46" s="172" t="s">
        <v>552</v>
      </c>
      <c r="B46" s="27"/>
      <c r="C46" s="175"/>
      <c r="D46" s="140">
        <v>6.5410000000000004</v>
      </c>
      <c r="E46" s="141">
        <v>0.99299999999999999</v>
      </c>
      <c r="F46" s="142">
        <v>0.11700000000000001</v>
      </c>
      <c r="G46" s="170">
        <v>1122.93</v>
      </c>
      <c r="H46" s="170">
        <v>7.76</v>
      </c>
      <c r="I46" s="174">
        <v>7.76</v>
      </c>
      <c r="J46" s="39">
        <v>0.251</v>
      </c>
      <c r="L46" s="207">
        <v>1</v>
      </c>
      <c r="M46" s="210">
        <f t="shared" si="0"/>
        <v>0</v>
      </c>
    </row>
    <row r="47" spans="1:13" ht="27.75" customHeight="1" x14ac:dyDescent="0.25">
      <c r="A47" s="172" t="s">
        <v>553</v>
      </c>
      <c r="B47" s="27"/>
      <c r="C47" s="175"/>
      <c r="D47" s="140">
        <v>6.5410000000000004</v>
      </c>
      <c r="E47" s="141">
        <v>0.99299999999999999</v>
      </c>
      <c r="F47" s="142">
        <v>0.11700000000000001</v>
      </c>
      <c r="G47" s="170">
        <v>2579.5500000000002</v>
      </c>
      <c r="H47" s="170">
        <v>7.76</v>
      </c>
      <c r="I47" s="174">
        <v>7.76</v>
      </c>
      <c r="J47" s="39">
        <v>0.251</v>
      </c>
      <c r="L47" s="207">
        <v>1</v>
      </c>
      <c r="M47" s="210">
        <f t="shared" si="0"/>
        <v>0</v>
      </c>
    </row>
    <row r="48" spans="1:13" ht="27.75" customHeight="1" x14ac:dyDescent="0.25">
      <c r="A48" s="172" t="s">
        <v>554</v>
      </c>
      <c r="B48" s="27"/>
      <c r="C48" s="175"/>
      <c r="D48" s="140">
        <v>5.8330000000000002</v>
      </c>
      <c r="E48" s="141">
        <v>0.79500000000000004</v>
      </c>
      <c r="F48" s="142">
        <v>8.3000000000000004E-2</v>
      </c>
      <c r="G48" s="170">
        <v>106.38</v>
      </c>
      <c r="H48" s="170">
        <v>8.16</v>
      </c>
      <c r="I48" s="174">
        <v>8.16</v>
      </c>
      <c r="J48" s="39">
        <v>0.19700000000000001</v>
      </c>
      <c r="L48" s="207">
        <v>1</v>
      </c>
      <c r="M48" s="210">
        <f t="shared" si="0"/>
        <v>0</v>
      </c>
    </row>
    <row r="49" spans="1:13" ht="27.75" customHeight="1" x14ac:dyDescent="0.25">
      <c r="A49" s="172" t="s">
        <v>555</v>
      </c>
      <c r="B49" s="27"/>
      <c r="C49" s="175"/>
      <c r="D49" s="140">
        <v>5.8330000000000002</v>
      </c>
      <c r="E49" s="141">
        <v>0.79500000000000004</v>
      </c>
      <c r="F49" s="142">
        <v>8.3000000000000004E-2</v>
      </c>
      <c r="G49" s="170">
        <v>2357.62</v>
      </c>
      <c r="H49" s="170">
        <v>8.16</v>
      </c>
      <c r="I49" s="174">
        <v>8.16</v>
      </c>
      <c r="J49" s="39">
        <v>0.19700000000000001</v>
      </c>
      <c r="L49" s="207">
        <v>1</v>
      </c>
      <c r="M49" s="210">
        <f t="shared" si="0"/>
        <v>0</v>
      </c>
    </row>
    <row r="50" spans="1:13" ht="27.75" customHeight="1" x14ac:dyDescent="0.25">
      <c r="A50" s="172" t="s">
        <v>556</v>
      </c>
      <c r="B50" s="27"/>
      <c r="C50" s="175"/>
      <c r="D50" s="140">
        <v>5.8330000000000002</v>
      </c>
      <c r="E50" s="141">
        <v>0.79500000000000004</v>
      </c>
      <c r="F50" s="142">
        <v>8.3000000000000004E-2</v>
      </c>
      <c r="G50" s="170">
        <v>7002.72</v>
      </c>
      <c r="H50" s="170">
        <v>8.16</v>
      </c>
      <c r="I50" s="174">
        <v>8.16</v>
      </c>
      <c r="J50" s="39">
        <v>0.19700000000000001</v>
      </c>
      <c r="L50" s="207">
        <v>1</v>
      </c>
      <c r="M50" s="210">
        <f t="shared" si="0"/>
        <v>0</v>
      </c>
    </row>
    <row r="51" spans="1:13" ht="27.75" customHeight="1" x14ac:dyDescent="0.25">
      <c r="A51" s="172" t="s">
        <v>557</v>
      </c>
      <c r="B51" s="27"/>
      <c r="C51" s="175"/>
      <c r="D51" s="140">
        <v>5.8330000000000002</v>
      </c>
      <c r="E51" s="141">
        <v>0.79500000000000004</v>
      </c>
      <c r="F51" s="142">
        <v>8.3000000000000004E-2</v>
      </c>
      <c r="G51" s="170">
        <v>15065.93</v>
      </c>
      <c r="H51" s="170">
        <v>8.16</v>
      </c>
      <c r="I51" s="174">
        <v>8.16</v>
      </c>
      <c r="J51" s="39">
        <v>0.19700000000000001</v>
      </c>
      <c r="L51" s="207">
        <v>1</v>
      </c>
      <c r="M51" s="210">
        <f t="shared" si="0"/>
        <v>0</v>
      </c>
    </row>
    <row r="52" spans="1:13" ht="27.75" customHeight="1" x14ac:dyDescent="0.25">
      <c r="A52" s="172" t="s">
        <v>558</v>
      </c>
      <c r="B52" s="27"/>
      <c r="C52" s="175"/>
      <c r="D52" s="140">
        <v>5.8330000000000002</v>
      </c>
      <c r="E52" s="141">
        <v>0.79500000000000004</v>
      </c>
      <c r="F52" s="142">
        <v>8.3000000000000004E-2</v>
      </c>
      <c r="G52" s="170">
        <v>27589.95</v>
      </c>
      <c r="H52" s="170">
        <v>8.16</v>
      </c>
      <c r="I52" s="174">
        <v>8.16</v>
      </c>
      <c r="J52" s="39">
        <v>0.19700000000000001</v>
      </c>
      <c r="L52" s="207">
        <v>1</v>
      </c>
      <c r="M52" s="210">
        <f t="shared" si="0"/>
        <v>0</v>
      </c>
    </row>
    <row r="53" spans="1:13" ht="27.75" customHeight="1" x14ac:dyDescent="0.25">
      <c r="A53" s="172" t="s">
        <v>476</v>
      </c>
      <c r="B53" s="27"/>
      <c r="C53" s="175"/>
      <c r="D53" s="143">
        <v>15.083</v>
      </c>
      <c r="E53" s="144">
        <v>2.2759999999999998</v>
      </c>
      <c r="F53" s="142">
        <v>1.258</v>
      </c>
      <c r="G53" s="171"/>
      <c r="H53" s="171"/>
      <c r="I53" s="173"/>
      <c r="J53" s="40"/>
      <c r="L53" s="207">
        <v>1</v>
      </c>
      <c r="M53" s="210">
        <f t="shared" si="0"/>
        <v>0</v>
      </c>
    </row>
    <row r="54" spans="1:13" ht="27.75" customHeight="1" x14ac:dyDescent="0.25">
      <c r="A54" s="172" t="s">
        <v>477</v>
      </c>
      <c r="B54" s="27"/>
      <c r="C54" s="175"/>
      <c r="D54" s="140">
        <v>-10.986000000000001</v>
      </c>
      <c r="E54" s="141">
        <v>-2.3980000000000001</v>
      </c>
      <c r="F54" s="142">
        <v>-0.34599999999999997</v>
      </c>
      <c r="G54" s="170">
        <v>0</v>
      </c>
      <c r="H54" s="171"/>
      <c r="I54" s="173"/>
      <c r="J54" s="40"/>
      <c r="L54" s="207">
        <v>1</v>
      </c>
      <c r="M54" s="210">
        <f t="shared" si="0"/>
        <v>0</v>
      </c>
    </row>
    <row r="55" spans="1:13" ht="27.75" customHeight="1" x14ac:dyDescent="0.25">
      <c r="A55" s="172" t="s">
        <v>478</v>
      </c>
      <c r="B55" s="27"/>
      <c r="C55" s="175"/>
      <c r="D55" s="140">
        <v>-9.5470000000000006</v>
      </c>
      <c r="E55" s="141">
        <v>-1.9450000000000001</v>
      </c>
      <c r="F55" s="142">
        <v>-0.27200000000000002</v>
      </c>
      <c r="G55" s="170">
        <v>0</v>
      </c>
      <c r="H55" s="171"/>
      <c r="I55" s="173"/>
      <c r="J55" s="40"/>
      <c r="L55" s="207">
        <v>1</v>
      </c>
      <c r="M55" s="210">
        <f t="shared" si="0"/>
        <v>0</v>
      </c>
    </row>
    <row r="56" spans="1:13" ht="27.75" customHeight="1" x14ac:dyDescent="0.25">
      <c r="A56" s="172" t="s">
        <v>479</v>
      </c>
      <c r="B56" s="27"/>
      <c r="C56" s="175"/>
      <c r="D56" s="140">
        <v>-10.986000000000001</v>
      </c>
      <c r="E56" s="141">
        <v>-2.3980000000000001</v>
      </c>
      <c r="F56" s="142">
        <v>-0.34599999999999997</v>
      </c>
      <c r="G56" s="170">
        <v>0</v>
      </c>
      <c r="H56" s="171"/>
      <c r="I56" s="173"/>
      <c r="J56" s="39">
        <v>0.622</v>
      </c>
      <c r="L56" s="207">
        <v>1</v>
      </c>
      <c r="M56" s="210">
        <f t="shared" si="0"/>
        <v>0</v>
      </c>
    </row>
    <row r="57" spans="1:13" ht="27.75" customHeight="1" x14ac:dyDescent="0.25">
      <c r="A57" s="172" t="s">
        <v>480</v>
      </c>
      <c r="B57" s="27"/>
      <c r="C57" s="175"/>
      <c r="D57" s="140">
        <v>-9.5470000000000006</v>
      </c>
      <c r="E57" s="141">
        <v>-1.9450000000000001</v>
      </c>
      <c r="F57" s="142">
        <v>-0.27200000000000002</v>
      </c>
      <c r="G57" s="170">
        <v>0</v>
      </c>
      <c r="H57" s="171"/>
      <c r="I57" s="173"/>
      <c r="J57" s="39">
        <v>0.53900000000000003</v>
      </c>
      <c r="L57" s="207">
        <v>1</v>
      </c>
      <c r="M57" s="210">
        <f t="shared" si="0"/>
        <v>0</v>
      </c>
    </row>
    <row r="58" spans="1:13" ht="27.75" customHeight="1" x14ac:dyDescent="0.25">
      <c r="A58" s="172" t="s">
        <v>481</v>
      </c>
      <c r="B58" s="27"/>
      <c r="C58" s="175"/>
      <c r="D58" s="140">
        <v>-7.2830000000000004</v>
      </c>
      <c r="E58" s="141">
        <v>-1.105</v>
      </c>
      <c r="F58" s="142">
        <v>-0.13</v>
      </c>
      <c r="G58" s="170">
        <v>0</v>
      </c>
      <c r="H58" s="171"/>
      <c r="I58" s="173"/>
      <c r="J58" s="39">
        <v>0.45100000000000001</v>
      </c>
      <c r="L58" s="207">
        <v>1</v>
      </c>
      <c r="M58" s="210">
        <f t="shared" si="0"/>
        <v>0</v>
      </c>
    </row>
    <row r="59" spans="1:13" ht="27.75" customHeight="1" x14ac:dyDescent="0.25">
      <c r="A59" s="168" t="s">
        <v>672</v>
      </c>
      <c r="B59" s="27"/>
      <c r="C59" s="175"/>
      <c r="D59" s="140">
        <v>4.7469999999999999</v>
      </c>
      <c r="E59" s="141">
        <v>1.036</v>
      </c>
      <c r="F59" s="142">
        <v>0.14899999999999999</v>
      </c>
      <c r="G59" s="170">
        <v>7.25</v>
      </c>
      <c r="H59" s="171"/>
      <c r="I59" s="173"/>
      <c r="J59" s="40"/>
      <c r="K59" s="208"/>
      <c r="L59" s="207">
        <v>2</v>
      </c>
      <c r="M59" s="210">
        <f t="shared" si="0"/>
        <v>1</v>
      </c>
    </row>
    <row r="60" spans="1:13" ht="27.75" customHeight="1" x14ac:dyDescent="0.25">
      <c r="A60" s="168" t="s">
        <v>703</v>
      </c>
      <c r="B60" s="27"/>
      <c r="C60" s="175"/>
      <c r="D60" s="140">
        <v>4.7469999999999999</v>
      </c>
      <c r="E60" s="141">
        <v>1.036</v>
      </c>
      <c r="F60" s="142">
        <v>0.14899999999999999</v>
      </c>
      <c r="G60" s="171"/>
      <c r="H60" s="171"/>
      <c r="I60" s="173"/>
      <c r="J60" s="40"/>
      <c r="K60" s="208"/>
      <c r="L60" s="207">
        <v>2</v>
      </c>
      <c r="M60" s="210">
        <f t="shared" si="0"/>
        <v>0</v>
      </c>
    </row>
    <row r="61" spans="1:13" ht="27.75" customHeight="1" x14ac:dyDescent="0.25">
      <c r="A61" s="168" t="s">
        <v>673</v>
      </c>
      <c r="B61" s="27"/>
      <c r="C61" s="175"/>
      <c r="D61" s="140">
        <v>5.0759999999999996</v>
      </c>
      <c r="E61" s="141">
        <v>1.1080000000000001</v>
      </c>
      <c r="F61" s="142">
        <v>0.16</v>
      </c>
      <c r="G61" s="170">
        <v>2.25</v>
      </c>
      <c r="H61" s="171"/>
      <c r="I61" s="173"/>
      <c r="J61" s="40"/>
      <c r="K61" s="208"/>
      <c r="L61" s="207">
        <v>2</v>
      </c>
      <c r="M61" s="210">
        <f t="shared" si="0"/>
        <v>0</v>
      </c>
    </row>
    <row r="62" spans="1:13" ht="27.75" customHeight="1" x14ac:dyDescent="0.25">
      <c r="A62" s="168" t="s">
        <v>674</v>
      </c>
      <c r="B62" s="27"/>
      <c r="C62" s="175"/>
      <c r="D62" s="140">
        <v>5.0759999999999996</v>
      </c>
      <c r="E62" s="141">
        <v>1.1080000000000001</v>
      </c>
      <c r="F62" s="142">
        <v>0.16</v>
      </c>
      <c r="G62" s="170">
        <v>8.25</v>
      </c>
      <c r="H62" s="171"/>
      <c r="I62" s="173"/>
      <c r="J62" s="40"/>
      <c r="K62" s="208"/>
      <c r="L62" s="207">
        <v>2</v>
      </c>
      <c r="M62" s="210">
        <f t="shared" si="0"/>
        <v>0</v>
      </c>
    </row>
    <row r="63" spans="1:13" ht="27.75" customHeight="1" x14ac:dyDescent="0.25">
      <c r="A63" s="168" t="s">
        <v>675</v>
      </c>
      <c r="B63" s="27"/>
      <c r="C63" s="175"/>
      <c r="D63" s="140">
        <v>5.0759999999999996</v>
      </c>
      <c r="E63" s="141">
        <v>1.1080000000000001</v>
      </c>
      <c r="F63" s="142">
        <v>0.16</v>
      </c>
      <c r="G63" s="170">
        <v>15.35</v>
      </c>
      <c r="H63" s="171"/>
      <c r="I63" s="173"/>
      <c r="J63" s="40"/>
      <c r="K63" s="208"/>
      <c r="L63" s="207">
        <v>2</v>
      </c>
      <c r="M63" s="210">
        <f t="shared" si="0"/>
        <v>0</v>
      </c>
    </row>
    <row r="64" spans="1:13" ht="27.75" customHeight="1" x14ac:dyDescent="0.25">
      <c r="A64" s="168" t="s">
        <v>676</v>
      </c>
      <c r="B64" s="27"/>
      <c r="C64" s="175"/>
      <c r="D64" s="140">
        <v>5.0759999999999996</v>
      </c>
      <c r="E64" s="141">
        <v>1.1080000000000001</v>
      </c>
      <c r="F64" s="142">
        <v>0.16</v>
      </c>
      <c r="G64" s="170">
        <v>30.2</v>
      </c>
      <c r="H64" s="171"/>
      <c r="I64" s="173"/>
      <c r="J64" s="40"/>
      <c r="K64" s="208"/>
      <c r="L64" s="207">
        <v>2</v>
      </c>
      <c r="M64" s="210">
        <f t="shared" si="0"/>
        <v>0</v>
      </c>
    </row>
    <row r="65" spans="1:13" ht="27.75" customHeight="1" x14ac:dyDescent="0.25">
      <c r="A65" s="168" t="s">
        <v>677</v>
      </c>
      <c r="B65" s="27"/>
      <c r="C65" s="175"/>
      <c r="D65" s="140">
        <v>5.0759999999999996</v>
      </c>
      <c r="E65" s="141">
        <v>1.1080000000000001</v>
      </c>
      <c r="F65" s="142">
        <v>0.16</v>
      </c>
      <c r="G65" s="170">
        <v>83.37</v>
      </c>
      <c r="H65" s="171"/>
      <c r="I65" s="173"/>
      <c r="J65" s="40"/>
      <c r="K65" s="208"/>
      <c r="L65" s="207">
        <v>2</v>
      </c>
      <c r="M65" s="210">
        <f t="shared" si="0"/>
        <v>0</v>
      </c>
    </row>
    <row r="66" spans="1:13" ht="27.75" customHeight="1" x14ac:dyDescent="0.25">
      <c r="A66" s="168" t="s">
        <v>482</v>
      </c>
      <c r="B66" s="27"/>
      <c r="C66" s="175"/>
      <c r="D66" s="140">
        <v>5.0759999999999996</v>
      </c>
      <c r="E66" s="141">
        <v>1.1080000000000001</v>
      </c>
      <c r="F66" s="142">
        <v>0.16</v>
      </c>
      <c r="G66" s="171"/>
      <c r="H66" s="171"/>
      <c r="I66" s="173"/>
      <c r="J66" s="40"/>
      <c r="K66" s="208"/>
      <c r="L66" s="207">
        <v>2</v>
      </c>
      <c r="M66" s="210">
        <f t="shared" si="0"/>
        <v>0</v>
      </c>
    </row>
    <row r="67" spans="1:13" ht="27.75" customHeight="1" x14ac:dyDescent="0.25">
      <c r="A67" s="168" t="s">
        <v>619</v>
      </c>
      <c r="B67" s="27"/>
      <c r="C67" s="175"/>
      <c r="D67" s="140">
        <v>3.6349999999999998</v>
      </c>
      <c r="E67" s="141">
        <v>0.71</v>
      </c>
      <c r="F67" s="142">
        <v>9.7000000000000003E-2</v>
      </c>
      <c r="G67" s="170">
        <v>7.53</v>
      </c>
      <c r="H67" s="170">
        <v>2.12</v>
      </c>
      <c r="I67" s="174">
        <v>2.12</v>
      </c>
      <c r="J67" s="39">
        <v>0.19400000000000001</v>
      </c>
      <c r="K67" s="208"/>
      <c r="L67" s="207">
        <v>2</v>
      </c>
      <c r="M67" s="210">
        <f t="shared" si="0"/>
        <v>0</v>
      </c>
    </row>
    <row r="68" spans="1:13" ht="27.75" customHeight="1" x14ac:dyDescent="0.25">
      <c r="A68" s="168" t="s">
        <v>620</v>
      </c>
      <c r="B68" s="27"/>
      <c r="C68" s="175"/>
      <c r="D68" s="140">
        <v>3.6349999999999998</v>
      </c>
      <c r="E68" s="141">
        <v>0.71</v>
      </c>
      <c r="F68" s="142">
        <v>9.7000000000000003E-2</v>
      </c>
      <c r="G68" s="170">
        <v>168.9</v>
      </c>
      <c r="H68" s="170">
        <v>2.12</v>
      </c>
      <c r="I68" s="174">
        <v>2.12</v>
      </c>
      <c r="J68" s="39">
        <v>0.19400000000000001</v>
      </c>
      <c r="K68" s="208"/>
      <c r="L68" s="207">
        <v>2</v>
      </c>
      <c r="M68" s="210">
        <f t="shared" si="0"/>
        <v>0</v>
      </c>
    </row>
    <row r="69" spans="1:13" ht="27.75" customHeight="1" x14ac:dyDescent="0.25">
      <c r="A69" s="168" t="s">
        <v>621</v>
      </c>
      <c r="B69" s="27"/>
      <c r="C69" s="175"/>
      <c r="D69" s="140">
        <v>3.6349999999999998</v>
      </c>
      <c r="E69" s="141">
        <v>0.71</v>
      </c>
      <c r="F69" s="142">
        <v>9.7000000000000003E-2</v>
      </c>
      <c r="G69" s="170">
        <v>315.16000000000003</v>
      </c>
      <c r="H69" s="170">
        <v>2.12</v>
      </c>
      <c r="I69" s="174">
        <v>2.12</v>
      </c>
      <c r="J69" s="39">
        <v>0.19400000000000001</v>
      </c>
      <c r="K69" s="208"/>
      <c r="L69" s="207">
        <v>2</v>
      </c>
      <c r="M69" s="210">
        <f t="shared" si="0"/>
        <v>0</v>
      </c>
    </row>
    <row r="70" spans="1:13" ht="27.75" customHeight="1" x14ac:dyDescent="0.25">
      <c r="A70" s="168" t="s">
        <v>622</v>
      </c>
      <c r="B70" s="27"/>
      <c r="C70" s="175"/>
      <c r="D70" s="140">
        <v>3.6349999999999998</v>
      </c>
      <c r="E70" s="141">
        <v>0.71</v>
      </c>
      <c r="F70" s="142">
        <v>9.7000000000000003E-2</v>
      </c>
      <c r="G70" s="170">
        <v>485.15</v>
      </c>
      <c r="H70" s="170">
        <v>2.12</v>
      </c>
      <c r="I70" s="174">
        <v>2.12</v>
      </c>
      <c r="J70" s="39">
        <v>0.19400000000000001</v>
      </c>
      <c r="K70" s="208"/>
      <c r="L70" s="207">
        <v>2</v>
      </c>
      <c r="M70" s="210">
        <f t="shared" si="0"/>
        <v>0</v>
      </c>
    </row>
    <row r="71" spans="1:13" ht="27.75" customHeight="1" x14ac:dyDescent="0.25">
      <c r="A71" s="168" t="s">
        <v>623</v>
      </c>
      <c r="B71" s="27"/>
      <c r="C71" s="175"/>
      <c r="D71" s="140">
        <v>3.6349999999999998</v>
      </c>
      <c r="E71" s="141">
        <v>0.71</v>
      </c>
      <c r="F71" s="142">
        <v>9.7000000000000003E-2</v>
      </c>
      <c r="G71" s="170">
        <v>1108.1400000000001</v>
      </c>
      <c r="H71" s="170">
        <v>2.12</v>
      </c>
      <c r="I71" s="174">
        <v>2.12</v>
      </c>
      <c r="J71" s="39">
        <v>0.19400000000000001</v>
      </c>
      <c r="K71" s="208"/>
      <c r="L71" s="207">
        <v>2</v>
      </c>
      <c r="M71" s="210">
        <f t="shared" si="0"/>
        <v>0</v>
      </c>
    </row>
    <row r="72" spans="1:13" ht="27.75" customHeight="1" x14ac:dyDescent="0.25">
      <c r="A72" s="168" t="s">
        <v>624</v>
      </c>
      <c r="B72" s="27"/>
      <c r="C72" s="175"/>
      <c r="D72" s="140">
        <v>4.4169999999999998</v>
      </c>
      <c r="E72" s="141">
        <v>0.67</v>
      </c>
      <c r="F72" s="142">
        <v>7.9000000000000001E-2</v>
      </c>
      <c r="G72" s="170">
        <v>4.2</v>
      </c>
      <c r="H72" s="170">
        <v>5.24</v>
      </c>
      <c r="I72" s="174">
        <v>5.24</v>
      </c>
      <c r="J72" s="39">
        <v>0.16900000000000001</v>
      </c>
      <c r="K72" s="208"/>
      <c r="L72" s="207">
        <v>2</v>
      </c>
      <c r="M72" s="210">
        <f t="shared" si="0"/>
        <v>0</v>
      </c>
    </row>
    <row r="73" spans="1:13" ht="27.75" customHeight="1" x14ac:dyDescent="0.25">
      <c r="A73" s="168" t="s">
        <v>625</v>
      </c>
      <c r="B73" s="27"/>
      <c r="C73" s="175"/>
      <c r="D73" s="140">
        <v>4.4169999999999998</v>
      </c>
      <c r="E73" s="141">
        <v>0.67</v>
      </c>
      <c r="F73" s="142">
        <v>7.9000000000000001E-2</v>
      </c>
      <c r="G73" s="170">
        <v>258.98</v>
      </c>
      <c r="H73" s="170">
        <v>5.24</v>
      </c>
      <c r="I73" s="174">
        <v>5.24</v>
      </c>
      <c r="J73" s="39">
        <v>0.16900000000000001</v>
      </c>
      <c r="K73" s="208"/>
      <c r="L73" s="207">
        <v>2</v>
      </c>
      <c r="M73" s="210">
        <f t="shared" si="0"/>
        <v>0</v>
      </c>
    </row>
    <row r="74" spans="1:13" ht="27.75" customHeight="1" x14ac:dyDescent="0.25">
      <c r="A74" s="168" t="s">
        <v>626</v>
      </c>
      <c r="B74" s="27"/>
      <c r="C74" s="175"/>
      <c r="D74" s="140">
        <v>4.4169999999999998</v>
      </c>
      <c r="E74" s="141">
        <v>0.67</v>
      </c>
      <c r="F74" s="142">
        <v>7.9000000000000001E-2</v>
      </c>
      <c r="G74" s="170">
        <v>489.92</v>
      </c>
      <c r="H74" s="170">
        <v>5.24</v>
      </c>
      <c r="I74" s="174">
        <v>5.24</v>
      </c>
      <c r="J74" s="39">
        <v>0.16900000000000001</v>
      </c>
      <c r="K74" s="208"/>
      <c r="L74" s="207">
        <v>2</v>
      </c>
      <c r="M74" s="210">
        <f t="shared" si="0"/>
        <v>0</v>
      </c>
    </row>
    <row r="75" spans="1:13" ht="27.75" customHeight="1" x14ac:dyDescent="0.25">
      <c r="A75" s="168" t="s">
        <v>627</v>
      </c>
      <c r="B75" s="27"/>
      <c r="C75" s="175"/>
      <c r="D75" s="140">
        <v>4.4169999999999998</v>
      </c>
      <c r="E75" s="141">
        <v>0.67</v>
      </c>
      <c r="F75" s="142">
        <v>7.9000000000000001E-2</v>
      </c>
      <c r="G75" s="170">
        <v>758.31</v>
      </c>
      <c r="H75" s="170">
        <v>5.24</v>
      </c>
      <c r="I75" s="174">
        <v>5.24</v>
      </c>
      <c r="J75" s="39">
        <v>0.16900000000000001</v>
      </c>
      <c r="K75" s="208"/>
      <c r="L75" s="207">
        <v>2</v>
      </c>
      <c r="M75" s="210">
        <f t="shared" si="0"/>
        <v>0</v>
      </c>
    </row>
    <row r="76" spans="1:13" ht="27.75" customHeight="1" x14ac:dyDescent="0.25">
      <c r="A76" s="168" t="s">
        <v>628</v>
      </c>
      <c r="B76" s="27"/>
      <c r="C76" s="175"/>
      <c r="D76" s="140">
        <v>4.4169999999999998</v>
      </c>
      <c r="E76" s="141">
        <v>0.67</v>
      </c>
      <c r="F76" s="142">
        <v>7.9000000000000001E-2</v>
      </c>
      <c r="G76" s="170">
        <v>1741.97</v>
      </c>
      <c r="H76" s="170">
        <v>5.24</v>
      </c>
      <c r="I76" s="174">
        <v>5.24</v>
      </c>
      <c r="J76" s="39">
        <v>0.16900000000000001</v>
      </c>
      <c r="K76" s="208"/>
      <c r="L76" s="207">
        <v>2</v>
      </c>
      <c r="M76" s="210">
        <f t="shared" si="0"/>
        <v>0</v>
      </c>
    </row>
    <row r="77" spans="1:13" ht="27.75" customHeight="1" x14ac:dyDescent="0.25">
      <c r="A77" s="168" t="s">
        <v>629</v>
      </c>
      <c r="B77" s="27"/>
      <c r="C77" s="175"/>
      <c r="D77" s="140">
        <v>3.8940000000000001</v>
      </c>
      <c r="E77" s="141">
        <v>0.53100000000000003</v>
      </c>
      <c r="F77" s="142">
        <v>5.5E-2</v>
      </c>
      <c r="G77" s="170">
        <v>71.010000000000005</v>
      </c>
      <c r="H77" s="170">
        <v>5.45</v>
      </c>
      <c r="I77" s="174">
        <v>5.45</v>
      </c>
      <c r="J77" s="39">
        <v>0.13100000000000001</v>
      </c>
      <c r="K77" s="208"/>
      <c r="L77" s="207">
        <v>2</v>
      </c>
      <c r="M77" s="210">
        <f t="shared" si="0"/>
        <v>0</v>
      </c>
    </row>
    <row r="78" spans="1:13" ht="27.75" customHeight="1" x14ac:dyDescent="0.25">
      <c r="A78" s="168" t="s">
        <v>630</v>
      </c>
      <c r="B78" s="27"/>
      <c r="C78" s="175"/>
      <c r="D78" s="140">
        <v>3.8940000000000001</v>
      </c>
      <c r="E78" s="141">
        <v>0.53100000000000003</v>
      </c>
      <c r="F78" s="142">
        <v>5.5E-2</v>
      </c>
      <c r="G78" s="170">
        <v>1573.67</v>
      </c>
      <c r="H78" s="170">
        <v>5.45</v>
      </c>
      <c r="I78" s="174">
        <v>5.45</v>
      </c>
      <c r="J78" s="39">
        <v>0.13100000000000001</v>
      </c>
      <c r="K78" s="208"/>
      <c r="L78" s="207">
        <v>2</v>
      </c>
      <c r="M78" s="210">
        <f t="shared" si="0"/>
        <v>0</v>
      </c>
    </row>
    <row r="79" spans="1:13" ht="27.75" customHeight="1" x14ac:dyDescent="0.25">
      <c r="A79" s="168" t="s">
        <v>631</v>
      </c>
      <c r="B79" s="27"/>
      <c r="C79" s="175"/>
      <c r="D79" s="140">
        <v>3.8940000000000001</v>
      </c>
      <c r="E79" s="141">
        <v>0.53100000000000003</v>
      </c>
      <c r="F79" s="142">
        <v>5.5E-2</v>
      </c>
      <c r="G79" s="170">
        <v>4674.2</v>
      </c>
      <c r="H79" s="170">
        <v>5.45</v>
      </c>
      <c r="I79" s="174">
        <v>5.45</v>
      </c>
      <c r="J79" s="39">
        <v>0.13100000000000001</v>
      </c>
      <c r="K79" s="208"/>
      <c r="L79" s="207">
        <v>2</v>
      </c>
      <c r="M79" s="210">
        <f t="shared" si="0"/>
        <v>0</v>
      </c>
    </row>
    <row r="80" spans="1:13" ht="27.75" customHeight="1" x14ac:dyDescent="0.25">
      <c r="A80" s="168" t="s">
        <v>632</v>
      </c>
      <c r="B80" s="27"/>
      <c r="C80" s="175"/>
      <c r="D80" s="140">
        <v>3.8940000000000001</v>
      </c>
      <c r="E80" s="141">
        <v>0.53100000000000003</v>
      </c>
      <c r="F80" s="142">
        <v>5.5E-2</v>
      </c>
      <c r="G80" s="170">
        <v>10056.26</v>
      </c>
      <c r="H80" s="170">
        <v>5.45</v>
      </c>
      <c r="I80" s="174">
        <v>5.45</v>
      </c>
      <c r="J80" s="39">
        <v>0.13100000000000001</v>
      </c>
      <c r="K80" s="208"/>
      <c r="L80" s="207">
        <v>2</v>
      </c>
      <c r="M80" s="210">
        <f t="shared" ref="M80:M143" si="1">L80-L79</f>
        <v>0</v>
      </c>
    </row>
    <row r="81" spans="1:13" ht="27.75" customHeight="1" x14ac:dyDescent="0.25">
      <c r="A81" s="168" t="s">
        <v>633</v>
      </c>
      <c r="B81" s="27"/>
      <c r="C81" s="175"/>
      <c r="D81" s="140">
        <v>3.8940000000000001</v>
      </c>
      <c r="E81" s="141">
        <v>0.53100000000000003</v>
      </c>
      <c r="F81" s="142">
        <v>5.5E-2</v>
      </c>
      <c r="G81" s="170">
        <v>18415.84</v>
      </c>
      <c r="H81" s="170">
        <v>5.45</v>
      </c>
      <c r="I81" s="174">
        <v>5.45</v>
      </c>
      <c r="J81" s="39">
        <v>0.13100000000000001</v>
      </c>
      <c r="K81" s="208"/>
      <c r="L81" s="207">
        <v>2</v>
      </c>
      <c r="M81" s="210">
        <f t="shared" si="1"/>
        <v>0</v>
      </c>
    </row>
    <row r="82" spans="1:13" ht="27.75" customHeight="1" x14ac:dyDescent="0.25">
      <c r="A82" s="168" t="s">
        <v>483</v>
      </c>
      <c r="B82" s="27"/>
      <c r="C82" s="175"/>
      <c r="D82" s="143">
        <v>10.565</v>
      </c>
      <c r="E82" s="144">
        <v>1.5940000000000001</v>
      </c>
      <c r="F82" s="142">
        <v>0.88100000000000001</v>
      </c>
      <c r="G82" s="171"/>
      <c r="H82" s="171"/>
      <c r="I82" s="173"/>
      <c r="J82" s="40"/>
      <c r="K82" s="208"/>
      <c r="L82" s="207">
        <v>2</v>
      </c>
      <c r="M82" s="210">
        <f t="shared" si="1"/>
        <v>0</v>
      </c>
    </row>
    <row r="83" spans="1:13" ht="27.75" customHeight="1" x14ac:dyDescent="0.25">
      <c r="A83" s="168" t="s">
        <v>484</v>
      </c>
      <c r="B83" s="27"/>
      <c r="C83" s="175"/>
      <c r="D83" s="140">
        <v>-5.351</v>
      </c>
      <c r="E83" s="141">
        <v>-1.1679999999999999</v>
      </c>
      <c r="F83" s="142">
        <v>-0.16800000000000001</v>
      </c>
      <c r="G83" s="170">
        <v>0</v>
      </c>
      <c r="H83" s="171"/>
      <c r="I83" s="173"/>
      <c r="J83" s="40"/>
      <c r="K83" s="208"/>
      <c r="L83" s="207">
        <v>2</v>
      </c>
      <c r="M83" s="210">
        <f t="shared" si="1"/>
        <v>0</v>
      </c>
    </row>
    <row r="84" spans="1:13" ht="27.75" customHeight="1" x14ac:dyDescent="0.25">
      <c r="A84" s="168" t="s">
        <v>485</v>
      </c>
      <c r="B84" s="27"/>
      <c r="C84" s="175"/>
      <c r="D84" s="140">
        <v>-5.1980000000000004</v>
      </c>
      <c r="E84" s="141">
        <v>-1.0589999999999999</v>
      </c>
      <c r="F84" s="142">
        <v>-0.14799999999999999</v>
      </c>
      <c r="G84" s="170">
        <v>0</v>
      </c>
      <c r="H84" s="171"/>
      <c r="I84" s="173"/>
      <c r="J84" s="40"/>
      <c r="K84" s="208"/>
      <c r="L84" s="207">
        <v>2</v>
      </c>
      <c r="M84" s="210">
        <f t="shared" si="1"/>
        <v>0</v>
      </c>
    </row>
    <row r="85" spans="1:13" ht="27.75" customHeight="1" x14ac:dyDescent="0.25">
      <c r="A85" s="168" t="s">
        <v>486</v>
      </c>
      <c r="B85" s="27"/>
      <c r="C85" s="175"/>
      <c r="D85" s="140">
        <v>-5.351</v>
      </c>
      <c r="E85" s="141">
        <v>-1.1679999999999999</v>
      </c>
      <c r="F85" s="142">
        <v>-0.16800000000000001</v>
      </c>
      <c r="G85" s="170">
        <v>0</v>
      </c>
      <c r="H85" s="171"/>
      <c r="I85" s="173"/>
      <c r="J85" s="39">
        <v>0.30299999999999999</v>
      </c>
      <c r="K85" s="208"/>
      <c r="L85" s="207">
        <v>2</v>
      </c>
      <c r="M85" s="210">
        <f t="shared" si="1"/>
        <v>0</v>
      </c>
    </row>
    <row r="86" spans="1:13" ht="27.75" customHeight="1" x14ac:dyDescent="0.25">
      <c r="A86" s="168" t="s">
        <v>487</v>
      </c>
      <c r="B86" s="27"/>
      <c r="C86" s="175"/>
      <c r="D86" s="140">
        <v>-5.1980000000000004</v>
      </c>
      <c r="E86" s="141">
        <v>-1.0589999999999999</v>
      </c>
      <c r="F86" s="142">
        <v>-0.14799999999999999</v>
      </c>
      <c r="G86" s="170">
        <v>0</v>
      </c>
      <c r="H86" s="171"/>
      <c r="I86" s="173"/>
      <c r="J86" s="39">
        <v>0.29299999999999998</v>
      </c>
      <c r="K86" s="208"/>
      <c r="L86" s="207">
        <v>2</v>
      </c>
      <c r="M86" s="210">
        <f t="shared" si="1"/>
        <v>0</v>
      </c>
    </row>
    <row r="87" spans="1:13" ht="27.75" customHeight="1" x14ac:dyDescent="0.25">
      <c r="A87" s="168" t="s">
        <v>488</v>
      </c>
      <c r="B87" s="27"/>
      <c r="C87" s="175"/>
      <c r="D87" s="140">
        <v>-7.2830000000000004</v>
      </c>
      <c r="E87" s="141">
        <v>-1.105</v>
      </c>
      <c r="F87" s="142">
        <v>-0.13</v>
      </c>
      <c r="G87" s="170">
        <v>95.24</v>
      </c>
      <c r="H87" s="171"/>
      <c r="I87" s="173"/>
      <c r="J87" s="39">
        <v>0.45100000000000001</v>
      </c>
      <c r="K87" s="208"/>
      <c r="L87" s="207">
        <v>2</v>
      </c>
      <c r="M87" s="210">
        <f t="shared" si="1"/>
        <v>0</v>
      </c>
    </row>
    <row r="88" spans="1:13" ht="27.75" customHeight="1" x14ac:dyDescent="0.25">
      <c r="A88" s="168" t="s">
        <v>678</v>
      </c>
      <c r="B88" s="27"/>
      <c r="C88" s="175"/>
      <c r="D88" s="140">
        <v>3.3879999999999999</v>
      </c>
      <c r="E88" s="141">
        <v>0.74</v>
      </c>
      <c r="F88" s="142">
        <v>0.107</v>
      </c>
      <c r="G88" s="170">
        <v>5.17</v>
      </c>
      <c r="H88" s="171"/>
      <c r="I88" s="173"/>
      <c r="J88" s="40"/>
      <c r="K88" s="208"/>
      <c r="L88" s="207">
        <v>2</v>
      </c>
      <c r="M88" s="210">
        <f t="shared" si="1"/>
        <v>0</v>
      </c>
    </row>
    <row r="89" spans="1:13" ht="27.75" customHeight="1" x14ac:dyDescent="0.25">
      <c r="A89" s="168" t="s">
        <v>704</v>
      </c>
      <c r="B89" s="27"/>
      <c r="C89" s="175"/>
      <c r="D89" s="140">
        <v>3.3879999999999999</v>
      </c>
      <c r="E89" s="141">
        <v>0.74</v>
      </c>
      <c r="F89" s="142">
        <v>0.107</v>
      </c>
      <c r="G89" s="171"/>
      <c r="H89" s="171"/>
      <c r="I89" s="173"/>
      <c r="J89" s="40"/>
      <c r="K89" s="208"/>
      <c r="L89" s="207">
        <v>2</v>
      </c>
      <c r="M89" s="210">
        <f t="shared" si="1"/>
        <v>0</v>
      </c>
    </row>
    <row r="90" spans="1:13" ht="27.75" customHeight="1" x14ac:dyDescent="0.25">
      <c r="A90" s="168" t="s">
        <v>679</v>
      </c>
      <c r="B90" s="27"/>
      <c r="C90" s="175"/>
      <c r="D90" s="140">
        <v>3.6230000000000002</v>
      </c>
      <c r="E90" s="141">
        <v>0.79100000000000004</v>
      </c>
      <c r="F90" s="142">
        <v>0.114</v>
      </c>
      <c r="G90" s="170">
        <v>1.61</v>
      </c>
      <c r="H90" s="171"/>
      <c r="I90" s="173"/>
      <c r="J90" s="40"/>
      <c r="K90" s="208"/>
      <c r="L90" s="207">
        <v>2</v>
      </c>
      <c r="M90" s="210">
        <f t="shared" si="1"/>
        <v>0</v>
      </c>
    </row>
    <row r="91" spans="1:13" ht="27.75" customHeight="1" x14ac:dyDescent="0.25">
      <c r="A91" s="168" t="s">
        <v>680</v>
      </c>
      <c r="B91" s="27"/>
      <c r="C91" s="175"/>
      <c r="D91" s="140">
        <v>3.6230000000000002</v>
      </c>
      <c r="E91" s="141">
        <v>0.79100000000000004</v>
      </c>
      <c r="F91" s="142">
        <v>0.114</v>
      </c>
      <c r="G91" s="170">
        <v>5.89</v>
      </c>
      <c r="H91" s="171"/>
      <c r="I91" s="173"/>
      <c r="J91" s="40"/>
      <c r="K91" s="208"/>
      <c r="L91" s="207">
        <v>2</v>
      </c>
      <c r="M91" s="210">
        <f t="shared" si="1"/>
        <v>0</v>
      </c>
    </row>
    <row r="92" spans="1:13" ht="27.75" customHeight="1" x14ac:dyDescent="0.25">
      <c r="A92" s="168" t="s">
        <v>681</v>
      </c>
      <c r="B92" s="27"/>
      <c r="C92" s="175"/>
      <c r="D92" s="140">
        <v>3.6230000000000002</v>
      </c>
      <c r="E92" s="141">
        <v>0.79100000000000004</v>
      </c>
      <c r="F92" s="142">
        <v>0.114</v>
      </c>
      <c r="G92" s="170">
        <v>10.96</v>
      </c>
      <c r="H92" s="171"/>
      <c r="I92" s="173"/>
      <c r="J92" s="40"/>
      <c r="K92" s="208"/>
      <c r="L92" s="207">
        <v>2</v>
      </c>
      <c r="M92" s="210">
        <f t="shared" si="1"/>
        <v>0</v>
      </c>
    </row>
    <row r="93" spans="1:13" ht="27.75" customHeight="1" x14ac:dyDescent="0.25">
      <c r="A93" s="168" t="s">
        <v>682</v>
      </c>
      <c r="B93" s="27"/>
      <c r="C93" s="175"/>
      <c r="D93" s="140">
        <v>3.6230000000000002</v>
      </c>
      <c r="E93" s="141">
        <v>0.79100000000000004</v>
      </c>
      <c r="F93" s="142">
        <v>0.114</v>
      </c>
      <c r="G93" s="170">
        <v>21.55</v>
      </c>
      <c r="H93" s="171"/>
      <c r="I93" s="173"/>
      <c r="J93" s="40"/>
      <c r="K93" s="208"/>
      <c r="L93" s="207">
        <v>2</v>
      </c>
      <c r="M93" s="210">
        <f t="shared" si="1"/>
        <v>0</v>
      </c>
    </row>
    <row r="94" spans="1:13" ht="27.75" customHeight="1" x14ac:dyDescent="0.25">
      <c r="A94" s="168" t="s">
        <v>683</v>
      </c>
      <c r="B94" s="27"/>
      <c r="C94" s="175"/>
      <c r="D94" s="140">
        <v>3.6230000000000002</v>
      </c>
      <c r="E94" s="141">
        <v>0.79100000000000004</v>
      </c>
      <c r="F94" s="142">
        <v>0.114</v>
      </c>
      <c r="G94" s="170">
        <v>59.5</v>
      </c>
      <c r="H94" s="171"/>
      <c r="I94" s="173"/>
      <c r="J94" s="40"/>
      <c r="K94" s="208"/>
      <c r="L94" s="207">
        <v>2</v>
      </c>
      <c r="M94" s="210">
        <f t="shared" si="1"/>
        <v>0</v>
      </c>
    </row>
    <row r="95" spans="1:13" ht="27.75" customHeight="1" x14ac:dyDescent="0.25">
      <c r="A95" s="168" t="s">
        <v>489</v>
      </c>
      <c r="B95" s="27"/>
      <c r="C95" s="175"/>
      <c r="D95" s="140">
        <v>3.6230000000000002</v>
      </c>
      <c r="E95" s="141">
        <v>0.79100000000000004</v>
      </c>
      <c r="F95" s="142">
        <v>0.114</v>
      </c>
      <c r="G95" s="171"/>
      <c r="H95" s="171"/>
      <c r="I95" s="173"/>
      <c r="J95" s="40"/>
      <c r="K95" s="208"/>
      <c r="L95" s="207">
        <v>2</v>
      </c>
      <c r="M95" s="210">
        <f t="shared" si="1"/>
        <v>0</v>
      </c>
    </row>
    <row r="96" spans="1:13" ht="27.75" customHeight="1" x14ac:dyDescent="0.25">
      <c r="A96" s="168" t="s">
        <v>604</v>
      </c>
      <c r="B96" s="27"/>
      <c r="C96" s="175"/>
      <c r="D96" s="140">
        <v>2.5950000000000002</v>
      </c>
      <c r="E96" s="141">
        <v>0.50700000000000001</v>
      </c>
      <c r="F96" s="142">
        <v>6.9000000000000006E-2</v>
      </c>
      <c r="G96" s="170">
        <v>5.37</v>
      </c>
      <c r="H96" s="170">
        <v>1.51</v>
      </c>
      <c r="I96" s="174">
        <v>1.51</v>
      </c>
      <c r="J96" s="39">
        <v>0.13800000000000001</v>
      </c>
      <c r="K96" s="208"/>
      <c r="L96" s="207">
        <v>2</v>
      </c>
      <c r="M96" s="210">
        <f t="shared" si="1"/>
        <v>0</v>
      </c>
    </row>
    <row r="97" spans="1:13" ht="27.75" customHeight="1" x14ac:dyDescent="0.25">
      <c r="A97" s="168" t="s">
        <v>605</v>
      </c>
      <c r="B97" s="27"/>
      <c r="C97" s="175"/>
      <c r="D97" s="140">
        <v>2.5950000000000002</v>
      </c>
      <c r="E97" s="141">
        <v>0.50700000000000001</v>
      </c>
      <c r="F97" s="142">
        <v>6.9000000000000006E-2</v>
      </c>
      <c r="G97" s="170">
        <v>120.54</v>
      </c>
      <c r="H97" s="170">
        <v>1.51</v>
      </c>
      <c r="I97" s="174">
        <v>1.51</v>
      </c>
      <c r="J97" s="39">
        <v>0.13800000000000001</v>
      </c>
      <c r="K97" s="208"/>
      <c r="L97" s="207">
        <v>2</v>
      </c>
      <c r="M97" s="210">
        <f t="shared" si="1"/>
        <v>0</v>
      </c>
    </row>
    <row r="98" spans="1:13" ht="27.75" customHeight="1" x14ac:dyDescent="0.25">
      <c r="A98" s="168" t="s">
        <v>606</v>
      </c>
      <c r="B98" s="27"/>
      <c r="C98" s="175"/>
      <c r="D98" s="140">
        <v>2.5950000000000002</v>
      </c>
      <c r="E98" s="141">
        <v>0.50700000000000001</v>
      </c>
      <c r="F98" s="142">
        <v>6.9000000000000006E-2</v>
      </c>
      <c r="G98" s="170">
        <v>224.92</v>
      </c>
      <c r="H98" s="170">
        <v>1.51</v>
      </c>
      <c r="I98" s="174">
        <v>1.51</v>
      </c>
      <c r="J98" s="39">
        <v>0.13800000000000001</v>
      </c>
      <c r="K98" s="208"/>
      <c r="L98" s="207">
        <v>2</v>
      </c>
      <c r="M98" s="210">
        <f t="shared" si="1"/>
        <v>0</v>
      </c>
    </row>
    <row r="99" spans="1:13" ht="27.75" customHeight="1" x14ac:dyDescent="0.25">
      <c r="A99" s="168" t="s">
        <v>607</v>
      </c>
      <c r="B99" s="27"/>
      <c r="C99" s="175"/>
      <c r="D99" s="140">
        <v>2.5950000000000002</v>
      </c>
      <c r="E99" s="141">
        <v>0.50700000000000001</v>
      </c>
      <c r="F99" s="142">
        <v>6.9000000000000006E-2</v>
      </c>
      <c r="G99" s="170">
        <v>346.24</v>
      </c>
      <c r="H99" s="170">
        <v>1.51</v>
      </c>
      <c r="I99" s="174">
        <v>1.51</v>
      </c>
      <c r="J99" s="39">
        <v>0.13800000000000001</v>
      </c>
      <c r="K99" s="208"/>
      <c r="L99" s="207">
        <v>2</v>
      </c>
      <c r="M99" s="210">
        <f t="shared" si="1"/>
        <v>0</v>
      </c>
    </row>
    <row r="100" spans="1:13" ht="27.75" customHeight="1" x14ac:dyDescent="0.25">
      <c r="A100" s="168" t="s">
        <v>608</v>
      </c>
      <c r="B100" s="27"/>
      <c r="C100" s="175"/>
      <c r="D100" s="140">
        <v>2.5950000000000002</v>
      </c>
      <c r="E100" s="141">
        <v>0.50700000000000001</v>
      </c>
      <c r="F100" s="142">
        <v>6.9000000000000006E-2</v>
      </c>
      <c r="G100" s="170">
        <v>790.86</v>
      </c>
      <c r="H100" s="170">
        <v>1.51</v>
      </c>
      <c r="I100" s="174">
        <v>1.51</v>
      </c>
      <c r="J100" s="39">
        <v>0.13800000000000001</v>
      </c>
      <c r="K100" s="208"/>
      <c r="L100" s="207">
        <v>2</v>
      </c>
      <c r="M100" s="210">
        <f t="shared" si="1"/>
        <v>0</v>
      </c>
    </row>
    <row r="101" spans="1:13" ht="27.75" customHeight="1" x14ac:dyDescent="0.25">
      <c r="A101" s="168" t="s">
        <v>609</v>
      </c>
      <c r="B101" s="27"/>
      <c r="C101" s="175"/>
      <c r="D101" s="140">
        <v>3.1520000000000001</v>
      </c>
      <c r="E101" s="141">
        <v>0.47799999999999998</v>
      </c>
      <c r="F101" s="142">
        <v>5.6000000000000001E-2</v>
      </c>
      <c r="G101" s="170">
        <v>2.99</v>
      </c>
      <c r="H101" s="170">
        <v>3.74</v>
      </c>
      <c r="I101" s="174">
        <v>3.74</v>
      </c>
      <c r="J101" s="39">
        <v>0.121</v>
      </c>
      <c r="K101" s="208"/>
      <c r="L101" s="207">
        <v>2</v>
      </c>
      <c r="M101" s="210">
        <f t="shared" si="1"/>
        <v>0</v>
      </c>
    </row>
    <row r="102" spans="1:13" ht="27.75" customHeight="1" x14ac:dyDescent="0.25">
      <c r="A102" s="168" t="s">
        <v>610</v>
      </c>
      <c r="B102" s="27"/>
      <c r="C102" s="175"/>
      <c r="D102" s="140">
        <v>3.1520000000000001</v>
      </c>
      <c r="E102" s="141">
        <v>0.47799999999999998</v>
      </c>
      <c r="F102" s="142">
        <v>5.6000000000000001E-2</v>
      </c>
      <c r="G102" s="170">
        <v>184.83</v>
      </c>
      <c r="H102" s="170">
        <v>3.74</v>
      </c>
      <c r="I102" s="174">
        <v>3.74</v>
      </c>
      <c r="J102" s="39">
        <v>0.121</v>
      </c>
      <c r="K102" s="208"/>
      <c r="L102" s="207">
        <v>2</v>
      </c>
      <c r="M102" s="210">
        <f t="shared" si="1"/>
        <v>0</v>
      </c>
    </row>
    <row r="103" spans="1:13" ht="27.75" customHeight="1" x14ac:dyDescent="0.25">
      <c r="A103" s="168" t="s">
        <v>611</v>
      </c>
      <c r="B103" s="27"/>
      <c r="C103" s="175"/>
      <c r="D103" s="140">
        <v>3.1520000000000001</v>
      </c>
      <c r="E103" s="141">
        <v>0.47799999999999998</v>
      </c>
      <c r="F103" s="142">
        <v>5.6000000000000001E-2</v>
      </c>
      <c r="G103" s="170">
        <v>349.65</v>
      </c>
      <c r="H103" s="170">
        <v>3.74</v>
      </c>
      <c r="I103" s="174">
        <v>3.74</v>
      </c>
      <c r="J103" s="39">
        <v>0.121</v>
      </c>
      <c r="K103" s="208"/>
      <c r="L103" s="207">
        <v>2</v>
      </c>
      <c r="M103" s="210">
        <f t="shared" si="1"/>
        <v>0</v>
      </c>
    </row>
    <row r="104" spans="1:13" ht="27.75" customHeight="1" x14ac:dyDescent="0.25">
      <c r="A104" s="168" t="s">
        <v>612</v>
      </c>
      <c r="B104" s="27"/>
      <c r="C104" s="175"/>
      <c r="D104" s="140">
        <v>3.1520000000000001</v>
      </c>
      <c r="E104" s="141">
        <v>0.47799999999999998</v>
      </c>
      <c r="F104" s="142">
        <v>5.6000000000000001E-2</v>
      </c>
      <c r="G104" s="170">
        <v>541.19000000000005</v>
      </c>
      <c r="H104" s="170">
        <v>3.74</v>
      </c>
      <c r="I104" s="174">
        <v>3.74</v>
      </c>
      <c r="J104" s="39">
        <v>0.121</v>
      </c>
      <c r="K104" s="208"/>
      <c r="L104" s="207">
        <v>2</v>
      </c>
      <c r="M104" s="210">
        <f t="shared" si="1"/>
        <v>0</v>
      </c>
    </row>
    <row r="105" spans="1:13" ht="27.75" customHeight="1" x14ac:dyDescent="0.25">
      <c r="A105" s="168" t="s">
        <v>613</v>
      </c>
      <c r="B105" s="27"/>
      <c r="C105" s="175"/>
      <c r="D105" s="140">
        <v>3.1520000000000001</v>
      </c>
      <c r="E105" s="141">
        <v>0.47799999999999998</v>
      </c>
      <c r="F105" s="142">
        <v>5.6000000000000001E-2</v>
      </c>
      <c r="G105" s="170">
        <v>1243.21</v>
      </c>
      <c r="H105" s="170">
        <v>3.74</v>
      </c>
      <c r="I105" s="174">
        <v>3.74</v>
      </c>
      <c r="J105" s="39">
        <v>0.121</v>
      </c>
      <c r="K105" s="208"/>
      <c r="L105" s="207">
        <v>2</v>
      </c>
      <c r="M105" s="210">
        <f t="shared" si="1"/>
        <v>0</v>
      </c>
    </row>
    <row r="106" spans="1:13" ht="27.75" customHeight="1" x14ac:dyDescent="0.25">
      <c r="A106" s="168" t="s">
        <v>614</v>
      </c>
      <c r="B106" s="27"/>
      <c r="C106" s="175"/>
      <c r="D106" s="140">
        <v>2.7789999999999999</v>
      </c>
      <c r="E106" s="141">
        <v>0.379</v>
      </c>
      <c r="F106" s="142">
        <v>0.04</v>
      </c>
      <c r="G106" s="170">
        <v>50.68</v>
      </c>
      <c r="H106" s="170">
        <v>3.89</v>
      </c>
      <c r="I106" s="174">
        <v>3.89</v>
      </c>
      <c r="J106" s="39">
        <v>9.4E-2</v>
      </c>
      <c r="K106" s="208"/>
      <c r="L106" s="207">
        <v>3</v>
      </c>
      <c r="M106" s="210">
        <f t="shared" si="1"/>
        <v>1</v>
      </c>
    </row>
    <row r="107" spans="1:13" ht="27.75" customHeight="1" x14ac:dyDescent="0.25">
      <c r="A107" s="168" t="s">
        <v>615</v>
      </c>
      <c r="B107" s="27"/>
      <c r="C107" s="175"/>
      <c r="D107" s="140">
        <v>2.7789999999999999</v>
      </c>
      <c r="E107" s="141">
        <v>0.379</v>
      </c>
      <c r="F107" s="142">
        <v>0.04</v>
      </c>
      <c r="G107" s="170">
        <v>1123.0999999999999</v>
      </c>
      <c r="H107" s="170">
        <v>3.89</v>
      </c>
      <c r="I107" s="174">
        <v>3.89</v>
      </c>
      <c r="J107" s="39">
        <v>9.4E-2</v>
      </c>
      <c r="K107" s="208"/>
      <c r="L107" s="207">
        <v>3</v>
      </c>
      <c r="M107" s="210">
        <f t="shared" si="1"/>
        <v>0</v>
      </c>
    </row>
    <row r="108" spans="1:13" ht="27.75" customHeight="1" x14ac:dyDescent="0.25">
      <c r="A108" s="168" t="s">
        <v>616</v>
      </c>
      <c r="B108" s="27"/>
      <c r="C108" s="175"/>
      <c r="D108" s="140">
        <v>2.7789999999999999</v>
      </c>
      <c r="E108" s="141">
        <v>0.379</v>
      </c>
      <c r="F108" s="142">
        <v>0.04</v>
      </c>
      <c r="G108" s="170">
        <v>3335.89</v>
      </c>
      <c r="H108" s="170">
        <v>3.89</v>
      </c>
      <c r="I108" s="174">
        <v>3.89</v>
      </c>
      <c r="J108" s="39">
        <v>9.4E-2</v>
      </c>
      <c r="K108" s="208"/>
      <c r="L108" s="207">
        <v>3</v>
      </c>
      <c r="M108" s="210">
        <f t="shared" si="1"/>
        <v>0</v>
      </c>
    </row>
    <row r="109" spans="1:13" ht="27.75" customHeight="1" x14ac:dyDescent="0.25">
      <c r="A109" s="168" t="s">
        <v>617</v>
      </c>
      <c r="B109" s="27"/>
      <c r="C109" s="175"/>
      <c r="D109" s="140">
        <v>2.7789999999999999</v>
      </c>
      <c r="E109" s="141">
        <v>0.379</v>
      </c>
      <c r="F109" s="142">
        <v>0.04</v>
      </c>
      <c r="G109" s="170">
        <v>7176.95</v>
      </c>
      <c r="H109" s="170">
        <v>3.89</v>
      </c>
      <c r="I109" s="174">
        <v>3.89</v>
      </c>
      <c r="J109" s="39">
        <v>9.4E-2</v>
      </c>
      <c r="K109" s="208"/>
      <c r="L109" s="207">
        <v>3</v>
      </c>
      <c r="M109" s="210">
        <f t="shared" si="1"/>
        <v>0</v>
      </c>
    </row>
    <row r="110" spans="1:13" ht="27.75" customHeight="1" x14ac:dyDescent="0.25">
      <c r="A110" s="168" t="s">
        <v>618</v>
      </c>
      <c r="B110" s="27"/>
      <c r="C110" s="175"/>
      <c r="D110" s="140">
        <v>2.7789999999999999</v>
      </c>
      <c r="E110" s="141">
        <v>0.379</v>
      </c>
      <c r="F110" s="142">
        <v>0.04</v>
      </c>
      <c r="G110" s="170">
        <v>13143.02</v>
      </c>
      <c r="H110" s="170">
        <v>3.89</v>
      </c>
      <c r="I110" s="174">
        <v>3.89</v>
      </c>
      <c r="J110" s="39">
        <v>9.4E-2</v>
      </c>
      <c r="K110" s="208"/>
      <c r="L110" s="207">
        <v>3</v>
      </c>
      <c r="M110" s="210">
        <f t="shared" si="1"/>
        <v>0</v>
      </c>
    </row>
    <row r="111" spans="1:13" ht="27.75" customHeight="1" x14ac:dyDescent="0.25">
      <c r="A111" s="168" t="s">
        <v>490</v>
      </c>
      <c r="B111" s="27"/>
      <c r="C111" s="175"/>
      <c r="D111" s="143">
        <v>7.54</v>
      </c>
      <c r="E111" s="144">
        <v>1.1379999999999999</v>
      </c>
      <c r="F111" s="142">
        <v>0.629</v>
      </c>
      <c r="G111" s="171"/>
      <c r="H111" s="171"/>
      <c r="I111" s="173"/>
      <c r="J111" s="40"/>
      <c r="K111" s="208"/>
      <c r="L111" s="207">
        <v>3</v>
      </c>
      <c r="M111" s="210">
        <f t="shared" si="1"/>
        <v>0</v>
      </c>
    </row>
    <row r="112" spans="1:13" ht="27.75" customHeight="1" x14ac:dyDescent="0.25">
      <c r="A112" s="168" t="s">
        <v>491</v>
      </c>
      <c r="B112" s="27"/>
      <c r="C112" s="175"/>
      <c r="D112" s="140">
        <v>-3.819</v>
      </c>
      <c r="E112" s="141">
        <v>-0.83399999999999996</v>
      </c>
      <c r="F112" s="142">
        <v>-0.12</v>
      </c>
      <c r="G112" s="170">
        <v>0</v>
      </c>
      <c r="H112" s="171"/>
      <c r="I112" s="173"/>
      <c r="J112" s="40"/>
      <c r="K112" s="208"/>
      <c r="L112" s="207">
        <v>3</v>
      </c>
      <c r="M112" s="210">
        <f t="shared" si="1"/>
        <v>0</v>
      </c>
    </row>
    <row r="113" spans="1:13" ht="27.75" customHeight="1" x14ac:dyDescent="0.25">
      <c r="A113" s="168" t="s">
        <v>492</v>
      </c>
      <c r="B113" s="27"/>
      <c r="C113" s="175"/>
      <c r="D113" s="140">
        <v>-3.7090000000000001</v>
      </c>
      <c r="E113" s="141">
        <v>-0.75600000000000001</v>
      </c>
      <c r="F113" s="142">
        <v>-0.106</v>
      </c>
      <c r="G113" s="170">
        <v>0</v>
      </c>
      <c r="H113" s="171"/>
      <c r="I113" s="173"/>
      <c r="J113" s="40"/>
      <c r="K113" s="208"/>
      <c r="L113" s="207">
        <v>3</v>
      </c>
      <c r="M113" s="210">
        <f t="shared" si="1"/>
        <v>0</v>
      </c>
    </row>
    <row r="114" spans="1:13" ht="27.75" customHeight="1" x14ac:dyDescent="0.25">
      <c r="A114" s="168" t="s">
        <v>493</v>
      </c>
      <c r="B114" s="27"/>
      <c r="C114" s="175"/>
      <c r="D114" s="140">
        <v>-3.819</v>
      </c>
      <c r="E114" s="141">
        <v>-0.83399999999999996</v>
      </c>
      <c r="F114" s="142">
        <v>-0.12</v>
      </c>
      <c r="G114" s="170">
        <v>0</v>
      </c>
      <c r="H114" s="171"/>
      <c r="I114" s="173"/>
      <c r="J114" s="39">
        <v>0.216</v>
      </c>
      <c r="K114" s="208"/>
      <c r="L114" s="207">
        <v>3</v>
      </c>
      <c r="M114" s="210">
        <f t="shared" si="1"/>
        <v>0</v>
      </c>
    </row>
    <row r="115" spans="1:13" ht="27.75" customHeight="1" x14ac:dyDescent="0.25">
      <c r="A115" s="168" t="s">
        <v>494</v>
      </c>
      <c r="B115" s="27"/>
      <c r="C115" s="175"/>
      <c r="D115" s="140">
        <v>-3.7090000000000001</v>
      </c>
      <c r="E115" s="141">
        <v>-0.75600000000000001</v>
      </c>
      <c r="F115" s="142">
        <v>-0.106</v>
      </c>
      <c r="G115" s="170">
        <v>0</v>
      </c>
      <c r="H115" s="171"/>
      <c r="I115" s="173"/>
      <c r="J115" s="39">
        <v>0.20899999999999999</v>
      </c>
      <c r="K115" s="208"/>
      <c r="L115" s="207">
        <v>3</v>
      </c>
      <c r="M115" s="210">
        <f t="shared" si="1"/>
        <v>0</v>
      </c>
    </row>
    <row r="116" spans="1:13" ht="27.75" customHeight="1" x14ac:dyDescent="0.25">
      <c r="A116" s="168" t="s">
        <v>495</v>
      </c>
      <c r="B116" s="27"/>
      <c r="C116" s="175"/>
      <c r="D116" s="140">
        <v>-5.1980000000000004</v>
      </c>
      <c r="E116" s="141">
        <v>-0.78900000000000003</v>
      </c>
      <c r="F116" s="142">
        <v>-9.2999999999999999E-2</v>
      </c>
      <c r="G116" s="170">
        <v>67.97</v>
      </c>
      <c r="H116" s="171"/>
      <c r="I116" s="173"/>
      <c r="J116" s="39">
        <v>0.32200000000000001</v>
      </c>
      <c r="K116" s="208"/>
      <c r="L116" s="207">
        <v>3</v>
      </c>
      <c r="M116" s="210">
        <f t="shared" si="1"/>
        <v>0</v>
      </c>
    </row>
    <row r="117" spans="1:13" ht="27.75" customHeight="1" x14ac:dyDescent="0.25">
      <c r="A117" s="168" t="s">
        <v>684</v>
      </c>
      <c r="B117" s="27"/>
      <c r="C117" s="175"/>
      <c r="D117" s="140">
        <v>2.5249999999999999</v>
      </c>
      <c r="E117" s="141">
        <v>0.55100000000000005</v>
      </c>
      <c r="F117" s="142">
        <v>7.9000000000000001E-2</v>
      </c>
      <c r="G117" s="170">
        <v>3.86</v>
      </c>
      <c r="H117" s="171"/>
      <c r="I117" s="173"/>
      <c r="J117" s="40"/>
      <c r="K117" s="208"/>
      <c r="L117" s="207">
        <v>3</v>
      </c>
      <c r="M117" s="210">
        <f t="shared" si="1"/>
        <v>0</v>
      </c>
    </row>
    <row r="118" spans="1:13" ht="27.75" customHeight="1" x14ac:dyDescent="0.25">
      <c r="A118" s="168" t="s">
        <v>705</v>
      </c>
      <c r="B118" s="27"/>
      <c r="C118" s="175"/>
      <c r="D118" s="140">
        <v>2.5249999999999999</v>
      </c>
      <c r="E118" s="141">
        <v>0.55100000000000005</v>
      </c>
      <c r="F118" s="142">
        <v>7.9000000000000001E-2</v>
      </c>
      <c r="G118" s="171"/>
      <c r="H118" s="171"/>
      <c r="I118" s="173"/>
      <c r="J118" s="40"/>
      <c r="K118" s="208"/>
      <c r="L118" s="207">
        <v>3</v>
      </c>
      <c r="M118" s="210">
        <f t="shared" si="1"/>
        <v>0</v>
      </c>
    </row>
    <row r="119" spans="1:13" ht="27.75" customHeight="1" x14ac:dyDescent="0.25">
      <c r="A119" s="168" t="s">
        <v>685</v>
      </c>
      <c r="B119" s="27"/>
      <c r="C119" s="175"/>
      <c r="D119" s="140">
        <v>2.7</v>
      </c>
      <c r="E119" s="141">
        <v>0.58899999999999997</v>
      </c>
      <c r="F119" s="142">
        <v>8.5000000000000006E-2</v>
      </c>
      <c r="G119" s="170">
        <v>1.2</v>
      </c>
      <c r="H119" s="171"/>
      <c r="I119" s="173"/>
      <c r="J119" s="40"/>
      <c r="K119" s="208"/>
      <c r="L119" s="207">
        <v>3</v>
      </c>
      <c r="M119" s="210">
        <f t="shared" si="1"/>
        <v>0</v>
      </c>
    </row>
    <row r="120" spans="1:13" ht="27.75" customHeight="1" x14ac:dyDescent="0.25">
      <c r="A120" s="168" t="s">
        <v>686</v>
      </c>
      <c r="B120" s="27"/>
      <c r="C120" s="175"/>
      <c r="D120" s="140">
        <v>2.7</v>
      </c>
      <c r="E120" s="141">
        <v>0.58899999999999997</v>
      </c>
      <c r="F120" s="142">
        <v>8.5000000000000006E-2</v>
      </c>
      <c r="G120" s="170">
        <v>4.3899999999999997</v>
      </c>
      <c r="H120" s="171"/>
      <c r="I120" s="173"/>
      <c r="J120" s="40"/>
      <c r="K120" s="208"/>
      <c r="L120" s="207">
        <v>3</v>
      </c>
      <c r="M120" s="210">
        <f t="shared" si="1"/>
        <v>0</v>
      </c>
    </row>
    <row r="121" spans="1:13" ht="27.75" customHeight="1" x14ac:dyDescent="0.25">
      <c r="A121" s="168" t="s">
        <v>687</v>
      </c>
      <c r="B121" s="27"/>
      <c r="C121" s="175"/>
      <c r="D121" s="140">
        <v>2.7</v>
      </c>
      <c r="E121" s="141">
        <v>0.58899999999999997</v>
      </c>
      <c r="F121" s="142">
        <v>8.5000000000000006E-2</v>
      </c>
      <c r="G121" s="170">
        <v>8.17</v>
      </c>
      <c r="H121" s="171"/>
      <c r="I121" s="173"/>
      <c r="J121" s="40"/>
      <c r="K121" s="208"/>
      <c r="L121" s="207">
        <v>3</v>
      </c>
      <c r="M121" s="210">
        <f t="shared" si="1"/>
        <v>0</v>
      </c>
    </row>
    <row r="122" spans="1:13" ht="27.75" customHeight="1" x14ac:dyDescent="0.25">
      <c r="A122" s="168" t="s">
        <v>688</v>
      </c>
      <c r="B122" s="27"/>
      <c r="C122" s="175"/>
      <c r="D122" s="140">
        <v>2.7</v>
      </c>
      <c r="E122" s="141">
        <v>0.58899999999999997</v>
      </c>
      <c r="F122" s="142">
        <v>8.5000000000000006E-2</v>
      </c>
      <c r="G122" s="170">
        <v>16.059999999999999</v>
      </c>
      <c r="H122" s="171"/>
      <c r="I122" s="173"/>
      <c r="J122" s="40"/>
      <c r="K122" s="208"/>
      <c r="L122" s="207">
        <v>3</v>
      </c>
      <c r="M122" s="210">
        <f t="shared" si="1"/>
        <v>0</v>
      </c>
    </row>
    <row r="123" spans="1:13" ht="27.75" customHeight="1" x14ac:dyDescent="0.25">
      <c r="A123" s="168" t="s">
        <v>689</v>
      </c>
      <c r="B123" s="27"/>
      <c r="C123" s="175"/>
      <c r="D123" s="140">
        <v>2.7</v>
      </c>
      <c r="E123" s="141">
        <v>0.58899999999999997</v>
      </c>
      <c r="F123" s="142">
        <v>8.5000000000000006E-2</v>
      </c>
      <c r="G123" s="170">
        <v>44.34</v>
      </c>
      <c r="H123" s="171"/>
      <c r="I123" s="173"/>
      <c r="J123" s="40"/>
      <c r="K123" s="208"/>
      <c r="L123" s="207">
        <v>3</v>
      </c>
      <c r="M123" s="210">
        <f t="shared" si="1"/>
        <v>0</v>
      </c>
    </row>
    <row r="124" spans="1:13" ht="27.75" customHeight="1" x14ac:dyDescent="0.25">
      <c r="A124" s="168" t="s">
        <v>496</v>
      </c>
      <c r="B124" s="27"/>
      <c r="C124" s="175"/>
      <c r="D124" s="140">
        <v>2.7</v>
      </c>
      <c r="E124" s="141">
        <v>0.58899999999999997</v>
      </c>
      <c r="F124" s="142">
        <v>8.5000000000000006E-2</v>
      </c>
      <c r="G124" s="171"/>
      <c r="H124" s="171"/>
      <c r="I124" s="173"/>
      <c r="J124" s="40"/>
      <c r="K124" s="208"/>
      <c r="L124" s="207">
        <v>3</v>
      </c>
      <c r="M124" s="210">
        <f t="shared" si="1"/>
        <v>0</v>
      </c>
    </row>
    <row r="125" spans="1:13" ht="27.75" customHeight="1" x14ac:dyDescent="0.25">
      <c r="A125" s="168" t="s">
        <v>589</v>
      </c>
      <c r="B125" s="27"/>
      <c r="C125" s="175"/>
      <c r="D125" s="140">
        <v>1.9339999999999999</v>
      </c>
      <c r="E125" s="141">
        <v>0.378</v>
      </c>
      <c r="F125" s="142">
        <v>5.1999999999999998E-2</v>
      </c>
      <c r="G125" s="170">
        <v>4.01</v>
      </c>
      <c r="H125" s="170">
        <v>1.1299999999999999</v>
      </c>
      <c r="I125" s="174">
        <v>1.1299999999999999</v>
      </c>
      <c r="J125" s="39">
        <v>0.10299999999999999</v>
      </c>
      <c r="K125" s="208"/>
      <c r="L125" s="207">
        <v>3</v>
      </c>
      <c r="M125" s="210">
        <f t="shared" si="1"/>
        <v>0</v>
      </c>
    </row>
    <row r="126" spans="1:13" ht="27.75" customHeight="1" x14ac:dyDescent="0.25">
      <c r="A126" s="168" t="s">
        <v>590</v>
      </c>
      <c r="B126" s="27"/>
      <c r="C126" s="175"/>
      <c r="D126" s="140">
        <v>1.9339999999999999</v>
      </c>
      <c r="E126" s="141">
        <v>0.378</v>
      </c>
      <c r="F126" s="142">
        <v>5.1999999999999998E-2</v>
      </c>
      <c r="G126" s="170">
        <v>89.84</v>
      </c>
      <c r="H126" s="170">
        <v>1.1299999999999999</v>
      </c>
      <c r="I126" s="174">
        <v>1.1299999999999999</v>
      </c>
      <c r="J126" s="39">
        <v>0.10299999999999999</v>
      </c>
      <c r="K126" s="208"/>
      <c r="L126" s="207">
        <v>3</v>
      </c>
      <c r="M126" s="210">
        <f t="shared" si="1"/>
        <v>0</v>
      </c>
    </row>
    <row r="127" spans="1:13" ht="27.75" customHeight="1" x14ac:dyDescent="0.25">
      <c r="A127" s="168" t="s">
        <v>591</v>
      </c>
      <c r="B127" s="27"/>
      <c r="C127" s="175"/>
      <c r="D127" s="140">
        <v>1.9339999999999999</v>
      </c>
      <c r="E127" s="141">
        <v>0.378</v>
      </c>
      <c r="F127" s="142">
        <v>5.1999999999999998E-2</v>
      </c>
      <c r="G127" s="170">
        <v>167.64</v>
      </c>
      <c r="H127" s="170">
        <v>1.1299999999999999</v>
      </c>
      <c r="I127" s="174">
        <v>1.1299999999999999</v>
      </c>
      <c r="J127" s="39">
        <v>0.10299999999999999</v>
      </c>
      <c r="K127" s="208"/>
      <c r="L127" s="207">
        <v>3</v>
      </c>
      <c r="M127" s="210">
        <f t="shared" si="1"/>
        <v>0</v>
      </c>
    </row>
    <row r="128" spans="1:13" ht="27.75" customHeight="1" x14ac:dyDescent="0.25">
      <c r="A128" s="168" t="s">
        <v>592</v>
      </c>
      <c r="B128" s="27"/>
      <c r="C128" s="175"/>
      <c r="D128" s="140">
        <v>1.9339999999999999</v>
      </c>
      <c r="E128" s="141">
        <v>0.378</v>
      </c>
      <c r="F128" s="142">
        <v>5.1999999999999998E-2</v>
      </c>
      <c r="G128" s="170">
        <v>258.06</v>
      </c>
      <c r="H128" s="170">
        <v>1.1299999999999999</v>
      </c>
      <c r="I128" s="174">
        <v>1.1299999999999999</v>
      </c>
      <c r="J128" s="39">
        <v>0.10299999999999999</v>
      </c>
      <c r="K128" s="208"/>
      <c r="L128" s="207">
        <v>3</v>
      </c>
      <c r="M128" s="210">
        <f t="shared" si="1"/>
        <v>0</v>
      </c>
    </row>
    <row r="129" spans="1:13" ht="27.75" customHeight="1" x14ac:dyDescent="0.25">
      <c r="A129" s="168" t="s">
        <v>593</v>
      </c>
      <c r="B129" s="27"/>
      <c r="C129" s="175"/>
      <c r="D129" s="140">
        <v>1.9339999999999999</v>
      </c>
      <c r="E129" s="141">
        <v>0.378</v>
      </c>
      <c r="F129" s="142">
        <v>5.1999999999999998E-2</v>
      </c>
      <c r="G129" s="170">
        <v>589.44000000000005</v>
      </c>
      <c r="H129" s="170">
        <v>1.1299999999999999</v>
      </c>
      <c r="I129" s="174">
        <v>1.1299999999999999</v>
      </c>
      <c r="J129" s="39">
        <v>0.10299999999999999</v>
      </c>
      <c r="K129" s="208"/>
      <c r="L129" s="207">
        <v>3</v>
      </c>
      <c r="M129" s="210">
        <f t="shared" si="1"/>
        <v>0</v>
      </c>
    </row>
    <row r="130" spans="1:13" ht="27.75" customHeight="1" x14ac:dyDescent="0.25">
      <c r="A130" s="168" t="s">
        <v>594</v>
      </c>
      <c r="B130" s="27"/>
      <c r="C130" s="175"/>
      <c r="D130" s="140">
        <v>2.3490000000000002</v>
      </c>
      <c r="E130" s="141">
        <v>0.35699999999999998</v>
      </c>
      <c r="F130" s="142">
        <v>4.2000000000000003E-2</v>
      </c>
      <c r="G130" s="170">
        <v>2.23</v>
      </c>
      <c r="H130" s="170">
        <v>2.79</v>
      </c>
      <c r="I130" s="174">
        <v>2.79</v>
      </c>
      <c r="J130" s="39">
        <v>0.09</v>
      </c>
      <c r="K130" s="208"/>
      <c r="L130" s="207">
        <v>3</v>
      </c>
      <c r="M130" s="210">
        <f t="shared" si="1"/>
        <v>0</v>
      </c>
    </row>
    <row r="131" spans="1:13" ht="27.75" customHeight="1" x14ac:dyDescent="0.25">
      <c r="A131" s="168" t="s">
        <v>595</v>
      </c>
      <c r="B131" s="27"/>
      <c r="C131" s="175"/>
      <c r="D131" s="140">
        <v>2.3490000000000002</v>
      </c>
      <c r="E131" s="141">
        <v>0.35699999999999998</v>
      </c>
      <c r="F131" s="142">
        <v>4.2000000000000003E-2</v>
      </c>
      <c r="G131" s="170">
        <v>137.76</v>
      </c>
      <c r="H131" s="170">
        <v>2.79</v>
      </c>
      <c r="I131" s="174">
        <v>2.79</v>
      </c>
      <c r="J131" s="39">
        <v>0.09</v>
      </c>
      <c r="K131" s="208"/>
      <c r="L131" s="207">
        <v>3</v>
      </c>
      <c r="M131" s="210">
        <f t="shared" si="1"/>
        <v>0</v>
      </c>
    </row>
    <row r="132" spans="1:13" ht="27.75" customHeight="1" x14ac:dyDescent="0.25">
      <c r="A132" s="168" t="s">
        <v>596</v>
      </c>
      <c r="B132" s="27"/>
      <c r="C132" s="175"/>
      <c r="D132" s="140">
        <v>2.3490000000000002</v>
      </c>
      <c r="E132" s="141">
        <v>0.35699999999999998</v>
      </c>
      <c r="F132" s="142">
        <v>4.2000000000000003E-2</v>
      </c>
      <c r="G132" s="170">
        <v>260.60000000000002</v>
      </c>
      <c r="H132" s="170">
        <v>2.79</v>
      </c>
      <c r="I132" s="174">
        <v>2.79</v>
      </c>
      <c r="J132" s="39">
        <v>0.09</v>
      </c>
      <c r="K132" s="208"/>
      <c r="L132" s="207">
        <v>3</v>
      </c>
      <c r="M132" s="210">
        <f t="shared" si="1"/>
        <v>0</v>
      </c>
    </row>
    <row r="133" spans="1:13" ht="27.75" customHeight="1" x14ac:dyDescent="0.25">
      <c r="A133" s="168" t="s">
        <v>597</v>
      </c>
      <c r="B133" s="27"/>
      <c r="C133" s="175"/>
      <c r="D133" s="140">
        <v>2.3490000000000002</v>
      </c>
      <c r="E133" s="141">
        <v>0.35699999999999998</v>
      </c>
      <c r="F133" s="142">
        <v>4.2000000000000003E-2</v>
      </c>
      <c r="G133" s="170">
        <v>403.36</v>
      </c>
      <c r="H133" s="170">
        <v>2.79</v>
      </c>
      <c r="I133" s="174">
        <v>2.79</v>
      </c>
      <c r="J133" s="39">
        <v>0.09</v>
      </c>
      <c r="K133" s="208"/>
      <c r="L133" s="207">
        <v>3</v>
      </c>
      <c r="M133" s="210">
        <f t="shared" si="1"/>
        <v>0</v>
      </c>
    </row>
    <row r="134" spans="1:13" ht="27.75" customHeight="1" x14ac:dyDescent="0.25">
      <c r="A134" s="168" t="s">
        <v>598</v>
      </c>
      <c r="B134" s="27"/>
      <c r="C134" s="175"/>
      <c r="D134" s="140">
        <v>2.3490000000000002</v>
      </c>
      <c r="E134" s="141">
        <v>0.35699999999999998</v>
      </c>
      <c r="F134" s="142">
        <v>4.2000000000000003E-2</v>
      </c>
      <c r="G134" s="170">
        <v>926.59</v>
      </c>
      <c r="H134" s="170">
        <v>2.79</v>
      </c>
      <c r="I134" s="174">
        <v>2.79</v>
      </c>
      <c r="J134" s="39">
        <v>0.09</v>
      </c>
      <c r="K134" s="208"/>
      <c r="L134" s="207">
        <v>3</v>
      </c>
      <c r="M134" s="210">
        <f t="shared" si="1"/>
        <v>0</v>
      </c>
    </row>
    <row r="135" spans="1:13" ht="27.75" customHeight="1" x14ac:dyDescent="0.25">
      <c r="A135" s="168" t="s">
        <v>599</v>
      </c>
      <c r="B135" s="27"/>
      <c r="C135" s="175"/>
      <c r="D135" s="140">
        <v>2.0710000000000002</v>
      </c>
      <c r="E135" s="141">
        <v>0.28199999999999997</v>
      </c>
      <c r="F135" s="142">
        <v>2.9000000000000001E-2</v>
      </c>
      <c r="G135" s="170">
        <v>37.770000000000003</v>
      </c>
      <c r="H135" s="170">
        <v>2.9</v>
      </c>
      <c r="I135" s="174">
        <v>2.9</v>
      </c>
      <c r="J135" s="39">
        <v>7.0000000000000007E-2</v>
      </c>
      <c r="K135" s="208"/>
      <c r="L135" s="207">
        <v>3</v>
      </c>
      <c r="M135" s="210">
        <f t="shared" si="1"/>
        <v>0</v>
      </c>
    </row>
    <row r="136" spans="1:13" ht="27.75" customHeight="1" x14ac:dyDescent="0.25">
      <c r="A136" s="168" t="s">
        <v>600</v>
      </c>
      <c r="B136" s="27"/>
      <c r="C136" s="175"/>
      <c r="D136" s="140">
        <v>2.0710000000000002</v>
      </c>
      <c r="E136" s="141">
        <v>0.28199999999999997</v>
      </c>
      <c r="F136" s="142">
        <v>2.9000000000000001E-2</v>
      </c>
      <c r="G136" s="170">
        <v>837.07</v>
      </c>
      <c r="H136" s="170">
        <v>2.9</v>
      </c>
      <c r="I136" s="174">
        <v>2.9</v>
      </c>
      <c r="J136" s="39">
        <v>7.0000000000000007E-2</v>
      </c>
      <c r="K136" s="208"/>
      <c r="L136" s="207">
        <v>3</v>
      </c>
      <c r="M136" s="210">
        <f t="shared" si="1"/>
        <v>0</v>
      </c>
    </row>
    <row r="137" spans="1:13" ht="27.75" customHeight="1" x14ac:dyDescent="0.25">
      <c r="A137" s="168" t="s">
        <v>601</v>
      </c>
      <c r="B137" s="27"/>
      <c r="C137" s="175"/>
      <c r="D137" s="140">
        <v>2.0710000000000002</v>
      </c>
      <c r="E137" s="141">
        <v>0.28199999999999997</v>
      </c>
      <c r="F137" s="142">
        <v>2.9000000000000001E-2</v>
      </c>
      <c r="G137" s="170">
        <v>2486.31</v>
      </c>
      <c r="H137" s="170">
        <v>2.9</v>
      </c>
      <c r="I137" s="174">
        <v>2.9</v>
      </c>
      <c r="J137" s="39">
        <v>7.0000000000000007E-2</v>
      </c>
      <c r="K137" s="208"/>
      <c r="L137" s="207">
        <v>3</v>
      </c>
      <c r="M137" s="210">
        <f t="shared" si="1"/>
        <v>0</v>
      </c>
    </row>
    <row r="138" spans="1:13" ht="27.75" customHeight="1" x14ac:dyDescent="0.25">
      <c r="A138" s="168" t="s">
        <v>602</v>
      </c>
      <c r="B138" s="27"/>
      <c r="C138" s="175"/>
      <c r="D138" s="140">
        <v>2.0710000000000002</v>
      </c>
      <c r="E138" s="141">
        <v>0.28199999999999997</v>
      </c>
      <c r="F138" s="142">
        <v>2.9000000000000001E-2</v>
      </c>
      <c r="G138" s="170">
        <v>5349.15</v>
      </c>
      <c r="H138" s="170">
        <v>2.9</v>
      </c>
      <c r="I138" s="174">
        <v>2.9</v>
      </c>
      <c r="J138" s="39">
        <v>7.0000000000000007E-2</v>
      </c>
      <c r="K138" s="208"/>
      <c r="L138" s="207">
        <v>3</v>
      </c>
      <c r="M138" s="210">
        <f t="shared" si="1"/>
        <v>0</v>
      </c>
    </row>
    <row r="139" spans="1:13" ht="27.75" customHeight="1" x14ac:dyDescent="0.25">
      <c r="A139" s="168" t="s">
        <v>603</v>
      </c>
      <c r="B139" s="27"/>
      <c r="C139" s="175"/>
      <c r="D139" s="140">
        <v>2.0710000000000002</v>
      </c>
      <c r="E139" s="141">
        <v>0.28199999999999997</v>
      </c>
      <c r="F139" s="142">
        <v>2.9000000000000001E-2</v>
      </c>
      <c r="G139" s="170">
        <v>9795.7999999999993</v>
      </c>
      <c r="H139" s="170">
        <v>2.9</v>
      </c>
      <c r="I139" s="174">
        <v>2.9</v>
      </c>
      <c r="J139" s="39">
        <v>7.0000000000000007E-2</v>
      </c>
      <c r="K139" s="208"/>
      <c r="L139" s="207">
        <v>3</v>
      </c>
      <c r="M139" s="210">
        <f t="shared" si="1"/>
        <v>0</v>
      </c>
    </row>
    <row r="140" spans="1:13" ht="27.75" customHeight="1" x14ac:dyDescent="0.25">
      <c r="A140" s="168" t="s">
        <v>497</v>
      </c>
      <c r="B140" s="27"/>
      <c r="C140" s="175"/>
      <c r="D140" s="143">
        <v>5.62</v>
      </c>
      <c r="E140" s="144">
        <v>0.84799999999999998</v>
      </c>
      <c r="F140" s="142">
        <v>0.46899999999999997</v>
      </c>
      <c r="G140" s="171"/>
      <c r="H140" s="171"/>
      <c r="I140" s="173"/>
      <c r="J140" s="40"/>
      <c r="K140" s="208"/>
      <c r="L140" s="207">
        <v>3</v>
      </c>
      <c r="M140" s="210">
        <f t="shared" si="1"/>
        <v>0</v>
      </c>
    </row>
    <row r="141" spans="1:13" ht="27.75" customHeight="1" x14ac:dyDescent="0.25">
      <c r="A141" s="168" t="s">
        <v>498</v>
      </c>
      <c r="B141" s="27"/>
      <c r="C141" s="175"/>
      <c r="D141" s="140">
        <v>-2.8460000000000001</v>
      </c>
      <c r="E141" s="141">
        <v>-0.621</v>
      </c>
      <c r="F141" s="142">
        <v>-0.09</v>
      </c>
      <c r="G141" s="170">
        <v>0</v>
      </c>
      <c r="H141" s="171"/>
      <c r="I141" s="173"/>
      <c r="J141" s="40"/>
      <c r="K141" s="208"/>
      <c r="L141" s="207">
        <v>3</v>
      </c>
      <c r="M141" s="210">
        <f t="shared" si="1"/>
        <v>0</v>
      </c>
    </row>
    <row r="142" spans="1:13" ht="27.75" customHeight="1" x14ac:dyDescent="0.25">
      <c r="A142" s="168" t="s">
        <v>499</v>
      </c>
      <c r="B142" s="27"/>
      <c r="C142" s="175"/>
      <c r="D142" s="140">
        <v>-2.7650000000000001</v>
      </c>
      <c r="E142" s="141">
        <v>-0.56299999999999994</v>
      </c>
      <c r="F142" s="142">
        <v>-7.9000000000000001E-2</v>
      </c>
      <c r="G142" s="170">
        <v>0</v>
      </c>
      <c r="H142" s="171"/>
      <c r="I142" s="173"/>
      <c r="J142" s="40"/>
      <c r="K142" s="208"/>
      <c r="L142" s="207">
        <v>3</v>
      </c>
      <c r="M142" s="210">
        <f t="shared" si="1"/>
        <v>0</v>
      </c>
    </row>
    <row r="143" spans="1:13" ht="27.75" customHeight="1" x14ac:dyDescent="0.25">
      <c r="A143" s="168" t="s">
        <v>500</v>
      </c>
      <c r="B143" s="27"/>
      <c r="C143" s="175"/>
      <c r="D143" s="140">
        <v>-2.8460000000000001</v>
      </c>
      <c r="E143" s="141">
        <v>-0.621</v>
      </c>
      <c r="F143" s="142">
        <v>-0.09</v>
      </c>
      <c r="G143" s="170">
        <v>0</v>
      </c>
      <c r="H143" s="171"/>
      <c r="I143" s="173"/>
      <c r="J143" s="39">
        <v>0.161</v>
      </c>
      <c r="K143" s="208"/>
      <c r="L143" s="207">
        <v>3</v>
      </c>
      <c r="M143" s="210">
        <f t="shared" si="1"/>
        <v>0</v>
      </c>
    </row>
    <row r="144" spans="1:13" ht="27.75" customHeight="1" x14ac:dyDescent="0.25">
      <c r="A144" s="168" t="s">
        <v>501</v>
      </c>
      <c r="B144" s="27"/>
      <c r="C144" s="175"/>
      <c r="D144" s="140">
        <v>-2.7650000000000001</v>
      </c>
      <c r="E144" s="141">
        <v>-0.56299999999999994</v>
      </c>
      <c r="F144" s="142">
        <v>-7.9000000000000001E-2</v>
      </c>
      <c r="G144" s="170">
        <v>0</v>
      </c>
      <c r="H144" s="171"/>
      <c r="I144" s="173"/>
      <c r="J144" s="39">
        <v>0.156</v>
      </c>
      <c r="K144" s="208"/>
      <c r="L144" s="207">
        <v>3</v>
      </c>
      <c r="M144" s="210">
        <f t="shared" ref="M144:M203" si="2">L144-L143</f>
        <v>0</v>
      </c>
    </row>
    <row r="145" spans="1:13" ht="27.75" customHeight="1" x14ac:dyDescent="0.25">
      <c r="A145" s="168" t="s">
        <v>502</v>
      </c>
      <c r="B145" s="27"/>
      <c r="C145" s="175"/>
      <c r="D145" s="140">
        <v>-3.8740000000000001</v>
      </c>
      <c r="E145" s="141">
        <v>-0.58799999999999997</v>
      </c>
      <c r="F145" s="142">
        <v>-6.9000000000000006E-2</v>
      </c>
      <c r="G145" s="170">
        <v>50.66</v>
      </c>
      <c r="H145" s="171"/>
      <c r="I145" s="173"/>
      <c r="J145" s="39">
        <v>0.24</v>
      </c>
      <c r="K145" s="208"/>
      <c r="L145" s="207">
        <v>3</v>
      </c>
      <c r="M145" s="210">
        <f t="shared" si="2"/>
        <v>0</v>
      </c>
    </row>
    <row r="146" spans="1:13" ht="27.75" customHeight="1" x14ac:dyDescent="0.25">
      <c r="A146" s="168" t="s">
        <v>690</v>
      </c>
      <c r="B146" s="27"/>
      <c r="C146" s="175"/>
      <c r="D146" s="140">
        <v>1.099</v>
      </c>
      <c r="E146" s="141">
        <v>0.24</v>
      </c>
      <c r="F146" s="142">
        <v>3.5000000000000003E-2</v>
      </c>
      <c r="G146" s="170">
        <v>1.68</v>
      </c>
      <c r="H146" s="171"/>
      <c r="I146" s="173"/>
      <c r="J146" s="40"/>
      <c r="K146" s="208"/>
      <c r="L146" s="207">
        <v>3</v>
      </c>
      <c r="M146" s="210">
        <f t="shared" si="2"/>
        <v>0</v>
      </c>
    </row>
    <row r="147" spans="1:13" ht="27.75" customHeight="1" x14ac:dyDescent="0.25">
      <c r="A147" s="168" t="s">
        <v>706</v>
      </c>
      <c r="B147" s="27"/>
      <c r="C147" s="175"/>
      <c r="D147" s="140">
        <v>1.099</v>
      </c>
      <c r="E147" s="141">
        <v>0.24</v>
      </c>
      <c r="F147" s="142">
        <v>3.5000000000000003E-2</v>
      </c>
      <c r="G147" s="171"/>
      <c r="H147" s="171"/>
      <c r="I147" s="173"/>
      <c r="J147" s="40"/>
      <c r="K147" s="208"/>
      <c r="L147" s="207">
        <v>3</v>
      </c>
      <c r="M147" s="210">
        <f t="shared" si="2"/>
        <v>0</v>
      </c>
    </row>
    <row r="148" spans="1:13" ht="27.75" customHeight="1" x14ac:dyDescent="0.25">
      <c r="A148" s="168" t="s">
        <v>691</v>
      </c>
      <c r="B148" s="27"/>
      <c r="C148" s="175"/>
      <c r="D148" s="140">
        <v>1.175</v>
      </c>
      <c r="E148" s="141">
        <v>0.25700000000000001</v>
      </c>
      <c r="F148" s="142">
        <v>3.6999999999999998E-2</v>
      </c>
      <c r="G148" s="170">
        <v>0.52</v>
      </c>
      <c r="H148" s="171"/>
      <c r="I148" s="173"/>
      <c r="J148" s="40"/>
      <c r="K148" s="208"/>
      <c r="L148" s="207">
        <v>3</v>
      </c>
      <c r="M148" s="210">
        <f t="shared" si="2"/>
        <v>0</v>
      </c>
    </row>
    <row r="149" spans="1:13" ht="27.75" customHeight="1" x14ac:dyDescent="0.25">
      <c r="A149" s="168" t="s">
        <v>692</v>
      </c>
      <c r="B149" s="27"/>
      <c r="C149" s="175"/>
      <c r="D149" s="140">
        <v>1.175</v>
      </c>
      <c r="E149" s="141">
        <v>0.25700000000000001</v>
      </c>
      <c r="F149" s="142">
        <v>3.6999999999999998E-2</v>
      </c>
      <c r="G149" s="170">
        <v>1.91</v>
      </c>
      <c r="H149" s="171"/>
      <c r="I149" s="173"/>
      <c r="J149" s="40"/>
      <c r="K149" s="208"/>
      <c r="L149" s="207">
        <v>3</v>
      </c>
      <c r="M149" s="210">
        <f t="shared" si="2"/>
        <v>0</v>
      </c>
    </row>
    <row r="150" spans="1:13" ht="27.75" customHeight="1" x14ac:dyDescent="0.25">
      <c r="A150" s="168" t="s">
        <v>693</v>
      </c>
      <c r="B150" s="27"/>
      <c r="C150" s="175"/>
      <c r="D150" s="140">
        <v>1.175</v>
      </c>
      <c r="E150" s="141">
        <v>0.25700000000000001</v>
      </c>
      <c r="F150" s="142">
        <v>3.6999999999999998E-2</v>
      </c>
      <c r="G150" s="170">
        <v>3.55</v>
      </c>
      <c r="H150" s="171"/>
      <c r="I150" s="173"/>
      <c r="J150" s="40"/>
      <c r="K150" s="208"/>
      <c r="L150" s="207">
        <v>3</v>
      </c>
      <c r="M150" s="210">
        <f t="shared" si="2"/>
        <v>0</v>
      </c>
    </row>
    <row r="151" spans="1:13" ht="27.75" customHeight="1" x14ac:dyDescent="0.25">
      <c r="A151" s="168" t="s">
        <v>694</v>
      </c>
      <c r="B151" s="27"/>
      <c r="C151" s="175"/>
      <c r="D151" s="140">
        <v>1.175</v>
      </c>
      <c r="E151" s="141">
        <v>0.25700000000000001</v>
      </c>
      <c r="F151" s="142">
        <v>3.6999999999999998E-2</v>
      </c>
      <c r="G151" s="170">
        <v>6.99</v>
      </c>
      <c r="H151" s="171"/>
      <c r="I151" s="173"/>
      <c r="J151" s="40"/>
      <c r="K151" s="208"/>
      <c r="L151" s="207">
        <v>3</v>
      </c>
      <c r="M151" s="210">
        <f t="shared" si="2"/>
        <v>0</v>
      </c>
    </row>
    <row r="152" spans="1:13" ht="27.75" customHeight="1" x14ac:dyDescent="0.25">
      <c r="A152" s="168" t="s">
        <v>695</v>
      </c>
      <c r="B152" s="27"/>
      <c r="C152" s="175"/>
      <c r="D152" s="140">
        <v>1.175</v>
      </c>
      <c r="E152" s="141">
        <v>0.25700000000000001</v>
      </c>
      <c r="F152" s="142">
        <v>3.6999999999999998E-2</v>
      </c>
      <c r="G152" s="170">
        <v>19.3</v>
      </c>
      <c r="H152" s="171"/>
      <c r="I152" s="173"/>
      <c r="J152" s="40"/>
      <c r="K152" s="208"/>
      <c r="L152" s="207">
        <v>3</v>
      </c>
      <c r="M152" s="210">
        <f t="shared" si="2"/>
        <v>0</v>
      </c>
    </row>
    <row r="153" spans="1:13" ht="27.75" customHeight="1" x14ac:dyDescent="0.25">
      <c r="A153" s="168" t="s">
        <v>503</v>
      </c>
      <c r="B153" s="27"/>
      <c r="C153" s="175"/>
      <c r="D153" s="140">
        <v>1.175</v>
      </c>
      <c r="E153" s="141">
        <v>0.25700000000000001</v>
      </c>
      <c r="F153" s="142">
        <v>3.6999999999999998E-2</v>
      </c>
      <c r="G153" s="171"/>
      <c r="H153" s="171"/>
      <c r="I153" s="173"/>
      <c r="J153" s="40"/>
      <c r="K153" s="208"/>
      <c r="L153" s="207">
        <v>3</v>
      </c>
      <c r="M153" s="210">
        <f t="shared" si="2"/>
        <v>0</v>
      </c>
    </row>
    <row r="154" spans="1:13" ht="27.75" customHeight="1" x14ac:dyDescent="0.25">
      <c r="A154" s="168" t="s">
        <v>574</v>
      </c>
      <c r="B154" s="27"/>
      <c r="C154" s="175"/>
      <c r="D154" s="140">
        <v>0.84099999999999997</v>
      </c>
      <c r="E154" s="141">
        <v>0.16400000000000001</v>
      </c>
      <c r="F154" s="142">
        <v>2.3E-2</v>
      </c>
      <c r="G154" s="170">
        <v>1.74</v>
      </c>
      <c r="H154" s="170">
        <v>0.49</v>
      </c>
      <c r="I154" s="174">
        <v>0.49</v>
      </c>
      <c r="J154" s="39">
        <v>4.4999999999999998E-2</v>
      </c>
      <c r="K154" s="208"/>
      <c r="L154" s="207">
        <v>3</v>
      </c>
      <c r="M154" s="210">
        <f t="shared" si="2"/>
        <v>0</v>
      </c>
    </row>
    <row r="155" spans="1:13" ht="27.75" customHeight="1" x14ac:dyDescent="0.25">
      <c r="A155" s="168" t="s">
        <v>575</v>
      </c>
      <c r="B155" s="27"/>
      <c r="C155" s="175"/>
      <c r="D155" s="140">
        <v>0.84099999999999997</v>
      </c>
      <c r="E155" s="141">
        <v>0.16400000000000001</v>
      </c>
      <c r="F155" s="142">
        <v>2.3E-2</v>
      </c>
      <c r="G155" s="170">
        <v>39.090000000000003</v>
      </c>
      <c r="H155" s="170">
        <v>0.49</v>
      </c>
      <c r="I155" s="174">
        <v>0.49</v>
      </c>
      <c r="J155" s="39">
        <v>4.4999999999999998E-2</v>
      </c>
      <c r="K155" s="208"/>
      <c r="L155" s="207">
        <v>3</v>
      </c>
      <c r="M155" s="210">
        <f t="shared" si="2"/>
        <v>0</v>
      </c>
    </row>
    <row r="156" spans="1:13" ht="27.75" customHeight="1" x14ac:dyDescent="0.25">
      <c r="A156" s="168" t="s">
        <v>576</v>
      </c>
      <c r="B156" s="27"/>
      <c r="C156" s="175"/>
      <c r="D156" s="140">
        <v>0.84099999999999997</v>
      </c>
      <c r="E156" s="141">
        <v>0.16400000000000001</v>
      </c>
      <c r="F156" s="142">
        <v>2.3E-2</v>
      </c>
      <c r="G156" s="170">
        <v>72.95</v>
      </c>
      <c r="H156" s="170">
        <v>0.49</v>
      </c>
      <c r="I156" s="174">
        <v>0.49</v>
      </c>
      <c r="J156" s="39">
        <v>4.4999999999999998E-2</v>
      </c>
      <c r="K156" s="208"/>
      <c r="L156" s="207">
        <v>3</v>
      </c>
      <c r="M156" s="210">
        <f t="shared" si="2"/>
        <v>0</v>
      </c>
    </row>
    <row r="157" spans="1:13" ht="27.75" customHeight="1" x14ac:dyDescent="0.25">
      <c r="A157" s="168" t="s">
        <v>577</v>
      </c>
      <c r="B157" s="27"/>
      <c r="C157" s="175"/>
      <c r="D157" s="140">
        <v>0.84099999999999997</v>
      </c>
      <c r="E157" s="141">
        <v>0.16400000000000001</v>
      </c>
      <c r="F157" s="142">
        <v>2.3E-2</v>
      </c>
      <c r="G157" s="170">
        <v>112.3</v>
      </c>
      <c r="H157" s="170">
        <v>0.49</v>
      </c>
      <c r="I157" s="174">
        <v>0.49</v>
      </c>
      <c r="J157" s="39">
        <v>4.4999999999999998E-2</v>
      </c>
      <c r="K157" s="208"/>
      <c r="L157" s="207">
        <v>3</v>
      </c>
      <c r="M157" s="210">
        <f t="shared" si="2"/>
        <v>0</v>
      </c>
    </row>
    <row r="158" spans="1:13" ht="27.75" customHeight="1" x14ac:dyDescent="0.25">
      <c r="A158" s="168" t="s">
        <v>578</v>
      </c>
      <c r="B158" s="27"/>
      <c r="C158" s="175"/>
      <c r="D158" s="140">
        <v>0.84099999999999997</v>
      </c>
      <c r="E158" s="141">
        <v>0.16400000000000001</v>
      </c>
      <c r="F158" s="142">
        <v>2.3E-2</v>
      </c>
      <c r="G158" s="170">
        <v>256.5</v>
      </c>
      <c r="H158" s="170">
        <v>0.49</v>
      </c>
      <c r="I158" s="174">
        <v>0.49</v>
      </c>
      <c r="J158" s="39">
        <v>4.4999999999999998E-2</v>
      </c>
      <c r="K158" s="208"/>
      <c r="L158" s="207">
        <v>3</v>
      </c>
      <c r="M158" s="210">
        <f t="shared" si="2"/>
        <v>0</v>
      </c>
    </row>
    <row r="159" spans="1:13" ht="27.75" customHeight="1" x14ac:dyDescent="0.25">
      <c r="A159" s="168" t="s">
        <v>579</v>
      </c>
      <c r="B159" s="27"/>
      <c r="C159" s="175"/>
      <c r="D159" s="140">
        <v>1.022</v>
      </c>
      <c r="E159" s="141">
        <v>0.155</v>
      </c>
      <c r="F159" s="142">
        <v>1.7999999999999999E-2</v>
      </c>
      <c r="G159" s="170">
        <v>0.97</v>
      </c>
      <c r="H159" s="170">
        <v>1.21</v>
      </c>
      <c r="I159" s="174">
        <v>1.21</v>
      </c>
      <c r="J159" s="39">
        <v>3.9E-2</v>
      </c>
      <c r="L159" s="207">
        <v>4</v>
      </c>
      <c r="M159" s="210">
        <f t="shared" si="2"/>
        <v>1</v>
      </c>
    </row>
    <row r="160" spans="1:13" ht="27.75" customHeight="1" x14ac:dyDescent="0.25">
      <c r="A160" s="168" t="s">
        <v>580</v>
      </c>
      <c r="B160" s="27"/>
      <c r="C160" s="175"/>
      <c r="D160" s="140">
        <v>1.022</v>
      </c>
      <c r="E160" s="141">
        <v>0.155</v>
      </c>
      <c r="F160" s="142">
        <v>1.7999999999999999E-2</v>
      </c>
      <c r="G160" s="170">
        <v>59.95</v>
      </c>
      <c r="H160" s="170">
        <v>1.21</v>
      </c>
      <c r="I160" s="174">
        <v>1.21</v>
      </c>
      <c r="J160" s="39">
        <v>3.9E-2</v>
      </c>
      <c r="L160" s="207">
        <v>4</v>
      </c>
      <c r="M160" s="210">
        <f t="shared" si="2"/>
        <v>0</v>
      </c>
    </row>
    <row r="161" spans="1:13" ht="27.75" customHeight="1" x14ac:dyDescent="0.25">
      <c r="A161" s="168" t="s">
        <v>581</v>
      </c>
      <c r="B161" s="27"/>
      <c r="C161" s="175"/>
      <c r="D161" s="140">
        <v>1.022</v>
      </c>
      <c r="E161" s="141">
        <v>0.155</v>
      </c>
      <c r="F161" s="142">
        <v>1.7999999999999999E-2</v>
      </c>
      <c r="G161" s="170">
        <v>113.4</v>
      </c>
      <c r="H161" s="170">
        <v>1.21</v>
      </c>
      <c r="I161" s="174">
        <v>1.21</v>
      </c>
      <c r="J161" s="39">
        <v>3.9E-2</v>
      </c>
      <c r="L161" s="207">
        <v>4</v>
      </c>
      <c r="M161" s="210">
        <f t="shared" si="2"/>
        <v>0</v>
      </c>
    </row>
    <row r="162" spans="1:13" ht="27.75" customHeight="1" x14ac:dyDescent="0.25">
      <c r="A162" s="168" t="s">
        <v>582</v>
      </c>
      <c r="B162" s="27"/>
      <c r="C162" s="175"/>
      <c r="D162" s="140">
        <v>1.022</v>
      </c>
      <c r="E162" s="141">
        <v>0.155</v>
      </c>
      <c r="F162" s="142">
        <v>1.7999999999999999E-2</v>
      </c>
      <c r="G162" s="170">
        <v>175.53</v>
      </c>
      <c r="H162" s="170">
        <v>1.21</v>
      </c>
      <c r="I162" s="174">
        <v>1.21</v>
      </c>
      <c r="J162" s="39">
        <v>3.9E-2</v>
      </c>
      <c r="L162" s="207">
        <v>4</v>
      </c>
      <c r="M162" s="210">
        <f t="shared" si="2"/>
        <v>0</v>
      </c>
    </row>
    <row r="163" spans="1:13" ht="27.75" customHeight="1" x14ac:dyDescent="0.25">
      <c r="A163" s="168" t="s">
        <v>583</v>
      </c>
      <c r="B163" s="27"/>
      <c r="C163" s="175"/>
      <c r="D163" s="140">
        <v>1.022</v>
      </c>
      <c r="E163" s="141">
        <v>0.155</v>
      </c>
      <c r="F163" s="142">
        <v>1.7999999999999999E-2</v>
      </c>
      <c r="G163" s="170">
        <v>403.21</v>
      </c>
      <c r="H163" s="170">
        <v>1.21</v>
      </c>
      <c r="I163" s="174">
        <v>1.21</v>
      </c>
      <c r="J163" s="39">
        <v>3.9E-2</v>
      </c>
      <c r="L163" s="207">
        <v>4</v>
      </c>
      <c r="M163" s="210">
        <f t="shared" si="2"/>
        <v>0</v>
      </c>
    </row>
    <row r="164" spans="1:13" ht="27.75" customHeight="1" x14ac:dyDescent="0.25">
      <c r="A164" s="168" t="s">
        <v>584</v>
      </c>
      <c r="B164" s="27"/>
      <c r="C164" s="175"/>
      <c r="D164" s="140">
        <v>0.90100000000000002</v>
      </c>
      <c r="E164" s="141">
        <v>0.123</v>
      </c>
      <c r="F164" s="142">
        <v>1.2999999999999999E-2</v>
      </c>
      <c r="G164" s="170">
        <v>16.440000000000001</v>
      </c>
      <c r="H164" s="170">
        <v>1.26</v>
      </c>
      <c r="I164" s="174">
        <v>1.26</v>
      </c>
      <c r="J164" s="39">
        <v>0.03</v>
      </c>
      <c r="L164" s="207">
        <v>4</v>
      </c>
      <c r="M164" s="210">
        <f t="shared" si="2"/>
        <v>0</v>
      </c>
    </row>
    <row r="165" spans="1:13" ht="27.75" customHeight="1" x14ac:dyDescent="0.25">
      <c r="A165" s="168" t="s">
        <v>585</v>
      </c>
      <c r="B165" s="27"/>
      <c r="C165" s="175"/>
      <c r="D165" s="140">
        <v>0.90100000000000002</v>
      </c>
      <c r="E165" s="141">
        <v>0.123</v>
      </c>
      <c r="F165" s="142">
        <v>1.2999999999999999E-2</v>
      </c>
      <c r="G165" s="170">
        <v>364.26</v>
      </c>
      <c r="H165" s="170">
        <v>1.26</v>
      </c>
      <c r="I165" s="174">
        <v>1.26</v>
      </c>
      <c r="J165" s="39">
        <v>0.03</v>
      </c>
      <c r="L165" s="207">
        <v>4</v>
      </c>
      <c r="M165" s="210">
        <f t="shared" si="2"/>
        <v>0</v>
      </c>
    </row>
    <row r="166" spans="1:13" ht="27.75" customHeight="1" x14ac:dyDescent="0.25">
      <c r="A166" s="168" t="s">
        <v>586</v>
      </c>
      <c r="B166" s="27"/>
      <c r="C166" s="175"/>
      <c r="D166" s="140">
        <v>0.90100000000000002</v>
      </c>
      <c r="E166" s="141">
        <v>0.123</v>
      </c>
      <c r="F166" s="142">
        <v>1.2999999999999999E-2</v>
      </c>
      <c r="G166" s="170">
        <v>1081.93</v>
      </c>
      <c r="H166" s="170">
        <v>1.26</v>
      </c>
      <c r="I166" s="174">
        <v>1.26</v>
      </c>
      <c r="J166" s="39">
        <v>0.03</v>
      </c>
      <c r="L166" s="207">
        <v>4</v>
      </c>
      <c r="M166" s="210">
        <f t="shared" si="2"/>
        <v>0</v>
      </c>
    </row>
    <row r="167" spans="1:13" ht="27.75" customHeight="1" x14ac:dyDescent="0.25">
      <c r="A167" s="168" t="s">
        <v>587</v>
      </c>
      <c r="B167" s="27"/>
      <c r="C167" s="175"/>
      <c r="D167" s="140">
        <v>0.90100000000000002</v>
      </c>
      <c r="E167" s="141">
        <v>0.123</v>
      </c>
      <c r="F167" s="142">
        <v>1.2999999999999999E-2</v>
      </c>
      <c r="G167" s="170">
        <v>2327.71</v>
      </c>
      <c r="H167" s="170">
        <v>1.26</v>
      </c>
      <c r="I167" s="174">
        <v>1.26</v>
      </c>
      <c r="J167" s="39">
        <v>0.03</v>
      </c>
      <c r="L167" s="207">
        <v>4</v>
      </c>
      <c r="M167" s="210">
        <f t="shared" si="2"/>
        <v>0</v>
      </c>
    </row>
    <row r="168" spans="1:13" ht="27.75" customHeight="1" x14ac:dyDescent="0.25">
      <c r="A168" s="168" t="s">
        <v>588</v>
      </c>
      <c r="B168" s="27"/>
      <c r="C168" s="175"/>
      <c r="D168" s="140">
        <v>0.90100000000000002</v>
      </c>
      <c r="E168" s="141">
        <v>0.123</v>
      </c>
      <c r="F168" s="142">
        <v>1.2999999999999999E-2</v>
      </c>
      <c r="G168" s="170">
        <v>4262.6899999999996</v>
      </c>
      <c r="H168" s="170">
        <v>1.26</v>
      </c>
      <c r="I168" s="174">
        <v>1.26</v>
      </c>
      <c r="J168" s="39">
        <v>0.03</v>
      </c>
      <c r="L168" s="207">
        <v>4</v>
      </c>
      <c r="M168" s="210">
        <f t="shared" si="2"/>
        <v>0</v>
      </c>
    </row>
    <row r="169" spans="1:13" ht="27.75" customHeight="1" x14ac:dyDescent="0.25">
      <c r="A169" s="168" t="s">
        <v>504</v>
      </c>
      <c r="B169" s="27"/>
      <c r="C169" s="175"/>
      <c r="D169" s="143">
        <v>2.4449999999999998</v>
      </c>
      <c r="E169" s="144">
        <v>0.36899999999999999</v>
      </c>
      <c r="F169" s="142">
        <v>0.20399999999999999</v>
      </c>
      <c r="G169" s="171"/>
      <c r="H169" s="171"/>
      <c r="I169" s="173"/>
      <c r="J169" s="40"/>
      <c r="L169" s="207">
        <v>4</v>
      </c>
      <c r="M169" s="210">
        <f t="shared" si="2"/>
        <v>0</v>
      </c>
    </row>
    <row r="170" spans="1:13" ht="27.75" customHeight="1" x14ac:dyDescent="0.25">
      <c r="A170" s="168" t="s">
        <v>505</v>
      </c>
      <c r="B170" s="27"/>
      <c r="C170" s="175"/>
      <c r="D170" s="140">
        <v>-1.2390000000000001</v>
      </c>
      <c r="E170" s="141">
        <v>-0.27</v>
      </c>
      <c r="F170" s="142">
        <v>-3.9E-2</v>
      </c>
      <c r="G170" s="170">
        <v>0</v>
      </c>
      <c r="H170" s="171"/>
      <c r="I170" s="173"/>
      <c r="J170" s="40"/>
      <c r="L170" s="207">
        <v>4</v>
      </c>
      <c r="M170" s="210">
        <f t="shared" si="2"/>
        <v>0</v>
      </c>
    </row>
    <row r="171" spans="1:13" ht="27.75" customHeight="1" x14ac:dyDescent="0.25">
      <c r="A171" s="168" t="s">
        <v>506</v>
      </c>
      <c r="B171" s="27"/>
      <c r="C171" s="175"/>
      <c r="D171" s="140">
        <v>-1.2030000000000001</v>
      </c>
      <c r="E171" s="141">
        <v>-0.245</v>
      </c>
      <c r="F171" s="142">
        <v>-3.4000000000000002E-2</v>
      </c>
      <c r="G171" s="170">
        <v>0</v>
      </c>
      <c r="H171" s="171"/>
      <c r="I171" s="173"/>
      <c r="J171" s="40"/>
      <c r="L171" s="207">
        <v>4</v>
      </c>
      <c r="M171" s="210">
        <f t="shared" si="2"/>
        <v>0</v>
      </c>
    </row>
    <row r="172" spans="1:13" ht="27.75" customHeight="1" x14ac:dyDescent="0.25">
      <c r="A172" s="168" t="s">
        <v>507</v>
      </c>
      <c r="B172" s="27"/>
      <c r="C172" s="175"/>
      <c r="D172" s="140">
        <v>-1.2390000000000001</v>
      </c>
      <c r="E172" s="141">
        <v>-0.27</v>
      </c>
      <c r="F172" s="142">
        <v>-3.9E-2</v>
      </c>
      <c r="G172" s="170">
        <v>0</v>
      </c>
      <c r="H172" s="171"/>
      <c r="I172" s="173"/>
      <c r="J172" s="39">
        <v>7.0000000000000007E-2</v>
      </c>
      <c r="L172" s="207">
        <v>4</v>
      </c>
      <c r="M172" s="210">
        <f t="shared" si="2"/>
        <v>0</v>
      </c>
    </row>
    <row r="173" spans="1:13" ht="27.75" customHeight="1" x14ac:dyDescent="0.25">
      <c r="A173" s="168" t="s">
        <v>508</v>
      </c>
      <c r="B173" s="27"/>
      <c r="C173" s="175"/>
      <c r="D173" s="140">
        <v>-1.2030000000000001</v>
      </c>
      <c r="E173" s="141">
        <v>-0.245</v>
      </c>
      <c r="F173" s="142">
        <v>-3.4000000000000002E-2</v>
      </c>
      <c r="G173" s="170">
        <v>0</v>
      </c>
      <c r="H173" s="171"/>
      <c r="I173" s="173"/>
      <c r="J173" s="39">
        <v>6.8000000000000005E-2</v>
      </c>
      <c r="L173" s="207">
        <v>4</v>
      </c>
      <c r="M173" s="210">
        <f t="shared" si="2"/>
        <v>0</v>
      </c>
    </row>
    <row r="174" spans="1:13" ht="27.75" customHeight="1" x14ac:dyDescent="0.25">
      <c r="A174" s="168" t="s">
        <v>509</v>
      </c>
      <c r="B174" s="27"/>
      <c r="C174" s="175"/>
      <c r="D174" s="140">
        <v>-1.6859999999999999</v>
      </c>
      <c r="E174" s="141">
        <v>-0.25600000000000001</v>
      </c>
      <c r="F174" s="142">
        <v>-0.03</v>
      </c>
      <c r="G174" s="170">
        <v>22.05</v>
      </c>
      <c r="H174" s="171"/>
      <c r="I174" s="173"/>
      <c r="J174" s="39">
        <v>0.104</v>
      </c>
      <c r="L174" s="207">
        <v>4</v>
      </c>
      <c r="M174" s="210">
        <f t="shared" si="2"/>
        <v>0</v>
      </c>
    </row>
    <row r="175" spans="1:13" ht="27.75" customHeight="1" x14ac:dyDescent="0.25">
      <c r="A175" s="168" t="s">
        <v>696</v>
      </c>
      <c r="B175" s="27"/>
      <c r="C175" s="175"/>
      <c r="D175" s="140">
        <v>0</v>
      </c>
      <c r="E175" s="141">
        <v>0</v>
      </c>
      <c r="F175" s="142">
        <v>0</v>
      </c>
      <c r="G175" s="170">
        <v>0</v>
      </c>
      <c r="H175" s="171"/>
      <c r="I175" s="173"/>
      <c r="J175" s="40"/>
      <c r="L175" s="207">
        <v>4</v>
      </c>
      <c r="M175" s="210">
        <f t="shared" si="2"/>
        <v>0</v>
      </c>
    </row>
    <row r="176" spans="1:13" ht="27.75" customHeight="1" x14ac:dyDescent="0.25">
      <c r="A176" s="168" t="s">
        <v>707</v>
      </c>
      <c r="B176" s="27"/>
      <c r="C176" s="175"/>
      <c r="D176" s="140">
        <v>0</v>
      </c>
      <c r="E176" s="141">
        <v>0</v>
      </c>
      <c r="F176" s="142">
        <v>0</v>
      </c>
      <c r="G176" s="171"/>
      <c r="H176" s="171"/>
      <c r="I176" s="173"/>
      <c r="J176" s="40"/>
      <c r="L176" s="207">
        <v>4</v>
      </c>
      <c r="M176" s="210">
        <f t="shared" si="2"/>
        <v>0</v>
      </c>
    </row>
    <row r="177" spans="1:13" ht="27.75" customHeight="1" x14ac:dyDescent="0.25">
      <c r="A177" s="168" t="s">
        <v>697</v>
      </c>
      <c r="B177" s="27"/>
      <c r="C177" s="175"/>
      <c r="D177" s="140">
        <v>0</v>
      </c>
      <c r="E177" s="141">
        <v>0</v>
      </c>
      <c r="F177" s="142">
        <v>0</v>
      </c>
      <c r="G177" s="170">
        <v>0</v>
      </c>
      <c r="H177" s="171"/>
      <c r="I177" s="173"/>
      <c r="J177" s="40"/>
      <c r="L177" s="207">
        <v>4</v>
      </c>
      <c r="M177" s="210">
        <f t="shared" si="2"/>
        <v>0</v>
      </c>
    </row>
    <row r="178" spans="1:13" ht="27.75" customHeight="1" x14ac:dyDescent="0.25">
      <c r="A178" s="168" t="s">
        <v>698</v>
      </c>
      <c r="B178" s="27"/>
      <c r="C178" s="175"/>
      <c r="D178" s="140">
        <v>0</v>
      </c>
      <c r="E178" s="141">
        <v>0</v>
      </c>
      <c r="F178" s="142">
        <v>0</v>
      </c>
      <c r="G178" s="170">
        <v>0</v>
      </c>
      <c r="H178" s="171"/>
      <c r="I178" s="173"/>
      <c r="J178" s="40"/>
      <c r="L178" s="207">
        <v>4</v>
      </c>
      <c r="M178" s="210">
        <f t="shared" si="2"/>
        <v>0</v>
      </c>
    </row>
    <row r="179" spans="1:13" ht="27.75" customHeight="1" x14ac:dyDescent="0.25">
      <c r="A179" s="168" t="s">
        <v>699</v>
      </c>
      <c r="B179" s="27"/>
      <c r="C179" s="175"/>
      <c r="D179" s="140">
        <v>0</v>
      </c>
      <c r="E179" s="141">
        <v>0</v>
      </c>
      <c r="F179" s="142">
        <v>0</v>
      </c>
      <c r="G179" s="170">
        <v>0</v>
      </c>
      <c r="H179" s="171"/>
      <c r="I179" s="173"/>
      <c r="J179" s="40"/>
      <c r="L179" s="207">
        <v>4</v>
      </c>
      <c r="M179" s="210">
        <f t="shared" si="2"/>
        <v>0</v>
      </c>
    </row>
    <row r="180" spans="1:13" ht="27.75" customHeight="1" x14ac:dyDescent="0.25">
      <c r="A180" s="168" t="s">
        <v>700</v>
      </c>
      <c r="B180" s="27"/>
      <c r="C180" s="175"/>
      <c r="D180" s="140">
        <v>0</v>
      </c>
      <c r="E180" s="141">
        <v>0</v>
      </c>
      <c r="F180" s="142">
        <v>0</v>
      </c>
      <c r="G180" s="170">
        <v>0</v>
      </c>
      <c r="H180" s="171"/>
      <c r="I180" s="173"/>
      <c r="J180" s="40"/>
      <c r="L180" s="207">
        <v>4</v>
      </c>
      <c r="M180" s="210">
        <f t="shared" si="2"/>
        <v>0</v>
      </c>
    </row>
    <row r="181" spans="1:13" ht="27.75" customHeight="1" x14ac:dyDescent="0.25">
      <c r="A181" s="168" t="s">
        <v>701</v>
      </c>
      <c r="B181" s="27"/>
      <c r="C181" s="175"/>
      <c r="D181" s="140">
        <v>0</v>
      </c>
      <c r="E181" s="141">
        <v>0</v>
      </c>
      <c r="F181" s="142">
        <v>0</v>
      </c>
      <c r="G181" s="170">
        <v>0</v>
      </c>
      <c r="H181" s="171"/>
      <c r="I181" s="173"/>
      <c r="J181" s="40"/>
      <c r="L181" s="207">
        <v>4</v>
      </c>
      <c r="M181" s="210">
        <f t="shared" si="2"/>
        <v>0</v>
      </c>
    </row>
    <row r="182" spans="1:13" ht="27.75" customHeight="1" x14ac:dyDescent="0.25">
      <c r="A182" s="168" t="s">
        <v>510</v>
      </c>
      <c r="B182" s="27"/>
      <c r="C182" s="175"/>
      <c r="D182" s="140">
        <v>0</v>
      </c>
      <c r="E182" s="141">
        <v>0</v>
      </c>
      <c r="F182" s="142">
        <v>0</v>
      </c>
      <c r="G182" s="171"/>
      <c r="H182" s="171"/>
      <c r="I182" s="173"/>
      <c r="J182" s="40"/>
      <c r="L182" s="207">
        <v>4</v>
      </c>
      <c r="M182" s="210">
        <f t="shared" si="2"/>
        <v>0</v>
      </c>
    </row>
    <row r="183" spans="1:13" ht="27.75" customHeight="1" x14ac:dyDescent="0.25">
      <c r="A183" s="168" t="s">
        <v>559</v>
      </c>
      <c r="B183" s="27"/>
      <c r="C183" s="175"/>
      <c r="D183" s="140">
        <v>0</v>
      </c>
      <c r="E183" s="141">
        <v>0</v>
      </c>
      <c r="F183" s="142">
        <v>0</v>
      </c>
      <c r="G183" s="170">
        <v>0</v>
      </c>
      <c r="H183" s="170">
        <v>0</v>
      </c>
      <c r="I183" s="174">
        <v>0</v>
      </c>
      <c r="J183" s="39">
        <v>0</v>
      </c>
      <c r="L183" s="207">
        <v>4</v>
      </c>
      <c r="M183" s="210">
        <f t="shared" si="2"/>
        <v>0</v>
      </c>
    </row>
    <row r="184" spans="1:13" ht="27.75" customHeight="1" x14ac:dyDescent="0.25">
      <c r="A184" s="168" t="s">
        <v>560</v>
      </c>
      <c r="B184" s="27"/>
      <c r="C184" s="175"/>
      <c r="D184" s="140">
        <v>0</v>
      </c>
      <c r="E184" s="141">
        <v>0</v>
      </c>
      <c r="F184" s="142">
        <v>0</v>
      </c>
      <c r="G184" s="170">
        <v>0</v>
      </c>
      <c r="H184" s="170">
        <v>0</v>
      </c>
      <c r="I184" s="174">
        <v>0</v>
      </c>
      <c r="J184" s="39">
        <v>0</v>
      </c>
      <c r="L184" s="207">
        <v>4</v>
      </c>
      <c r="M184" s="210">
        <f t="shared" si="2"/>
        <v>0</v>
      </c>
    </row>
    <row r="185" spans="1:13" ht="27.75" customHeight="1" x14ac:dyDescent="0.25">
      <c r="A185" s="168" t="s">
        <v>561</v>
      </c>
      <c r="B185" s="27"/>
      <c r="C185" s="175"/>
      <c r="D185" s="140">
        <v>0</v>
      </c>
      <c r="E185" s="141">
        <v>0</v>
      </c>
      <c r="F185" s="142">
        <v>0</v>
      </c>
      <c r="G185" s="170">
        <v>0</v>
      </c>
      <c r="H185" s="170">
        <v>0</v>
      </c>
      <c r="I185" s="174">
        <v>0</v>
      </c>
      <c r="J185" s="39">
        <v>0</v>
      </c>
      <c r="L185" s="207">
        <v>4</v>
      </c>
      <c r="M185" s="210">
        <f t="shared" si="2"/>
        <v>0</v>
      </c>
    </row>
    <row r="186" spans="1:13" ht="27.75" customHeight="1" x14ac:dyDescent="0.25">
      <c r="A186" s="168" t="s">
        <v>562</v>
      </c>
      <c r="B186" s="27"/>
      <c r="C186" s="175"/>
      <c r="D186" s="140">
        <v>0</v>
      </c>
      <c r="E186" s="141">
        <v>0</v>
      </c>
      <c r="F186" s="142">
        <v>0</v>
      </c>
      <c r="G186" s="170">
        <v>0</v>
      </c>
      <c r="H186" s="170">
        <v>0</v>
      </c>
      <c r="I186" s="174">
        <v>0</v>
      </c>
      <c r="J186" s="39">
        <v>0</v>
      </c>
      <c r="L186" s="207">
        <v>4</v>
      </c>
      <c r="M186" s="210">
        <f t="shared" si="2"/>
        <v>0</v>
      </c>
    </row>
    <row r="187" spans="1:13" ht="27.75" customHeight="1" x14ac:dyDescent="0.25">
      <c r="A187" s="168" t="s">
        <v>563</v>
      </c>
      <c r="B187" s="27"/>
      <c r="C187" s="175"/>
      <c r="D187" s="140">
        <v>0</v>
      </c>
      <c r="E187" s="141">
        <v>0</v>
      </c>
      <c r="F187" s="142">
        <v>0</v>
      </c>
      <c r="G187" s="170">
        <v>0</v>
      </c>
      <c r="H187" s="170">
        <v>0</v>
      </c>
      <c r="I187" s="174">
        <v>0</v>
      </c>
      <c r="J187" s="39">
        <v>0</v>
      </c>
      <c r="L187" s="207">
        <v>4</v>
      </c>
      <c r="M187" s="210">
        <f t="shared" si="2"/>
        <v>0</v>
      </c>
    </row>
    <row r="188" spans="1:13" ht="27.75" customHeight="1" x14ac:dyDescent="0.25">
      <c r="A188" s="168" t="s">
        <v>564</v>
      </c>
      <c r="B188" s="27"/>
      <c r="C188" s="175"/>
      <c r="D188" s="140">
        <v>0</v>
      </c>
      <c r="E188" s="141">
        <v>0</v>
      </c>
      <c r="F188" s="142">
        <v>0</v>
      </c>
      <c r="G188" s="170">
        <v>0</v>
      </c>
      <c r="H188" s="170">
        <v>0</v>
      </c>
      <c r="I188" s="174">
        <v>0</v>
      </c>
      <c r="J188" s="39">
        <v>0</v>
      </c>
      <c r="L188" s="207">
        <v>4</v>
      </c>
      <c r="M188" s="210">
        <f t="shared" si="2"/>
        <v>0</v>
      </c>
    </row>
    <row r="189" spans="1:13" ht="27.75" customHeight="1" x14ac:dyDescent="0.25">
      <c r="A189" s="168" t="s">
        <v>565</v>
      </c>
      <c r="B189" s="27"/>
      <c r="C189" s="175"/>
      <c r="D189" s="140">
        <v>0</v>
      </c>
      <c r="E189" s="141">
        <v>0</v>
      </c>
      <c r="F189" s="142">
        <v>0</v>
      </c>
      <c r="G189" s="170">
        <v>0</v>
      </c>
      <c r="H189" s="170">
        <v>0</v>
      </c>
      <c r="I189" s="174">
        <v>0</v>
      </c>
      <c r="J189" s="39">
        <v>0</v>
      </c>
      <c r="L189" s="207">
        <v>4</v>
      </c>
      <c r="M189" s="210">
        <f t="shared" si="2"/>
        <v>0</v>
      </c>
    </row>
    <row r="190" spans="1:13" ht="27.75" customHeight="1" x14ac:dyDescent="0.25">
      <c r="A190" s="168" t="s">
        <v>566</v>
      </c>
      <c r="B190" s="27"/>
      <c r="C190" s="175"/>
      <c r="D190" s="140">
        <v>0</v>
      </c>
      <c r="E190" s="141">
        <v>0</v>
      </c>
      <c r="F190" s="142">
        <v>0</v>
      </c>
      <c r="G190" s="170">
        <v>0</v>
      </c>
      <c r="H190" s="170">
        <v>0</v>
      </c>
      <c r="I190" s="174">
        <v>0</v>
      </c>
      <c r="J190" s="39">
        <v>0</v>
      </c>
      <c r="L190" s="207">
        <v>4</v>
      </c>
      <c r="M190" s="210">
        <f t="shared" si="2"/>
        <v>0</v>
      </c>
    </row>
    <row r="191" spans="1:13" ht="27.75" customHeight="1" x14ac:dyDescent="0.25">
      <c r="A191" s="168" t="s">
        <v>567</v>
      </c>
      <c r="B191" s="27"/>
      <c r="C191" s="175"/>
      <c r="D191" s="140">
        <v>0</v>
      </c>
      <c r="E191" s="141">
        <v>0</v>
      </c>
      <c r="F191" s="142">
        <v>0</v>
      </c>
      <c r="G191" s="170">
        <v>0</v>
      </c>
      <c r="H191" s="170">
        <v>0</v>
      </c>
      <c r="I191" s="174">
        <v>0</v>
      </c>
      <c r="J191" s="39">
        <v>0</v>
      </c>
      <c r="L191" s="207">
        <v>4</v>
      </c>
      <c r="M191" s="210">
        <f t="shared" si="2"/>
        <v>0</v>
      </c>
    </row>
    <row r="192" spans="1:13" ht="27.75" customHeight="1" x14ac:dyDescent="0.25">
      <c r="A192" s="168" t="s">
        <v>568</v>
      </c>
      <c r="B192" s="27"/>
      <c r="C192" s="175"/>
      <c r="D192" s="140">
        <v>0</v>
      </c>
      <c r="E192" s="141">
        <v>0</v>
      </c>
      <c r="F192" s="142">
        <v>0</v>
      </c>
      <c r="G192" s="170">
        <v>0</v>
      </c>
      <c r="H192" s="170">
        <v>0</v>
      </c>
      <c r="I192" s="174">
        <v>0</v>
      </c>
      <c r="J192" s="39">
        <v>0</v>
      </c>
      <c r="L192" s="207">
        <v>4</v>
      </c>
      <c r="M192" s="210">
        <f t="shared" si="2"/>
        <v>0</v>
      </c>
    </row>
    <row r="193" spans="1:13" ht="27.75" customHeight="1" x14ac:dyDescent="0.25">
      <c r="A193" s="168" t="s">
        <v>569</v>
      </c>
      <c r="B193" s="27"/>
      <c r="C193" s="175"/>
      <c r="D193" s="140">
        <v>0</v>
      </c>
      <c r="E193" s="141">
        <v>0</v>
      </c>
      <c r="F193" s="142">
        <v>0</v>
      </c>
      <c r="G193" s="170">
        <v>0</v>
      </c>
      <c r="H193" s="170">
        <v>0</v>
      </c>
      <c r="I193" s="174">
        <v>0</v>
      </c>
      <c r="J193" s="39">
        <v>0</v>
      </c>
      <c r="L193" s="207">
        <v>4</v>
      </c>
      <c r="M193" s="210">
        <f t="shared" si="2"/>
        <v>0</v>
      </c>
    </row>
    <row r="194" spans="1:13" ht="27.75" customHeight="1" x14ac:dyDescent="0.25">
      <c r="A194" s="168" t="s">
        <v>570</v>
      </c>
      <c r="B194" s="27"/>
      <c r="C194" s="175"/>
      <c r="D194" s="140">
        <v>0</v>
      </c>
      <c r="E194" s="141">
        <v>0</v>
      </c>
      <c r="F194" s="142">
        <v>0</v>
      </c>
      <c r="G194" s="170">
        <v>0</v>
      </c>
      <c r="H194" s="170">
        <v>0</v>
      </c>
      <c r="I194" s="174">
        <v>0</v>
      </c>
      <c r="J194" s="39">
        <v>0</v>
      </c>
      <c r="L194" s="207">
        <v>4</v>
      </c>
      <c r="M194" s="210">
        <f t="shared" si="2"/>
        <v>0</v>
      </c>
    </row>
    <row r="195" spans="1:13" ht="27.75" customHeight="1" x14ac:dyDescent="0.25">
      <c r="A195" s="168" t="s">
        <v>571</v>
      </c>
      <c r="B195" s="27"/>
      <c r="C195" s="175"/>
      <c r="D195" s="140">
        <v>0</v>
      </c>
      <c r="E195" s="141">
        <v>0</v>
      </c>
      <c r="F195" s="142">
        <v>0</v>
      </c>
      <c r="G195" s="170">
        <v>0</v>
      </c>
      <c r="H195" s="170">
        <v>0</v>
      </c>
      <c r="I195" s="174">
        <v>0</v>
      </c>
      <c r="J195" s="39">
        <v>0</v>
      </c>
      <c r="L195" s="207">
        <v>4</v>
      </c>
      <c r="M195" s="210">
        <f t="shared" si="2"/>
        <v>0</v>
      </c>
    </row>
    <row r="196" spans="1:13" ht="27.75" customHeight="1" x14ac:dyDescent="0.25">
      <c r="A196" s="168" t="s">
        <v>572</v>
      </c>
      <c r="B196" s="27"/>
      <c r="C196" s="175"/>
      <c r="D196" s="140">
        <v>0</v>
      </c>
      <c r="E196" s="141">
        <v>0</v>
      </c>
      <c r="F196" s="142">
        <v>0</v>
      </c>
      <c r="G196" s="170">
        <v>0</v>
      </c>
      <c r="H196" s="170">
        <v>0</v>
      </c>
      <c r="I196" s="174">
        <v>0</v>
      </c>
      <c r="J196" s="39">
        <v>0</v>
      </c>
      <c r="L196" s="207">
        <v>4</v>
      </c>
      <c r="M196" s="210">
        <f t="shared" si="2"/>
        <v>0</v>
      </c>
    </row>
    <row r="197" spans="1:13" ht="27.75" customHeight="1" x14ac:dyDescent="0.25">
      <c r="A197" s="168" t="s">
        <v>573</v>
      </c>
      <c r="B197" s="27"/>
      <c r="C197" s="175"/>
      <c r="D197" s="140">
        <v>0</v>
      </c>
      <c r="E197" s="141">
        <v>0</v>
      </c>
      <c r="F197" s="142">
        <v>0</v>
      </c>
      <c r="G197" s="170">
        <v>0</v>
      </c>
      <c r="H197" s="170">
        <v>0</v>
      </c>
      <c r="I197" s="174">
        <v>0</v>
      </c>
      <c r="J197" s="39">
        <v>0</v>
      </c>
      <c r="L197" s="207">
        <v>4</v>
      </c>
      <c r="M197" s="210">
        <f t="shared" si="2"/>
        <v>0</v>
      </c>
    </row>
    <row r="198" spans="1:13" ht="27.75" customHeight="1" x14ac:dyDescent="0.25">
      <c r="A198" s="168" t="s">
        <v>511</v>
      </c>
      <c r="B198" s="27"/>
      <c r="C198" s="175"/>
      <c r="D198" s="143">
        <v>0</v>
      </c>
      <c r="E198" s="144">
        <v>0</v>
      </c>
      <c r="F198" s="142">
        <v>0</v>
      </c>
      <c r="G198" s="171"/>
      <c r="H198" s="171"/>
      <c r="I198" s="173"/>
      <c r="J198" s="40"/>
      <c r="L198" s="207">
        <v>4</v>
      </c>
      <c r="M198" s="210">
        <f t="shared" si="2"/>
        <v>0</v>
      </c>
    </row>
    <row r="199" spans="1:13" ht="27.75" customHeight="1" x14ac:dyDescent="0.25">
      <c r="A199" s="168" t="s">
        <v>512</v>
      </c>
      <c r="B199" s="27"/>
      <c r="C199" s="175"/>
      <c r="D199" s="140">
        <v>0</v>
      </c>
      <c r="E199" s="141">
        <v>0</v>
      </c>
      <c r="F199" s="142">
        <v>0</v>
      </c>
      <c r="G199" s="170">
        <v>0</v>
      </c>
      <c r="H199" s="171"/>
      <c r="I199" s="173"/>
      <c r="J199" s="40"/>
      <c r="L199" s="207">
        <v>4</v>
      </c>
      <c r="M199" s="210">
        <f t="shared" si="2"/>
        <v>0</v>
      </c>
    </row>
    <row r="200" spans="1:13" ht="27.75" customHeight="1" x14ac:dyDescent="0.25">
      <c r="A200" s="168" t="s">
        <v>513</v>
      </c>
      <c r="B200" s="27"/>
      <c r="C200" s="175"/>
      <c r="D200" s="140">
        <v>0</v>
      </c>
      <c r="E200" s="141">
        <v>0</v>
      </c>
      <c r="F200" s="142">
        <v>0</v>
      </c>
      <c r="G200" s="170">
        <v>0</v>
      </c>
      <c r="H200" s="171"/>
      <c r="I200" s="173"/>
      <c r="J200" s="40"/>
      <c r="L200" s="207">
        <v>4</v>
      </c>
      <c r="M200" s="210">
        <f t="shared" si="2"/>
        <v>0</v>
      </c>
    </row>
    <row r="201" spans="1:13" ht="27.75" customHeight="1" x14ac:dyDescent="0.25">
      <c r="A201" s="168" t="s">
        <v>514</v>
      </c>
      <c r="B201" s="27"/>
      <c r="C201" s="175"/>
      <c r="D201" s="140">
        <v>0</v>
      </c>
      <c r="E201" s="141">
        <v>0</v>
      </c>
      <c r="F201" s="142">
        <v>0</v>
      </c>
      <c r="G201" s="170">
        <v>0</v>
      </c>
      <c r="H201" s="171"/>
      <c r="I201" s="173"/>
      <c r="J201" s="39">
        <v>0</v>
      </c>
      <c r="L201" s="207">
        <v>4</v>
      </c>
      <c r="M201" s="210">
        <f t="shared" si="2"/>
        <v>0</v>
      </c>
    </row>
    <row r="202" spans="1:13" ht="27.75" customHeight="1" x14ac:dyDescent="0.25">
      <c r="A202" s="168" t="s">
        <v>515</v>
      </c>
      <c r="B202" s="27"/>
      <c r="C202" s="175"/>
      <c r="D202" s="140">
        <v>0</v>
      </c>
      <c r="E202" s="141">
        <v>0</v>
      </c>
      <c r="F202" s="142">
        <v>0</v>
      </c>
      <c r="G202" s="170">
        <v>0</v>
      </c>
      <c r="H202" s="171"/>
      <c r="I202" s="173"/>
      <c r="J202" s="39">
        <v>0</v>
      </c>
      <c r="L202" s="207">
        <v>4</v>
      </c>
      <c r="M202" s="210">
        <f t="shared" si="2"/>
        <v>0</v>
      </c>
    </row>
    <row r="203" spans="1:13" ht="27.75" customHeight="1" x14ac:dyDescent="0.25">
      <c r="A203" s="168" t="s">
        <v>516</v>
      </c>
      <c r="B203" s="27"/>
      <c r="C203" s="175"/>
      <c r="D203" s="140">
        <v>0</v>
      </c>
      <c r="E203" s="141">
        <v>0</v>
      </c>
      <c r="F203" s="142">
        <v>0</v>
      </c>
      <c r="G203" s="170">
        <v>0</v>
      </c>
      <c r="H203" s="171"/>
      <c r="I203" s="173"/>
      <c r="J203" s="39">
        <v>0</v>
      </c>
      <c r="L203" s="207">
        <v>4</v>
      </c>
      <c r="M203" s="210">
        <f t="shared" si="2"/>
        <v>0</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F10:G10"/>
    <mergeCell ref="H10:J10"/>
    <mergeCell ref="F9:G9"/>
    <mergeCell ref="B8:D8"/>
    <mergeCell ref="A4:D4"/>
    <mergeCell ref="F6:G6"/>
    <mergeCell ref="F7:G7"/>
    <mergeCell ref="F8:G8"/>
    <mergeCell ref="B1:D1"/>
    <mergeCell ref="F1:H1"/>
    <mergeCell ref="A2:J2"/>
    <mergeCell ref="F4:J4"/>
    <mergeCell ref="F5:G5"/>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N235"/>
  <sheetViews>
    <sheetView showGridLines="0" tabSelected="1" topLeftCell="A123" zoomScale="80" zoomScaleNormal="80" zoomScaleSheetLayoutView="100" workbookViewId="0">
      <selection activeCell="J133" sqref="J133"/>
    </sheetView>
  </sheetViews>
  <sheetFormatPr defaultRowHeight="13.2" x14ac:dyDescent="0.25"/>
  <cols>
    <col min="1" max="5" width="24" customWidth="1"/>
    <col min="6" max="6" width="48.6640625" style="243" customWidth="1"/>
    <col min="7" max="7" width="6.5546875" style="212" bestFit="1" customWidth="1"/>
  </cols>
  <sheetData>
    <row r="1" spans="1:6" ht="27.75" customHeight="1" x14ac:dyDescent="0.25">
      <c r="A1" s="137" t="s">
        <v>26</v>
      </c>
    </row>
    <row r="2" spans="1:6" ht="44.25" customHeight="1" x14ac:dyDescent="0.25">
      <c r="A2" s="309" t="s">
        <v>184</v>
      </c>
      <c r="B2" s="310"/>
      <c r="C2" s="310"/>
      <c r="D2" s="310"/>
      <c r="E2" s="310"/>
    </row>
    <row r="3" spans="1:6" ht="47.25" customHeight="1" x14ac:dyDescent="0.25">
      <c r="A3" s="263" t="str">
        <f>Overview!B4&amp; " - Illustrative LLFs for year beginning "&amp;Overview!D4</f>
        <v>SP Manweb - Illustrative LLFs for year beginning 1 April 2026</v>
      </c>
      <c r="B3" s="263"/>
      <c r="C3" s="263"/>
      <c r="D3" s="263"/>
      <c r="E3" s="263"/>
    </row>
    <row r="4" spans="1:6" ht="19.5" customHeight="1" x14ac:dyDescent="0.25">
      <c r="A4" s="311" t="s">
        <v>15</v>
      </c>
      <c r="B4" s="22" t="s">
        <v>7</v>
      </c>
      <c r="C4" s="22" t="s">
        <v>8</v>
      </c>
      <c r="D4" s="22" t="s">
        <v>9</v>
      </c>
      <c r="E4" s="22" t="s">
        <v>10</v>
      </c>
    </row>
    <row r="5" spans="1:6" ht="19.5" customHeight="1" x14ac:dyDescent="0.25">
      <c r="A5" s="312"/>
      <c r="B5" s="22" t="s">
        <v>16</v>
      </c>
      <c r="C5" s="22" t="s">
        <v>17</v>
      </c>
      <c r="D5" s="22" t="s">
        <v>18</v>
      </c>
      <c r="E5" s="22" t="s">
        <v>19</v>
      </c>
    </row>
    <row r="6" spans="1:6" ht="45" customHeight="1" x14ac:dyDescent="0.25">
      <c r="A6" s="197" t="s">
        <v>761</v>
      </c>
      <c r="B6" s="195" t="s">
        <v>762</v>
      </c>
      <c r="C6" s="195" t="s">
        <v>763</v>
      </c>
      <c r="D6" s="205"/>
      <c r="E6" s="205"/>
    </row>
    <row r="7" spans="1:6" ht="51.75" customHeight="1" x14ac:dyDescent="0.25">
      <c r="A7" s="197" t="s">
        <v>764</v>
      </c>
      <c r="B7" s="195" t="s">
        <v>762</v>
      </c>
      <c r="C7" s="195" t="s">
        <v>765</v>
      </c>
      <c r="D7" s="198" t="s">
        <v>766</v>
      </c>
      <c r="E7" s="195" t="s">
        <v>767</v>
      </c>
    </row>
    <row r="8" spans="1:6" ht="45" customHeight="1" x14ac:dyDescent="0.25">
      <c r="A8" s="197" t="s">
        <v>22</v>
      </c>
      <c r="B8" s="195" t="s">
        <v>762</v>
      </c>
      <c r="C8" s="195" t="s">
        <v>763</v>
      </c>
      <c r="D8" s="205"/>
      <c r="E8" s="205"/>
    </row>
    <row r="9" spans="1:6" ht="25.5" customHeight="1" x14ac:dyDescent="0.25">
      <c r="A9" s="133" t="s">
        <v>20</v>
      </c>
      <c r="B9" s="259" t="s">
        <v>21</v>
      </c>
      <c r="C9" s="260"/>
      <c r="D9" s="260"/>
      <c r="E9" s="261"/>
    </row>
    <row r="10" spans="1:6" x14ac:dyDescent="0.25">
      <c r="A10" s="14"/>
      <c r="B10" s="13"/>
      <c r="C10" s="13"/>
      <c r="D10" s="13"/>
      <c r="E10" s="13"/>
    </row>
    <row r="11" spans="1:6" x14ac:dyDescent="0.25">
      <c r="B11" s="13"/>
      <c r="C11" s="13"/>
      <c r="D11" s="13"/>
      <c r="E11" s="13"/>
    </row>
    <row r="12" spans="1:6" ht="22.5" customHeight="1" x14ac:dyDescent="0.25">
      <c r="A12" s="267" t="s">
        <v>72</v>
      </c>
      <c r="B12" s="313"/>
      <c r="C12" s="313"/>
      <c r="D12" s="313"/>
      <c r="E12" s="313"/>
      <c r="F12" s="268"/>
    </row>
    <row r="13" spans="1:6" ht="22.5" customHeight="1" x14ac:dyDescent="0.25">
      <c r="A13" s="267" t="s">
        <v>6</v>
      </c>
      <c r="B13" s="313"/>
      <c r="C13" s="313"/>
      <c r="D13" s="313"/>
      <c r="E13" s="313"/>
      <c r="F13" s="268"/>
    </row>
    <row r="14" spans="1:6" ht="33" customHeight="1" x14ac:dyDescent="0.25">
      <c r="A14" s="22" t="s">
        <v>73</v>
      </c>
      <c r="B14" s="22" t="s">
        <v>7</v>
      </c>
      <c r="C14" s="22" t="s">
        <v>8</v>
      </c>
      <c r="D14" s="22" t="s">
        <v>9</v>
      </c>
      <c r="E14" s="22" t="s">
        <v>10</v>
      </c>
      <c r="F14" s="22" t="s">
        <v>11</v>
      </c>
    </row>
    <row r="15" spans="1:6" ht="140.4" x14ac:dyDescent="0.25">
      <c r="A15" s="199" t="s">
        <v>74</v>
      </c>
      <c r="B15" s="200">
        <v>1.109</v>
      </c>
      <c r="C15" s="200">
        <v>1.1339999999999999</v>
      </c>
      <c r="D15" s="200">
        <v>1.1579999999999999</v>
      </c>
      <c r="E15" s="200">
        <v>1.1839999999999999</v>
      </c>
      <c r="F15" s="239" t="s">
        <v>1339</v>
      </c>
    </row>
    <row r="16" spans="1:6" ht="46.8" x14ac:dyDescent="0.25">
      <c r="A16" s="199" t="s">
        <v>75</v>
      </c>
      <c r="B16" s="200">
        <v>1.0589999999999999</v>
      </c>
      <c r="C16" s="200">
        <v>1.0589999999999999</v>
      </c>
      <c r="D16" s="200">
        <v>1.0640000000000001</v>
      </c>
      <c r="E16" s="200">
        <v>1.0669999999999999</v>
      </c>
      <c r="F16" s="239" t="s">
        <v>1534</v>
      </c>
    </row>
    <row r="17" spans="1:14" ht="62.4" x14ac:dyDescent="0.25">
      <c r="A17" s="199" t="s">
        <v>76</v>
      </c>
      <c r="B17" s="200">
        <v>1.032</v>
      </c>
      <c r="C17" s="200">
        <v>1.036</v>
      </c>
      <c r="D17" s="200">
        <v>1.0409999999999999</v>
      </c>
      <c r="E17" s="200">
        <v>1.044</v>
      </c>
      <c r="F17" s="239" t="s">
        <v>1506</v>
      </c>
    </row>
    <row r="18" spans="1:14" ht="46.8" x14ac:dyDescent="0.25">
      <c r="A18" s="199" t="s">
        <v>77</v>
      </c>
      <c r="B18" s="200">
        <v>1.0249999999999999</v>
      </c>
      <c r="C18" s="200">
        <v>1.0249999999999999</v>
      </c>
      <c r="D18" s="200">
        <v>1.028</v>
      </c>
      <c r="E18" s="200">
        <v>1.0289999999999999</v>
      </c>
      <c r="F18" s="239" t="s">
        <v>1548</v>
      </c>
    </row>
    <row r="19" spans="1:14" ht="22.5" customHeight="1" x14ac:dyDescent="0.25">
      <c r="A19" s="199" t="s">
        <v>1540</v>
      </c>
      <c r="B19" s="200">
        <v>1.016</v>
      </c>
      <c r="C19" s="200">
        <v>1.0169999999999999</v>
      </c>
      <c r="D19" s="200">
        <v>1.0189999999999999</v>
      </c>
      <c r="E19" s="200">
        <v>1.02</v>
      </c>
      <c r="F19" s="244"/>
    </row>
    <row r="20" spans="1:14" ht="22.5" customHeight="1" x14ac:dyDescent="0.25">
      <c r="A20" s="199" t="s">
        <v>1541</v>
      </c>
      <c r="B20" s="200">
        <v>1.012</v>
      </c>
      <c r="C20" s="200">
        <v>1.012</v>
      </c>
      <c r="D20" s="200">
        <v>1.012</v>
      </c>
      <c r="E20" s="200">
        <v>1.0129999999999999</v>
      </c>
      <c r="F20" s="244"/>
    </row>
    <row r="21" spans="1:14" ht="22.5" customHeight="1" x14ac:dyDescent="0.25">
      <c r="A21" s="199" t="s">
        <v>1542</v>
      </c>
      <c r="B21" s="200">
        <v>1.0029999999999999</v>
      </c>
      <c r="C21" s="200">
        <v>1.004</v>
      </c>
      <c r="D21" s="200">
        <v>1.0049999999999999</v>
      </c>
      <c r="E21" s="200">
        <v>1.0049999999999999</v>
      </c>
      <c r="F21" s="244"/>
    </row>
    <row r="22" spans="1:14" ht="22.5" customHeight="1" x14ac:dyDescent="0.25">
      <c r="A22" s="199" t="s">
        <v>1543</v>
      </c>
      <c r="B22" s="200">
        <v>1</v>
      </c>
      <c r="C22" s="200">
        <v>1</v>
      </c>
      <c r="D22" s="200">
        <v>1</v>
      </c>
      <c r="E22" s="200">
        <v>1</v>
      </c>
      <c r="F22" s="244"/>
    </row>
    <row r="24" spans="1:14" ht="22.5" customHeight="1" x14ac:dyDescent="0.25">
      <c r="A24" s="267" t="s">
        <v>78</v>
      </c>
      <c r="B24" s="313"/>
      <c r="C24" s="313"/>
      <c r="D24" s="313"/>
      <c r="E24" s="313"/>
      <c r="F24" s="268"/>
    </row>
    <row r="25" spans="1:14" ht="22.5" customHeight="1" x14ac:dyDescent="0.25">
      <c r="A25" s="267" t="s">
        <v>13</v>
      </c>
      <c r="B25" s="313"/>
      <c r="C25" s="313"/>
      <c r="D25" s="313"/>
      <c r="E25" s="313"/>
      <c r="F25" s="268"/>
    </row>
    <row r="26" spans="1:14" ht="33" customHeight="1" x14ac:dyDescent="0.25">
      <c r="A26" s="22" t="s">
        <v>12</v>
      </c>
      <c r="B26" s="22" t="s">
        <v>7</v>
      </c>
      <c r="C26" s="22" t="s">
        <v>8</v>
      </c>
      <c r="D26" s="22" t="s">
        <v>9</v>
      </c>
      <c r="E26" s="22" t="s">
        <v>10</v>
      </c>
      <c r="F26" s="22" t="s">
        <v>11</v>
      </c>
    </row>
    <row r="27" spans="1:14" ht="22.5" customHeight="1" x14ac:dyDescent="0.25">
      <c r="A27" s="1" t="s">
        <v>1210</v>
      </c>
      <c r="B27" s="12">
        <v>1.016</v>
      </c>
      <c r="C27" s="12">
        <v>1.0169999999999999</v>
      </c>
      <c r="D27" s="12">
        <v>1.0189999999999999</v>
      </c>
      <c r="E27" s="12">
        <v>1.02</v>
      </c>
      <c r="F27" s="204">
        <v>800</v>
      </c>
      <c r="G27" s="246"/>
      <c r="H27" s="246"/>
      <c r="I27" s="246"/>
      <c r="J27" s="246"/>
      <c r="K27" s="247"/>
      <c r="L27" s="247"/>
      <c r="M27" s="247"/>
      <c r="N27" s="247"/>
    </row>
    <row r="28" spans="1:14" ht="22.5" customHeight="1" x14ac:dyDescent="0.25">
      <c r="A28" s="1" t="s">
        <v>1211</v>
      </c>
      <c r="B28" s="12">
        <v>1</v>
      </c>
      <c r="C28" s="12">
        <v>1</v>
      </c>
      <c r="D28" s="12">
        <v>1</v>
      </c>
      <c r="E28" s="12">
        <v>1</v>
      </c>
      <c r="F28" s="204">
        <v>802</v>
      </c>
      <c r="G28" s="246"/>
      <c r="H28" s="246"/>
      <c r="I28" s="246"/>
      <c r="J28" s="246"/>
      <c r="K28" s="247"/>
      <c r="L28" s="247"/>
      <c r="M28" s="247"/>
      <c r="N28" s="247"/>
    </row>
    <row r="29" spans="1:14" ht="22.5" customHeight="1" x14ac:dyDescent="0.25">
      <c r="A29" s="1" t="s">
        <v>1212</v>
      </c>
      <c r="B29" s="12">
        <v>1.024</v>
      </c>
      <c r="C29" s="12">
        <v>1.0229999999999999</v>
      </c>
      <c r="D29" s="12">
        <v>1.024</v>
      </c>
      <c r="E29" s="12">
        <v>1.024</v>
      </c>
      <c r="F29" s="204">
        <v>803</v>
      </c>
      <c r="G29" s="246"/>
      <c r="H29" s="246"/>
      <c r="I29" s="246"/>
      <c r="J29" s="246"/>
      <c r="K29" s="247"/>
      <c r="L29" s="247"/>
      <c r="M29" s="247"/>
      <c r="N29" s="247"/>
    </row>
    <row r="30" spans="1:14" ht="22.5" customHeight="1" x14ac:dyDescent="0.25">
      <c r="A30" s="1" t="s">
        <v>1213</v>
      </c>
      <c r="B30" s="12">
        <v>1.0449999999999999</v>
      </c>
      <c r="C30" s="12">
        <v>1.0449999999999999</v>
      </c>
      <c r="D30" s="12">
        <v>1.052</v>
      </c>
      <c r="E30" s="12">
        <v>1.052</v>
      </c>
      <c r="F30" s="204">
        <v>804</v>
      </c>
      <c r="G30" s="246"/>
      <c r="H30" s="246"/>
      <c r="I30" s="246"/>
      <c r="J30" s="246"/>
      <c r="K30" s="247"/>
      <c r="L30" s="247"/>
      <c r="M30" s="247"/>
      <c r="N30" s="247"/>
    </row>
    <row r="31" spans="1:14" ht="22.5" customHeight="1" x14ac:dyDescent="0.25">
      <c r="A31" s="1" t="s">
        <v>1214</v>
      </c>
      <c r="B31" s="12">
        <v>1.022</v>
      </c>
      <c r="C31" s="12">
        <v>1.03</v>
      </c>
      <c r="D31" s="12">
        <v>1.024</v>
      </c>
      <c r="E31" s="12">
        <v>1.0369999999999999</v>
      </c>
      <c r="F31" s="204">
        <v>805</v>
      </c>
      <c r="G31" s="246"/>
      <c r="H31" s="246"/>
      <c r="I31" s="246"/>
      <c r="J31" s="246"/>
      <c r="K31" s="247"/>
      <c r="L31" s="247"/>
      <c r="M31" s="247"/>
      <c r="N31" s="247"/>
    </row>
    <row r="32" spans="1:14" ht="22.5" customHeight="1" x14ac:dyDescent="0.25">
      <c r="A32" s="1" t="s">
        <v>1215</v>
      </c>
      <c r="B32" s="12">
        <v>1.022</v>
      </c>
      <c r="C32" s="12">
        <v>1.026</v>
      </c>
      <c r="D32" s="12">
        <v>1.0289999999999999</v>
      </c>
      <c r="E32" s="12">
        <v>1.0249999999999999</v>
      </c>
      <c r="F32" s="204">
        <v>807</v>
      </c>
      <c r="G32" s="246"/>
      <c r="H32" s="246"/>
      <c r="I32" s="246"/>
      <c r="J32" s="246"/>
      <c r="K32" s="247"/>
      <c r="L32" s="247"/>
      <c r="M32" s="247"/>
      <c r="N32" s="247"/>
    </row>
    <row r="33" spans="1:14" ht="22.5" customHeight="1" x14ac:dyDescent="0.25">
      <c r="A33" s="1" t="s">
        <v>1216</v>
      </c>
      <c r="B33" s="12">
        <v>1.0069999999999999</v>
      </c>
      <c r="C33" s="12">
        <v>1.0069999999999999</v>
      </c>
      <c r="D33" s="12">
        <v>1.008</v>
      </c>
      <c r="E33" s="12">
        <v>1.0069999999999999</v>
      </c>
      <c r="F33" s="204">
        <v>808</v>
      </c>
      <c r="G33" s="246"/>
      <c r="H33" s="246"/>
      <c r="I33" s="246"/>
      <c r="J33" s="246"/>
      <c r="K33" s="247"/>
      <c r="L33" s="247"/>
      <c r="M33" s="247"/>
      <c r="N33" s="247"/>
    </row>
    <row r="34" spans="1:14" ht="22.5" customHeight="1" x14ac:dyDescent="0.25">
      <c r="A34" s="1" t="s">
        <v>1217</v>
      </c>
      <c r="B34" s="12">
        <v>1.024</v>
      </c>
      <c r="C34" s="12">
        <v>1.0249999999999999</v>
      </c>
      <c r="D34" s="12">
        <v>1.026</v>
      </c>
      <c r="E34" s="12">
        <v>1.026</v>
      </c>
      <c r="F34" s="204">
        <v>809</v>
      </c>
      <c r="G34" s="246"/>
      <c r="H34" s="246"/>
      <c r="I34" s="246"/>
      <c r="J34" s="246"/>
      <c r="K34" s="247"/>
      <c r="L34" s="247"/>
      <c r="M34" s="247"/>
      <c r="N34" s="247"/>
    </row>
    <row r="35" spans="1:14" ht="22.5" customHeight="1" x14ac:dyDescent="0.25">
      <c r="A35" s="1" t="s">
        <v>797</v>
      </c>
      <c r="B35" s="12">
        <v>1.016</v>
      </c>
      <c r="C35" s="12">
        <v>1.0169999999999999</v>
      </c>
      <c r="D35" s="12">
        <v>1.0189999999999999</v>
      </c>
      <c r="E35" s="12">
        <v>1.0209999999999999</v>
      </c>
      <c r="F35" s="204">
        <v>810</v>
      </c>
      <c r="G35" s="246"/>
      <c r="H35" s="246"/>
      <c r="I35" s="246"/>
      <c r="J35" s="246"/>
      <c r="K35" s="247"/>
      <c r="L35" s="247"/>
      <c r="M35" s="247"/>
      <c r="N35" s="247"/>
    </row>
    <row r="36" spans="1:14" ht="22.5" customHeight="1" x14ac:dyDescent="0.25">
      <c r="A36" s="1" t="s">
        <v>1218</v>
      </c>
      <c r="B36" s="12">
        <v>1.016</v>
      </c>
      <c r="C36" s="12">
        <v>1.0169999999999999</v>
      </c>
      <c r="D36" s="12">
        <v>1.0189999999999999</v>
      </c>
      <c r="E36" s="12">
        <v>1.02</v>
      </c>
      <c r="F36" s="204">
        <v>811</v>
      </c>
      <c r="G36" s="246"/>
      <c r="H36" s="246"/>
      <c r="I36" s="246"/>
      <c r="J36" s="246"/>
      <c r="K36" s="247"/>
      <c r="L36" s="247"/>
      <c r="M36" s="247"/>
      <c r="N36" s="247"/>
    </row>
    <row r="37" spans="1:14" ht="22.5" customHeight="1" x14ac:dyDescent="0.25">
      <c r="A37" s="1" t="s">
        <v>1219</v>
      </c>
      <c r="B37" s="12">
        <v>1.0489999999999999</v>
      </c>
      <c r="C37" s="12">
        <v>1.048</v>
      </c>
      <c r="D37" s="12">
        <v>1.0509999999999999</v>
      </c>
      <c r="E37" s="12">
        <v>1.052</v>
      </c>
      <c r="F37" s="204">
        <v>812</v>
      </c>
      <c r="G37" s="246"/>
      <c r="H37" s="246"/>
      <c r="I37" s="246"/>
      <c r="J37" s="246"/>
      <c r="K37" s="247"/>
      <c r="L37" s="247"/>
      <c r="M37" s="247"/>
      <c r="N37" s="247"/>
    </row>
    <row r="38" spans="1:14" ht="22.5" customHeight="1" x14ac:dyDescent="0.25">
      <c r="A38" s="1" t="s">
        <v>1220</v>
      </c>
      <c r="B38" s="12">
        <v>1.016</v>
      </c>
      <c r="C38" s="12">
        <v>1.0169999999999999</v>
      </c>
      <c r="D38" s="12">
        <v>1.0189999999999999</v>
      </c>
      <c r="E38" s="12">
        <v>1.02</v>
      </c>
      <c r="F38" s="204">
        <v>813</v>
      </c>
      <c r="G38" s="246"/>
      <c r="H38" s="246"/>
      <c r="I38" s="246"/>
      <c r="J38" s="246"/>
      <c r="K38" s="247"/>
      <c r="L38" s="247"/>
      <c r="M38" s="247"/>
      <c r="N38" s="247"/>
    </row>
    <row r="39" spans="1:14" ht="22.5" customHeight="1" x14ac:dyDescent="0.25">
      <c r="A39" s="1" t="s">
        <v>1221</v>
      </c>
      <c r="B39" s="12">
        <v>1.016</v>
      </c>
      <c r="C39" s="12">
        <v>1.0169999999999999</v>
      </c>
      <c r="D39" s="12">
        <v>1.0189999999999999</v>
      </c>
      <c r="E39" s="12">
        <v>1.02</v>
      </c>
      <c r="F39" s="204">
        <v>814</v>
      </c>
      <c r="G39" s="246"/>
      <c r="H39" s="246"/>
      <c r="I39" s="246"/>
      <c r="J39" s="246"/>
      <c r="K39" s="247"/>
      <c r="L39" s="247"/>
      <c r="M39" s="247"/>
      <c r="N39" s="247"/>
    </row>
    <row r="40" spans="1:14" ht="22.5" customHeight="1" x14ac:dyDescent="0.25">
      <c r="A40" s="1" t="s">
        <v>1222</v>
      </c>
      <c r="B40" s="12">
        <v>1.0209999999999999</v>
      </c>
      <c r="C40" s="12">
        <v>1.0249999999999999</v>
      </c>
      <c r="D40" s="12">
        <v>1.0229999999999999</v>
      </c>
      <c r="E40" s="12">
        <v>1.0249999999999999</v>
      </c>
      <c r="F40" s="204">
        <v>815</v>
      </c>
      <c r="G40" s="246"/>
      <c r="H40" s="246"/>
      <c r="I40" s="246"/>
      <c r="J40" s="246"/>
      <c r="K40" s="247"/>
      <c r="L40" s="247"/>
      <c r="M40" s="247"/>
      <c r="N40" s="247"/>
    </row>
    <row r="41" spans="1:14" ht="22.5" customHeight="1" x14ac:dyDescent="0.25">
      <c r="A41" s="1" t="s">
        <v>1223</v>
      </c>
      <c r="B41" s="12">
        <v>1.01</v>
      </c>
      <c r="C41" s="12">
        <v>1.0109999999999999</v>
      </c>
      <c r="D41" s="12">
        <v>1.0109999999999999</v>
      </c>
      <c r="E41" s="12">
        <v>1.0109999999999999</v>
      </c>
      <c r="F41" s="204">
        <v>816</v>
      </c>
      <c r="G41" s="246"/>
      <c r="H41" s="246"/>
      <c r="I41" s="246"/>
      <c r="J41" s="246"/>
      <c r="K41" s="247"/>
      <c r="L41" s="247"/>
      <c r="M41" s="247"/>
      <c r="N41" s="247"/>
    </row>
    <row r="42" spans="1:14" ht="22.5" customHeight="1" x14ac:dyDescent="0.25">
      <c r="A42" s="1" t="s">
        <v>1224</v>
      </c>
      <c r="B42" s="12">
        <v>1.0349999999999999</v>
      </c>
      <c r="C42" s="12">
        <v>1.04</v>
      </c>
      <c r="D42" s="12">
        <v>1.038</v>
      </c>
      <c r="E42" s="12">
        <v>1.0409999999999999</v>
      </c>
      <c r="F42" s="204">
        <v>817</v>
      </c>
      <c r="G42" s="246"/>
      <c r="H42" s="246"/>
      <c r="I42" s="246"/>
      <c r="J42" s="246"/>
      <c r="K42" s="247"/>
      <c r="L42" s="247"/>
      <c r="M42" s="247"/>
      <c r="N42" s="247"/>
    </row>
    <row r="43" spans="1:14" ht="22.5" customHeight="1" x14ac:dyDescent="0.25">
      <c r="A43" s="1" t="s">
        <v>1225</v>
      </c>
      <c r="B43" s="12">
        <v>1.016</v>
      </c>
      <c r="C43" s="12">
        <v>1.0169999999999999</v>
      </c>
      <c r="D43" s="12">
        <v>1.0189999999999999</v>
      </c>
      <c r="E43" s="12">
        <v>1.02</v>
      </c>
      <c r="F43" s="204">
        <v>818</v>
      </c>
      <c r="G43" s="246"/>
      <c r="H43" s="246"/>
      <c r="I43" s="246"/>
      <c r="J43" s="246"/>
      <c r="K43" s="247"/>
      <c r="L43" s="247"/>
      <c r="M43" s="247"/>
      <c r="N43" s="247"/>
    </row>
    <row r="44" spans="1:14" ht="22.5" customHeight="1" x14ac:dyDescent="0.25">
      <c r="A44" s="1" t="s">
        <v>1226</v>
      </c>
      <c r="B44" s="12">
        <v>1.016</v>
      </c>
      <c r="C44" s="12">
        <v>1.0169999999999999</v>
      </c>
      <c r="D44" s="12">
        <v>1.0189999999999999</v>
      </c>
      <c r="E44" s="12">
        <v>1.02</v>
      </c>
      <c r="F44" s="204">
        <v>820</v>
      </c>
      <c r="G44" s="246"/>
      <c r="H44" s="246"/>
      <c r="I44" s="246"/>
      <c r="J44" s="246"/>
      <c r="K44" s="247"/>
      <c r="L44" s="247"/>
      <c r="M44" s="247"/>
      <c r="N44" s="247"/>
    </row>
    <row r="45" spans="1:14" ht="22.5" customHeight="1" x14ac:dyDescent="0.25">
      <c r="A45" s="1" t="s">
        <v>1227</v>
      </c>
      <c r="B45" s="12">
        <v>1.012</v>
      </c>
      <c r="C45" s="12">
        <v>1.0209999999999999</v>
      </c>
      <c r="D45" s="12">
        <v>1.022</v>
      </c>
      <c r="E45" s="12">
        <v>1.0249999999999999</v>
      </c>
      <c r="F45" s="204">
        <v>821</v>
      </c>
      <c r="G45" s="246"/>
      <c r="H45" s="246"/>
      <c r="I45" s="246"/>
      <c r="J45" s="246"/>
      <c r="K45" s="247"/>
      <c r="L45" s="247"/>
      <c r="M45" s="247"/>
      <c r="N45" s="247"/>
    </row>
    <row r="46" spans="1:14" ht="22.5" customHeight="1" x14ac:dyDescent="0.25">
      <c r="A46" s="1" t="s">
        <v>1228</v>
      </c>
      <c r="B46" s="12">
        <v>1.0349999999999999</v>
      </c>
      <c r="C46" s="12">
        <v>1.04</v>
      </c>
      <c r="D46" s="12">
        <v>1.0449999999999999</v>
      </c>
      <c r="E46" s="12">
        <v>1.0489999999999999</v>
      </c>
      <c r="F46" s="204">
        <v>822</v>
      </c>
      <c r="G46" s="246"/>
      <c r="H46" s="246"/>
      <c r="I46" s="246"/>
      <c r="J46" s="246"/>
      <c r="K46" s="247"/>
      <c r="L46" s="247"/>
      <c r="M46" s="247"/>
      <c r="N46" s="247"/>
    </row>
    <row r="47" spans="1:14" ht="22.5" customHeight="1" x14ac:dyDescent="0.25">
      <c r="A47" s="1" t="s">
        <v>1229</v>
      </c>
      <c r="B47" s="12">
        <v>1.016</v>
      </c>
      <c r="C47" s="12">
        <v>1.0169999999999999</v>
      </c>
      <c r="D47" s="12">
        <v>1.0189999999999999</v>
      </c>
      <c r="E47" s="12">
        <v>1.0209999999999999</v>
      </c>
      <c r="F47" s="204">
        <v>823</v>
      </c>
      <c r="G47" s="246"/>
      <c r="H47" s="246"/>
      <c r="I47" s="246"/>
      <c r="J47" s="246"/>
      <c r="K47" s="247"/>
      <c r="L47" s="247"/>
      <c r="M47" s="247"/>
      <c r="N47" s="247"/>
    </row>
    <row r="48" spans="1:14" ht="22.5" customHeight="1" x14ac:dyDescent="0.25">
      <c r="A48" s="1" t="s">
        <v>1230</v>
      </c>
      <c r="B48" s="12">
        <v>1.016</v>
      </c>
      <c r="C48" s="12">
        <v>1.0169999999999999</v>
      </c>
      <c r="D48" s="12">
        <v>1.0189999999999999</v>
      </c>
      <c r="E48" s="12">
        <v>1.02</v>
      </c>
      <c r="F48" s="204">
        <v>824</v>
      </c>
      <c r="G48" s="246"/>
      <c r="H48" s="246"/>
      <c r="I48" s="246"/>
      <c r="J48" s="246"/>
      <c r="K48" s="247"/>
      <c r="L48" s="247"/>
      <c r="M48" s="247"/>
      <c r="N48" s="247"/>
    </row>
    <row r="49" spans="1:14" ht="22.5" customHeight="1" x14ac:dyDescent="0.25">
      <c r="A49" s="1" t="s">
        <v>1231</v>
      </c>
      <c r="B49" s="12">
        <v>1.0029999999999999</v>
      </c>
      <c r="C49" s="12">
        <v>1.0049999999999999</v>
      </c>
      <c r="D49" s="12">
        <v>1.0029999999999999</v>
      </c>
      <c r="E49" s="12">
        <v>1.006</v>
      </c>
      <c r="F49" s="204">
        <v>825</v>
      </c>
      <c r="G49" s="246"/>
      <c r="H49" s="246"/>
      <c r="I49" s="246"/>
      <c r="J49" s="246"/>
      <c r="K49" s="247"/>
      <c r="L49" s="247"/>
      <c r="M49" s="247"/>
      <c r="N49" s="247"/>
    </row>
    <row r="50" spans="1:14" ht="22.5" customHeight="1" x14ac:dyDescent="0.25">
      <c r="A50" s="1" t="s">
        <v>1232</v>
      </c>
      <c r="B50" s="12">
        <v>1.016</v>
      </c>
      <c r="C50" s="12">
        <v>1.0169999999999999</v>
      </c>
      <c r="D50" s="12">
        <v>1.0189999999999999</v>
      </c>
      <c r="E50" s="12">
        <v>1.0209999999999999</v>
      </c>
      <c r="F50" s="204">
        <v>826</v>
      </c>
      <c r="G50" s="246"/>
      <c r="H50" s="246"/>
      <c r="I50" s="246"/>
      <c r="J50" s="246"/>
      <c r="K50" s="247"/>
      <c r="L50" s="247"/>
      <c r="M50" s="247"/>
      <c r="N50" s="247"/>
    </row>
    <row r="51" spans="1:14" ht="22.5" customHeight="1" x14ac:dyDescent="0.25">
      <c r="A51" s="1" t="s">
        <v>1233</v>
      </c>
      <c r="B51" s="12">
        <v>1.0269999999999999</v>
      </c>
      <c r="C51" s="12">
        <v>1.0269999999999999</v>
      </c>
      <c r="D51" s="12">
        <v>1.042</v>
      </c>
      <c r="E51" s="12">
        <v>1.0249999999999999</v>
      </c>
      <c r="F51" s="204">
        <v>827</v>
      </c>
      <c r="G51" s="246"/>
      <c r="H51" s="246"/>
      <c r="I51" s="246"/>
      <c r="J51" s="246"/>
      <c r="K51" s="247"/>
      <c r="L51" s="247"/>
      <c r="M51" s="247"/>
      <c r="N51" s="247"/>
    </row>
    <row r="52" spans="1:14" ht="22.5" customHeight="1" x14ac:dyDescent="0.25">
      <c r="A52" s="1" t="s">
        <v>1234</v>
      </c>
      <c r="B52" s="12">
        <v>1.016</v>
      </c>
      <c r="C52" s="12">
        <v>1.0169999999999999</v>
      </c>
      <c r="D52" s="12">
        <v>1.0189999999999999</v>
      </c>
      <c r="E52" s="12">
        <v>1.02</v>
      </c>
      <c r="F52" s="204">
        <v>828</v>
      </c>
      <c r="G52" s="246"/>
      <c r="H52" s="246"/>
      <c r="I52" s="246"/>
      <c r="J52" s="246"/>
      <c r="K52" s="247"/>
      <c r="L52" s="247"/>
      <c r="M52" s="247"/>
      <c r="N52" s="247"/>
    </row>
    <row r="53" spans="1:14" ht="22.5" customHeight="1" x14ac:dyDescent="0.25">
      <c r="A53" s="1" t="s">
        <v>1235</v>
      </c>
      <c r="B53" s="12">
        <v>1.0489999999999999</v>
      </c>
      <c r="C53" s="12">
        <v>1.05</v>
      </c>
      <c r="D53" s="12">
        <v>1.0509999999999999</v>
      </c>
      <c r="E53" s="12">
        <v>1.0509999999999999</v>
      </c>
      <c r="F53" s="204">
        <v>829</v>
      </c>
      <c r="G53" s="246"/>
      <c r="H53" s="246"/>
      <c r="I53" s="246"/>
      <c r="J53" s="246"/>
      <c r="K53" s="247"/>
      <c r="L53" s="247"/>
      <c r="M53" s="247"/>
      <c r="N53" s="247"/>
    </row>
    <row r="54" spans="1:14" ht="22.5" customHeight="1" x14ac:dyDescent="0.25">
      <c r="A54" s="1" t="s">
        <v>1236</v>
      </c>
      <c r="B54" s="12">
        <v>1.016</v>
      </c>
      <c r="C54" s="12">
        <v>1.0169999999999999</v>
      </c>
      <c r="D54" s="12">
        <v>1.0189999999999999</v>
      </c>
      <c r="E54" s="12">
        <v>1.02</v>
      </c>
      <c r="F54" s="204">
        <v>830</v>
      </c>
      <c r="G54" s="246"/>
      <c r="H54" s="246"/>
      <c r="I54" s="246"/>
      <c r="J54" s="246"/>
      <c r="K54" s="247"/>
      <c r="L54" s="247"/>
      <c r="M54" s="247"/>
      <c r="N54" s="247"/>
    </row>
    <row r="55" spans="1:14" ht="22.5" customHeight="1" x14ac:dyDescent="0.25">
      <c r="A55" s="1" t="s">
        <v>1237</v>
      </c>
      <c r="B55" s="12">
        <v>1.0509999999999999</v>
      </c>
      <c r="C55" s="12">
        <v>1.0529999999999999</v>
      </c>
      <c r="D55" s="12">
        <v>1.056</v>
      </c>
      <c r="E55" s="12">
        <v>1.056</v>
      </c>
      <c r="F55" s="204">
        <v>831</v>
      </c>
      <c r="G55" s="246"/>
      <c r="H55" s="246"/>
      <c r="I55" s="246"/>
      <c r="J55" s="246"/>
      <c r="K55" s="247"/>
      <c r="L55" s="247"/>
      <c r="M55" s="247"/>
      <c r="N55" s="247"/>
    </row>
    <row r="56" spans="1:14" ht="22.5" customHeight="1" x14ac:dyDescent="0.25">
      <c r="A56" s="1" t="s">
        <v>1238</v>
      </c>
      <c r="B56" s="12">
        <v>1.0049999999999999</v>
      </c>
      <c r="C56" s="12">
        <v>1.006</v>
      </c>
      <c r="D56" s="12">
        <v>1.0069999999999999</v>
      </c>
      <c r="E56" s="12">
        <v>1.006</v>
      </c>
      <c r="F56" s="204">
        <v>833</v>
      </c>
      <c r="G56" s="246"/>
      <c r="H56" s="246"/>
      <c r="I56" s="246"/>
      <c r="J56" s="246"/>
      <c r="K56" s="247"/>
      <c r="L56" s="247"/>
      <c r="M56" s="247"/>
      <c r="N56" s="247"/>
    </row>
    <row r="57" spans="1:14" ht="22.5" customHeight="1" x14ac:dyDescent="0.25">
      <c r="A57" s="1" t="s">
        <v>1239</v>
      </c>
      <c r="B57" s="12">
        <v>1.016</v>
      </c>
      <c r="C57" s="12">
        <v>1.0549999999999999</v>
      </c>
      <c r="D57" s="12">
        <v>1.06</v>
      </c>
      <c r="E57" s="12">
        <v>1.073</v>
      </c>
      <c r="F57" s="204">
        <v>834</v>
      </c>
      <c r="G57" s="246"/>
      <c r="H57" s="246"/>
      <c r="I57" s="246"/>
      <c r="J57" s="246"/>
      <c r="K57" s="247"/>
      <c r="L57" s="247"/>
      <c r="M57" s="247"/>
      <c r="N57" s="247"/>
    </row>
    <row r="58" spans="1:14" ht="22.5" customHeight="1" x14ac:dyDescent="0.25">
      <c r="A58" s="1" t="s">
        <v>1240</v>
      </c>
      <c r="B58" s="12">
        <v>1.016</v>
      </c>
      <c r="C58" s="12">
        <v>1.0169999999999999</v>
      </c>
      <c r="D58" s="12">
        <v>1.0189999999999999</v>
      </c>
      <c r="E58" s="12">
        <v>1.02</v>
      </c>
      <c r="F58" s="204">
        <v>835</v>
      </c>
      <c r="G58" s="246"/>
      <c r="H58" s="246"/>
      <c r="I58" s="246"/>
      <c r="J58" s="246"/>
      <c r="K58" s="247"/>
      <c r="L58" s="247"/>
      <c r="M58" s="247"/>
      <c r="N58" s="247"/>
    </row>
    <row r="59" spans="1:14" ht="22.5" customHeight="1" x14ac:dyDescent="0.25">
      <c r="A59" s="1" t="s">
        <v>1241</v>
      </c>
      <c r="B59" s="12">
        <v>1.008</v>
      </c>
      <c r="C59" s="12">
        <v>1.018</v>
      </c>
      <c r="D59" s="12">
        <v>1.008</v>
      </c>
      <c r="E59" s="12">
        <v>1.0209999999999999</v>
      </c>
      <c r="F59" s="204">
        <v>836</v>
      </c>
      <c r="G59" s="246"/>
      <c r="H59" s="246"/>
      <c r="I59" s="246"/>
      <c r="J59" s="246"/>
      <c r="K59" s="247"/>
      <c r="L59" s="247"/>
      <c r="M59" s="247"/>
      <c r="N59" s="247"/>
    </row>
    <row r="60" spans="1:14" ht="22.5" customHeight="1" x14ac:dyDescent="0.25">
      <c r="A60" s="1" t="s">
        <v>1242</v>
      </c>
      <c r="B60" s="12">
        <v>1.016</v>
      </c>
      <c r="C60" s="12">
        <v>1.0169999999999999</v>
      </c>
      <c r="D60" s="12">
        <v>1.0189999999999999</v>
      </c>
      <c r="E60" s="12">
        <v>1.02</v>
      </c>
      <c r="F60" s="204">
        <v>837</v>
      </c>
      <c r="G60" s="246"/>
      <c r="H60" s="246"/>
      <c r="I60" s="246"/>
      <c r="J60" s="246"/>
      <c r="K60" s="247"/>
      <c r="L60" s="247"/>
      <c r="M60" s="247"/>
      <c r="N60" s="247"/>
    </row>
    <row r="61" spans="1:14" ht="22.5" customHeight="1" x14ac:dyDescent="0.25">
      <c r="A61" s="1" t="s">
        <v>1243</v>
      </c>
      <c r="B61" s="12">
        <v>1.016</v>
      </c>
      <c r="C61" s="12">
        <v>1.0169999999999999</v>
      </c>
      <c r="D61" s="12">
        <v>1.0189999999999999</v>
      </c>
      <c r="E61" s="12">
        <v>1.02</v>
      </c>
      <c r="F61" s="204">
        <v>838</v>
      </c>
      <c r="G61" s="246"/>
      <c r="H61" s="246"/>
      <c r="I61" s="246"/>
      <c r="J61" s="246"/>
      <c r="K61" s="247"/>
      <c r="L61" s="247"/>
      <c r="M61" s="247"/>
      <c r="N61" s="247"/>
    </row>
    <row r="62" spans="1:14" ht="22.5" customHeight="1" x14ac:dyDescent="0.25">
      <c r="A62" s="1" t="s">
        <v>1244</v>
      </c>
      <c r="B62" s="12">
        <v>1.0289999999999999</v>
      </c>
      <c r="C62" s="12">
        <v>1.028</v>
      </c>
      <c r="D62" s="12">
        <v>1.034</v>
      </c>
      <c r="E62" s="12">
        <v>1.0329999999999999</v>
      </c>
      <c r="F62" s="204">
        <v>839</v>
      </c>
      <c r="G62" s="246"/>
      <c r="H62" s="246"/>
      <c r="I62" s="246"/>
      <c r="J62" s="246"/>
      <c r="K62" s="247"/>
      <c r="L62" s="247"/>
      <c r="M62" s="247"/>
      <c r="N62" s="247"/>
    </row>
    <row r="63" spans="1:14" ht="22.5" customHeight="1" x14ac:dyDescent="0.25">
      <c r="A63" s="1" t="s">
        <v>1245</v>
      </c>
      <c r="B63" s="12">
        <v>1.016</v>
      </c>
      <c r="C63" s="12">
        <v>1.0169999999999999</v>
      </c>
      <c r="D63" s="12">
        <v>1.0189999999999999</v>
      </c>
      <c r="E63" s="12">
        <v>1.02</v>
      </c>
      <c r="F63" s="204">
        <v>840</v>
      </c>
      <c r="G63" s="246"/>
      <c r="H63" s="246"/>
      <c r="I63" s="246"/>
      <c r="J63" s="246"/>
      <c r="K63" s="247"/>
      <c r="L63" s="247"/>
      <c r="M63" s="247"/>
      <c r="N63" s="247"/>
    </row>
    <row r="64" spans="1:14" ht="22.5" customHeight="1" x14ac:dyDescent="0.25">
      <c r="A64" s="1" t="s">
        <v>1246</v>
      </c>
      <c r="B64" s="12">
        <v>1.016</v>
      </c>
      <c r="C64" s="12">
        <v>1.0169999999999999</v>
      </c>
      <c r="D64" s="12">
        <v>1.0189999999999999</v>
      </c>
      <c r="E64" s="12">
        <v>1.02</v>
      </c>
      <c r="F64" s="204">
        <v>841</v>
      </c>
      <c r="G64" s="246"/>
      <c r="H64" s="246"/>
      <c r="I64" s="246"/>
      <c r="J64" s="246"/>
      <c r="K64" s="247"/>
      <c r="L64" s="247"/>
      <c r="M64" s="247"/>
      <c r="N64" s="247"/>
    </row>
    <row r="65" spans="1:14" ht="22.5" customHeight="1" x14ac:dyDescent="0.25">
      <c r="A65" s="1" t="s">
        <v>1247</v>
      </c>
      <c r="B65" s="12">
        <v>1.016</v>
      </c>
      <c r="C65" s="12">
        <v>1.0169999999999999</v>
      </c>
      <c r="D65" s="12">
        <v>1.0189999999999999</v>
      </c>
      <c r="E65" s="12">
        <v>1.02</v>
      </c>
      <c r="F65" s="204">
        <v>842</v>
      </c>
      <c r="G65" s="246"/>
      <c r="H65" s="246"/>
      <c r="I65" s="246"/>
      <c r="J65" s="246"/>
      <c r="K65" s="247"/>
      <c r="L65" s="247"/>
      <c r="M65" s="247"/>
      <c r="N65" s="247"/>
    </row>
    <row r="66" spans="1:14" ht="22.5" customHeight="1" x14ac:dyDescent="0.25">
      <c r="A66" s="1" t="s">
        <v>1248</v>
      </c>
      <c r="B66" s="12">
        <v>1.016</v>
      </c>
      <c r="C66" s="12">
        <v>1.0169999999999999</v>
      </c>
      <c r="D66" s="12">
        <v>1.0189999999999999</v>
      </c>
      <c r="E66" s="12">
        <v>1.02</v>
      </c>
      <c r="F66" s="204">
        <v>843</v>
      </c>
      <c r="G66" s="246"/>
      <c r="H66" s="246"/>
      <c r="I66" s="246"/>
      <c r="J66" s="246"/>
      <c r="K66" s="247"/>
      <c r="L66" s="247"/>
      <c r="M66" s="247"/>
      <c r="N66" s="247"/>
    </row>
    <row r="67" spans="1:14" ht="22.5" customHeight="1" x14ac:dyDescent="0.25">
      <c r="A67" s="1" t="s">
        <v>1249</v>
      </c>
      <c r="B67" s="12">
        <v>1.016</v>
      </c>
      <c r="C67" s="12">
        <v>1.0169999999999999</v>
      </c>
      <c r="D67" s="12">
        <v>1.0189999999999999</v>
      </c>
      <c r="E67" s="12">
        <v>1.02</v>
      </c>
      <c r="F67" s="204">
        <v>844</v>
      </c>
      <c r="G67" s="246"/>
      <c r="H67" s="246"/>
      <c r="I67" s="246"/>
      <c r="J67" s="246"/>
      <c r="K67" s="247"/>
      <c r="L67" s="247"/>
      <c r="M67" s="247"/>
      <c r="N67" s="247"/>
    </row>
    <row r="68" spans="1:14" ht="22.5" customHeight="1" x14ac:dyDescent="0.25">
      <c r="A68" s="1" t="s">
        <v>1250</v>
      </c>
      <c r="B68" s="12">
        <v>1.016</v>
      </c>
      <c r="C68" s="12">
        <v>1.0169999999999999</v>
      </c>
      <c r="D68" s="12">
        <v>1.0189999999999999</v>
      </c>
      <c r="E68" s="12">
        <v>1.02</v>
      </c>
      <c r="F68" s="204">
        <v>845</v>
      </c>
      <c r="G68" s="246"/>
      <c r="H68" s="246"/>
      <c r="I68" s="246"/>
      <c r="J68" s="246"/>
      <c r="K68" s="247"/>
      <c r="L68" s="247"/>
      <c r="M68" s="247"/>
      <c r="N68" s="247"/>
    </row>
    <row r="69" spans="1:14" ht="22.5" customHeight="1" x14ac:dyDescent="0.25">
      <c r="A69" s="1" t="s">
        <v>1251</v>
      </c>
      <c r="B69" s="12">
        <v>1.016</v>
      </c>
      <c r="C69" s="12">
        <v>1.0169999999999999</v>
      </c>
      <c r="D69" s="12">
        <v>1.0189999999999999</v>
      </c>
      <c r="E69" s="12">
        <v>1.02</v>
      </c>
      <c r="F69" s="204">
        <v>846</v>
      </c>
      <c r="G69" s="246"/>
      <c r="H69" s="246"/>
      <c r="I69" s="246"/>
      <c r="J69" s="246"/>
      <c r="K69" s="247"/>
      <c r="L69" s="247"/>
      <c r="M69" s="247"/>
      <c r="N69" s="247"/>
    </row>
    <row r="70" spans="1:14" ht="22.5" customHeight="1" x14ac:dyDescent="0.25">
      <c r="A70" s="1" t="s">
        <v>1252</v>
      </c>
      <c r="B70" s="12">
        <v>1.0049999999999999</v>
      </c>
      <c r="C70" s="12">
        <v>1.0069999999999999</v>
      </c>
      <c r="D70" s="12">
        <v>1.0169999999999999</v>
      </c>
      <c r="E70" s="12">
        <v>1.0109999999999999</v>
      </c>
      <c r="F70" s="204">
        <v>847</v>
      </c>
      <c r="G70" s="246"/>
      <c r="H70" s="246"/>
      <c r="I70" s="246"/>
      <c r="J70" s="246"/>
      <c r="K70" s="247"/>
      <c r="L70" s="247"/>
      <c r="M70" s="247"/>
      <c r="N70" s="247"/>
    </row>
    <row r="71" spans="1:14" ht="22.5" customHeight="1" x14ac:dyDescent="0.25">
      <c r="A71" s="1" t="s">
        <v>1253</v>
      </c>
      <c r="B71" s="12">
        <v>1.016</v>
      </c>
      <c r="C71" s="12">
        <v>1.0169999999999999</v>
      </c>
      <c r="D71" s="12">
        <v>1.0189999999999999</v>
      </c>
      <c r="E71" s="12">
        <v>1.02</v>
      </c>
      <c r="F71" s="204">
        <v>848</v>
      </c>
      <c r="G71" s="246"/>
      <c r="H71" s="246"/>
      <c r="I71" s="246"/>
      <c r="J71" s="246"/>
      <c r="K71" s="247"/>
      <c r="L71" s="247"/>
      <c r="M71" s="247"/>
      <c r="N71" s="247"/>
    </row>
    <row r="72" spans="1:14" ht="22.5" customHeight="1" x14ac:dyDescent="0.25">
      <c r="A72" s="1" t="s">
        <v>1254</v>
      </c>
      <c r="B72" s="12">
        <v>1.016</v>
      </c>
      <c r="C72" s="12">
        <v>1.0169999999999999</v>
      </c>
      <c r="D72" s="12">
        <v>1.0189999999999999</v>
      </c>
      <c r="E72" s="12">
        <v>1.02</v>
      </c>
      <c r="F72" s="204">
        <v>849</v>
      </c>
      <c r="G72" s="246"/>
      <c r="H72" s="246"/>
      <c r="I72" s="246"/>
      <c r="J72" s="246"/>
      <c r="K72" s="247"/>
      <c r="L72" s="247"/>
      <c r="M72" s="247"/>
      <c r="N72" s="247"/>
    </row>
    <row r="73" spans="1:14" ht="22.5" customHeight="1" x14ac:dyDescent="0.25">
      <c r="A73" s="1" t="s">
        <v>1255</v>
      </c>
      <c r="B73" s="12">
        <v>1.01</v>
      </c>
      <c r="C73" s="12">
        <v>1.0189999999999999</v>
      </c>
      <c r="D73" s="12">
        <v>1.012</v>
      </c>
      <c r="E73" s="12">
        <v>1.0269999999999999</v>
      </c>
      <c r="F73" s="204">
        <v>850</v>
      </c>
      <c r="G73" s="246"/>
      <c r="H73" s="246"/>
      <c r="I73" s="246"/>
      <c r="J73" s="246"/>
      <c r="K73" s="247"/>
      <c r="L73" s="247"/>
      <c r="M73" s="247"/>
      <c r="N73" s="247"/>
    </row>
    <row r="74" spans="1:14" ht="22.5" customHeight="1" x14ac:dyDescent="0.25">
      <c r="A74" s="1" t="s">
        <v>1256</v>
      </c>
      <c r="B74" s="12">
        <v>1.016</v>
      </c>
      <c r="C74" s="12">
        <v>1.0169999999999999</v>
      </c>
      <c r="D74" s="12">
        <v>1.0189999999999999</v>
      </c>
      <c r="E74" s="12">
        <v>1.02</v>
      </c>
      <c r="F74" s="204">
        <v>851</v>
      </c>
      <c r="G74" s="246"/>
      <c r="H74" s="246"/>
      <c r="I74" s="246"/>
      <c r="J74" s="246"/>
      <c r="K74" s="247"/>
      <c r="L74" s="247"/>
      <c r="M74" s="247"/>
      <c r="N74" s="247"/>
    </row>
    <row r="75" spans="1:14" ht="22.5" customHeight="1" x14ac:dyDescent="0.25">
      <c r="A75" s="1" t="s">
        <v>1257</v>
      </c>
      <c r="B75" s="12">
        <v>1.016</v>
      </c>
      <c r="C75" s="12">
        <v>1.0169999999999999</v>
      </c>
      <c r="D75" s="12">
        <v>1.0189999999999999</v>
      </c>
      <c r="E75" s="12">
        <v>1.02</v>
      </c>
      <c r="F75" s="204">
        <v>854</v>
      </c>
      <c r="G75" s="246"/>
      <c r="H75" s="246"/>
      <c r="I75" s="246"/>
      <c r="J75" s="246"/>
      <c r="K75" s="247"/>
      <c r="L75" s="247"/>
      <c r="M75" s="247"/>
      <c r="N75" s="247"/>
    </row>
    <row r="76" spans="1:14" ht="22.5" customHeight="1" x14ac:dyDescent="0.25">
      <c r="A76" s="1" t="s">
        <v>1258</v>
      </c>
      <c r="B76" s="12">
        <v>1.0029999999999999</v>
      </c>
      <c r="C76" s="12">
        <v>1.004</v>
      </c>
      <c r="D76" s="12">
        <v>1.0049999999999999</v>
      </c>
      <c r="E76" s="12">
        <v>1.0049999999999999</v>
      </c>
      <c r="F76" s="204">
        <v>856</v>
      </c>
      <c r="G76" s="246"/>
      <c r="H76" s="246"/>
      <c r="I76" s="246"/>
      <c r="J76" s="246"/>
      <c r="K76" s="247"/>
      <c r="L76" s="247"/>
      <c r="M76" s="247"/>
      <c r="N76" s="247"/>
    </row>
    <row r="77" spans="1:14" ht="22.5" customHeight="1" x14ac:dyDescent="0.25">
      <c r="A77" s="1" t="s">
        <v>1259</v>
      </c>
      <c r="B77" s="12">
        <v>1.008</v>
      </c>
      <c r="C77" s="12">
        <v>1.0109999999999999</v>
      </c>
      <c r="D77" s="12">
        <v>1.0089999999999999</v>
      </c>
      <c r="E77" s="12">
        <v>1.014</v>
      </c>
      <c r="F77" s="204">
        <v>857</v>
      </c>
      <c r="G77" s="246"/>
      <c r="H77" s="246"/>
      <c r="I77" s="246"/>
      <c r="J77" s="246"/>
      <c r="K77" s="247"/>
      <c r="L77" s="247"/>
      <c r="M77" s="247"/>
      <c r="N77" s="247"/>
    </row>
    <row r="78" spans="1:14" ht="22.5" customHeight="1" x14ac:dyDescent="0.25">
      <c r="A78" s="1" t="s">
        <v>1260</v>
      </c>
      <c r="B78" s="12">
        <v>1</v>
      </c>
      <c r="C78" s="12">
        <v>1.0049999999999999</v>
      </c>
      <c r="D78" s="12">
        <v>1</v>
      </c>
      <c r="E78" s="12">
        <v>1.0049999999999999</v>
      </c>
      <c r="F78" s="204">
        <v>858</v>
      </c>
      <c r="G78" s="246"/>
      <c r="H78" s="246"/>
      <c r="I78" s="246"/>
      <c r="J78" s="246"/>
      <c r="K78" s="247"/>
      <c r="L78" s="247"/>
      <c r="M78" s="247"/>
      <c r="N78" s="247"/>
    </row>
    <row r="79" spans="1:14" ht="22.5" customHeight="1" x14ac:dyDescent="0.25">
      <c r="A79" s="1" t="s">
        <v>1261</v>
      </c>
      <c r="B79" s="12">
        <v>1.0029999999999999</v>
      </c>
      <c r="C79" s="12">
        <v>1.004</v>
      </c>
      <c r="D79" s="12">
        <v>1.0049999999999999</v>
      </c>
      <c r="E79" s="12">
        <v>1.0049999999999999</v>
      </c>
      <c r="F79" s="204">
        <v>859</v>
      </c>
      <c r="G79" s="246"/>
      <c r="H79" s="246"/>
      <c r="I79" s="246"/>
      <c r="J79" s="246"/>
      <c r="K79" s="247"/>
      <c r="L79" s="247"/>
      <c r="M79" s="247"/>
      <c r="N79" s="247"/>
    </row>
    <row r="80" spans="1:14" ht="22.5" customHeight="1" x14ac:dyDescent="0.25">
      <c r="A80" s="1" t="s">
        <v>1262</v>
      </c>
      <c r="B80" s="12">
        <v>1.016</v>
      </c>
      <c r="C80" s="12">
        <v>1.0169999999999999</v>
      </c>
      <c r="D80" s="12">
        <v>1.0189999999999999</v>
      </c>
      <c r="E80" s="12">
        <v>1.02</v>
      </c>
      <c r="F80" s="204">
        <v>865</v>
      </c>
      <c r="G80" s="246"/>
      <c r="H80" s="246"/>
      <c r="I80" s="246"/>
      <c r="J80" s="246"/>
      <c r="K80" s="247"/>
      <c r="L80" s="247"/>
      <c r="M80" s="247"/>
      <c r="N80" s="247"/>
    </row>
    <row r="81" spans="1:14" ht="22.5" customHeight="1" x14ac:dyDescent="0.25">
      <c r="A81" s="1" t="s">
        <v>1263</v>
      </c>
      <c r="B81" s="12">
        <v>1.016</v>
      </c>
      <c r="C81" s="12">
        <v>1.0169999999999999</v>
      </c>
      <c r="D81" s="12">
        <v>1.0189999999999999</v>
      </c>
      <c r="E81" s="12">
        <v>1.02</v>
      </c>
      <c r="F81" s="204">
        <v>866</v>
      </c>
      <c r="G81" s="246"/>
      <c r="H81" s="246"/>
      <c r="I81" s="246"/>
      <c r="J81" s="246"/>
      <c r="K81" s="247"/>
      <c r="L81" s="247"/>
      <c r="M81" s="247"/>
      <c r="N81" s="247"/>
    </row>
    <row r="82" spans="1:14" ht="22.5" customHeight="1" x14ac:dyDescent="0.25">
      <c r="A82" s="1" t="s">
        <v>1264</v>
      </c>
      <c r="B82" s="12">
        <v>1.016</v>
      </c>
      <c r="C82" s="12">
        <v>1.0169999999999999</v>
      </c>
      <c r="D82" s="12">
        <v>1.0189999999999999</v>
      </c>
      <c r="E82" s="12">
        <v>1.02</v>
      </c>
      <c r="F82" s="204">
        <v>867</v>
      </c>
      <c r="G82" s="246"/>
      <c r="H82" s="246"/>
      <c r="I82" s="246"/>
      <c r="J82" s="246"/>
      <c r="K82" s="247"/>
      <c r="L82" s="247"/>
      <c r="M82" s="247"/>
      <c r="N82" s="247"/>
    </row>
    <row r="83" spans="1:14" ht="22.5" customHeight="1" x14ac:dyDescent="0.25">
      <c r="A83" s="1" t="s">
        <v>1265</v>
      </c>
      <c r="B83" s="12">
        <v>1.016</v>
      </c>
      <c r="C83" s="12">
        <v>1.0169999999999999</v>
      </c>
      <c r="D83" s="12">
        <v>1.0189999999999999</v>
      </c>
      <c r="E83" s="12">
        <v>1.02</v>
      </c>
      <c r="F83" s="204">
        <v>868</v>
      </c>
      <c r="G83" s="246"/>
      <c r="H83" s="246"/>
      <c r="I83" s="246"/>
      <c r="J83" s="246"/>
      <c r="K83" s="247"/>
      <c r="L83" s="247"/>
      <c r="M83" s="247"/>
      <c r="N83" s="247"/>
    </row>
    <row r="84" spans="1:14" ht="22.5" customHeight="1" x14ac:dyDescent="0.25">
      <c r="A84" s="1" t="s">
        <v>1266</v>
      </c>
      <c r="B84" s="12">
        <v>1.016</v>
      </c>
      <c r="C84" s="12">
        <v>1.0169999999999999</v>
      </c>
      <c r="D84" s="12">
        <v>1.0189999999999999</v>
      </c>
      <c r="E84" s="12">
        <v>1.02</v>
      </c>
      <c r="F84" s="204">
        <v>869</v>
      </c>
      <c r="G84" s="246"/>
      <c r="H84" s="246"/>
      <c r="I84" s="246"/>
      <c r="J84" s="246"/>
      <c r="K84" s="247"/>
      <c r="L84" s="247"/>
      <c r="M84" s="247"/>
      <c r="N84" s="247"/>
    </row>
    <row r="85" spans="1:14" ht="22.5" customHeight="1" x14ac:dyDescent="0.25">
      <c r="A85" s="1" t="s">
        <v>1267</v>
      </c>
      <c r="B85" s="12">
        <v>1.0089999999999999</v>
      </c>
      <c r="C85" s="12">
        <v>1.0129999999999999</v>
      </c>
      <c r="D85" s="12">
        <v>1.016</v>
      </c>
      <c r="E85" s="12">
        <v>1.018</v>
      </c>
      <c r="F85" s="204">
        <v>870</v>
      </c>
      <c r="G85" s="246"/>
      <c r="H85" s="246"/>
      <c r="I85" s="246"/>
      <c r="J85" s="246"/>
      <c r="K85" s="247"/>
      <c r="L85" s="247"/>
      <c r="M85" s="247"/>
      <c r="N85" s="247"/>
    </row>
    <row r="86" spans="1:14" ht="22.5" customHeight="1" x14ac:dyDescent="0.25">
      <c r="A86" s="1" t="s">
        <v>1268</v>
      </c>
      <c r="B86" s="12">
        <v>1.016</v>
      </c>
      <c r="C86" s="12">
        <v>1.0169999999999999</v>
      </c>
      <c r="D86" s="12">
        <v>1.0189999999999999</v>
      </c>
      <c r="E86" s="12">
        <v>1.02</v>
      </c>
      <c r="F86" s="204">
        <v>871</v>
      </c>
      <c r="G86" s="246"/>
      <c r="H86" s="246"/>
      <c r="I86" s="246"/>
      <c r="J86" s="246"/>
      <c r="K86" s="247"/>
      <c r="L86" s="247"/>
      <c r="M86" s="247"/>
      <c r="N86" s="247"/>
    </row>
    <row r="87" spans="1:14" ht="22.5" customHeight="1" x14ac:dyDescent="0.25">
      <c r="A87" s="1" t="s">
        <v>1269</v>
      </c>
      <c r="B87" s="12">
        <v>1.016</v>
      </c>
      <c r="C87" s="12">
        <v>1.0169999999999999</v>
      </c>
      <c r="D87" s="12">
        <v>1.0189999999999999</v>
      </c>
      <c r="E87" s="12">
        <v>1.02</v>
      </c>
      <c r="F87" s="204">
        <v>872</v>
      </c>
      <c r="G87" s="246"/>
      <c r="H87" s="246"/>
      <c r="I87" s="246"/>
      <c r="J87" s="246"/>
      <c r="K87" s="247"/>
      <c r="L87" s="247"/>
      <c r="M87" s="247"/>
      <c r="N87" s="247"/>
    </row>
    <row r="88" spans="1:14" ht="22.5" customHeight="1" x14ac:dyDescent="0.25">
      <c r="A88" s="1" t="s">
        <v>1270</v>
      </c>
      <c r="B88" s="12">
        <v>1.016</v>
      </c>
      <c r="C88" s="12">
        <v>1.0169999999999999</v>
      </c>
      <c r="D88" s="12">
        <v>1.0189999999999999</v>
      </c>
      <c r="E88" s="12">
        <v>1.02</v>
      </c>
      <c r="F88" s="204">
        <v>873</v>
      </c>
      <c r="G88" s="246"/>
      <c r="H88" s="246"/>
      <c r="I88" s="246"/>
      <c r="J88" s="246"/>
      <c r="K88" s="247"/>
      <c r="L88" s="247"/>
      <c r="M88" s="247"/>
      <c r="N88" s="247"/>
    </row>
    <row r="89" spans="1:14" ht="22.5" customHeight="1" x14ac:dyDescent="0.25">
      <c r="A89" s="1" t="s">
        <v>1271</v>
      </c>
      <c r="B89" s="12">
        <v>1.016</v>
      </c>
      <c r="C89" s="12">
        <v>1.0169999999999999</v>
      </c>
      <c r="D89" s="12">
        <v>1.0189999999999999</v>
      </c>
      <c r="E89" s="12">
        <v>1.02</v>
      </c>
      <c r="F89" s="204">
        <v>874</v>
      </c>
      <c r="G89" s="246"/>
      <c r="H89" s="246"/>
      <c r="I89" s="246"/>
      <c r="J89" s="246"/>
      <c r="K89" s="247"/>
      <c r="L89" s="247"/>
      <c r="M89" s="247"/>
      <c r="N89" s="247"/>
    </row>
    <row r="90" spans="1:14" ht="22.5" customHeight="1" x14ac:dyDescent="0.25">
      <c r="A90" s="1" t="s">
        <v>1272</v>
      </c>
      <c r="B90" s="12">
        <v>1.016</v>
      </c>
      <c r="C90" s="12">
        <v>1.0169999999999999</v>
      </c>
      <c r="D90" s="12">
        <v>1.0189999999999999</v>
      </c>
      <c r="E90" s="12">
        <v>1.02</v>
      </c>
      <c r="F90" s="204">
        <v>875</v>
      </c>
      <c r="G90" s="246"/>
      <c r="H90" s="246"/>
      <c r="I90" s="246"/>
      <c r="J90" s="246"/>
      <c r="K90" s="247"/>
      <c r="L90" s="247"/>
      <c r="M90" s="247"/>
      <c r="N90" s="247"/>
    </row>
    <row r="91" spans="1:14" ht="22.5" customHeight="1" x14ac:dyDescent="0.25">
      <c r="A91" s="1" t="s">
        <v>1273</v>
      </c>
      <c r="B91" s="12">
        <v>1.016</v>
      </c>
      <c r="C91" s="12">
        <v>1.0169999999999999</v>
      </c>
      <c r="D91" s="12">
        <v>1.0189999999999999</v>
      </c>
      <c r="E91" s="12">
        <v>1.02</v>
      </c>
      <c r="F91" s="204">
        <v>876</v>
      </c>
      <c r="G91" s="246"/>
      <c r="H91" s="246"/>
      <c r="I91" s="246"/>
      <c r="J91" s="246"/>
      <c r="K91" s="247"/>
      <c r="L91" s="247"/>
      <c r="M91" s="247"/>
      <c r="N91" s="247"/>
    </row>
    <row r="92" spans="1:14" ht="22.5" customHeight="1" x14ac:dyDescent="0.25">
      <c r="A92" s="1" t="s">
        <v>1274</v>
      </c>
      <c r="B92" s="12">
        <v>1.026</v>
      </c>
      <c r="C92" s="12">
        <v>1.028</v>
      </c>
      <c r="D92" s="12">
        <v>1.0269999999999999</v>
      </c>
      <c r="E92" s="12">
        <v>1.028</v>
      </c>
      <c r="F92" s="204">
        <v>877</v>
      </c>
      <c r="G92" s="246"/>
      <c r="H92" s="246"/>
      <c r="I92" s="246"/>
      <c r="J92" s="246"/>
      <c r="K92" s="247"/>
      <c r="L92" s="247"/>
      <c r="M92" s="247"/>
      <c r="N92" s="247"/>
    </row>
    <row r="93" spans="1:14" ht="22.5" customHeight="1" x14ac:dyDescent="0.25">
      <c r="A93" s="1" t="s">
        <v>1276</v>
      </c>
      <c r="B93" s="12">
        <v>1.016</v>
      </c>
      <c r="C93" s="12">
        <v>1.0169999999999999</v>
      </c>
      <c r="D93" s="12">
        <v>1.0189999999999999</v>
      </c>
      <c r="E93" s="12">
        <v>1.02</v>
      </c>
      <c r="F93" s="204">
        <v>880</v>
      </c>
      <c r="G93" s="246"/>
      <c r="H93" s="246"/>
      <c r="I93" s="246"/>
      <c r="J93" s="246"/>
      <c r="K93" s="247"/>
      <c r="L93" s="247"/>
      <c r="M93" s="247"/>
      <c r="N93" s="247"/>
    </row>
    <row r="94" spans="1:14" ht="22.5" customHeight="1" x14ac:dyDescent="0.25">
      <c r="A94" s="1" t="s">
        <v>1277</v>
      </c>
      <c r="B94" s="12">
        <v>1.016</v>
      </c>
      <c r="C94" s="12">
        <v>1.0169999999999999</v>
      </c>
      <c r="D94" s="12">
        <v>1.0189999999999999</v>
      </c>
      <c r="E94" s="12">
        <v>1.0209999999999999</v>
      </c>
      <c r="F94" s="204">
        <v>881</v>
      </c>
      <c r="G94" s="246"/>
      <c r="H94" s="246"/>
      <c r="I94" s="246"/>
      <c r="J94" s="246"/>
      <c r="K94" s="247"/>
      <c r="L94" s="247"/>
      <c r="M94" s="247"/>
      <c r="N94" s="247"/>
    </row>
    <row r="95" spans="1:14" ht="22.5" customHeight="1" x14ac:dyDescent="0.25">
      <c r="A95" s="1" t="s">
        <v>1278</v>
      </c>
      <c r="B95" s="12">
        <v>1.01</v>
      </c>
      <c r="C95" s="12">
        <v>1.0089999999999999</v>
      </c>
      <c r="D95" s="12">
        <v>1.0089999999999999</v>
      </c>
      <c r="E95" s="12">
        <v>1.0109999999999999</v>
      </c>
      <c r="F95" s="204">
        <v>882</v>
      </c>
      <c r="G95" s="246"/>
      <c r="H95" s="246"/>
      <c r="I95" s="246"/>
      <c r="J95" s="246"/>
      <c r="K95" s="247"/>
      <c r="L95" s="247"/>
      <c r="M95" s="247"/>
      <c r="N95" s="247"/>
    </row>
    <row r="96" spans="1:14" ht="22.5" customHeight="1" x14ac:dyDescent="0.25">
      <c r="A96" s="1" t="s">
        <v>1279</v>
      </c>
      <c r="B96" s="12">
        <v>1.016</v>
      </c>
      <c r="C96" s="12">
        <v>1.0169999999999999</v>
      </c>
      <c r="D96" s="12">
        <v>1.0189999999999999</v>
      </c>
      <c r="E96" s="12">
        <v>1.0209999999999999</v>
      </c>
      <c r="F96" s="204">
        <v>883</v>
      </c>
      <c r="G96" s="246"/>
      <c r="H96" s="246"/>
      <c r="I96" s="246"/>
      <c r="J96" s="246"/>
      <c r="K96" s="247"/>
      <c r="L96" s="247"/>
      <c r="M96" s="247"/>
      <c r="N96" s="247"/>
    </row>
    <row r="97" spans="1:14" ht="22.5" customHeight="1" x14ac:dyDescent="0.25">
      <c r="A97" s="1" t="s">
        <v>1280</v>
      </c>
      <c r="B97" s="12">
        <v>1.016</v>
      </c>
      <c r="C97" s="12">
        <v>1.0169999999999999</v>
      </c>
      <c r="D97" s="12">
        <v>1.0189999999999999</v>
      </c>
      <c r="E97" s="12">
        <v>1.02</v>
      </c>
      <c r="F97" s="204">
        <v>884</v>
      </c>
      <c r="G97" s="246"/>
      <c r="H97" s="246"/>
      <c r="I97" s="246"/>
      <c r="J97" s="246"/>
      <c r="K97" s="247"/>
      <c r="L97" s="247"/>
      <c r="M97" s="247"/>
      <c r="N97" s="247"/>
    </row>
    <row r="98" spans="1:14" ht="22.5" customHeight="1" x14ac:dyDescent="0.25">
      <c r="A98" s="1" t="s">
        <v>1281</v>
      </c>
      <c r="B98" s="12">
        <v>1.016</v>
      </c>
      <c r="C98" s="12">
        <v>1.0169999999999999</v>
      </c>
      <c r="D98" s="12">
        <v>1.0189999999999999</v>
      </c>
      <c r="E98" s="12">
        <v>1.02</v>
      </c>
      <c r="F98" s="204">
        <v>885</v>
      </c>
      <c r="G98" s="246"/>
      <c r="H98" s="246"/>
      <c r="I98" s="246"/>
      <c r="J98" s="246"/>
      <c r="K98" s="247"/>
      <c r="L98" s="247"/>
      <c r="M98" s="247"/>
      <c r="N98" s="247"/>
    </row>
    <row r="99" spans="1:14" ht="22.5" customHeight="1" x14ac:dyDescent="0.25">
      <c r="A99" s="1" t="s">
        <v>1282</v>
      </c>
      <c r="B99" s="12">
        <v>1.016</v>
      </c>
      <c r="C99" s="12">
        <v>1.0169999999999999</v>
      </c>
      <c r="D99" s="12">
        <v>1.0189999999999999</v>
      </c>
      <c r="E99" s="12">
        <v>1.02</v>
      </c>
      <c r="F99" s="204">
        <v>886</v>
      </c>
      <c r="G99" s="246"/>
      <c r="H99" s="246"/>
      <c r="I99" s="246"/>
      <c r="J99" s="246"/>
      <c r="K99" s="247"/>
      <c r="L99" s="247"/>
      <c r="M99" s="247"/>
      <c r="N99" s="247"/>
    </row>
    <row r="100" spans="1:14" ht="22.5" customHeight="1" x14ac:dyDescent="0.25">
      <c r="A100" s="1" t="s">
        <v>1283</v>
      </c>
      <c r="B100" s="12">
        <v>1.016</v>
      </c>
      <c r="C100" s="12">
        <v>1.0169999999999999</v>
      </c>
      <c r="D100" s="12">
        <v>1.0189999999999999</v>
      </c>
      <c r="E100" s="12">
        <v>1.02</v>
      </c>
      <c r="F100" s="204">
        <v>887</v>
      </c>
      <c r="G100" s="246"/>
      <c r="H100" s="246"/>
      <c r="I100" s="246"/>
      <c r="J100" s="246"/>
      <c r="K100" s="247"/>
      <c r="L100" s="247"/>
      <c r="M100" s="247"/>
      <c r="N100" s="247"/>
    </row>
    <row r="101" spans="1:14" ht="22.5" customHeight="1" x14ac:dyDescent="0.25">
      <c r="A101" s="1" t="s">
        <v>1284</v>
      </c>
      <c r="B101" s="12">
        <v>1.016</v>
      </c>
      <c r="C101" s="12">
        <v>1.0169999999999999</v>
      </c>
      <c r="D101" s="12">
        <v>1.0189999999999999</v>
      </c>
      <c r="E101" s="12">
        <v>1.02</v>
      </c>
      <c r="F101" s="204">
        <v>889</v>
      </c>
      <c r="G101" s="246"/>
      <c r="H101" s="246"/>
      <c r="I101" s="246"/>
      <c r="J101" s="246"/>
      <c r="K101" s="247"/>
      <c r="L101" s="247"/>
      <c r="M101" s="247"/>
      <c r="N101" s="247"/>
    </row>
    <row r="102" spans="1:14" ht="22.5" customHeight="1" x14ac:dyDescent="0.25">
      <c r="A102" s="1" t="s">
        <v>1285</v>
      </c>
      <c r="B102" s="12">
        <v>1.016</v>
      </c>
      <c r="C102" s="12">
        <v>1.0169999999999999</v>
      </c>
      <c r="D102" s="12">
        <v>1.0189999999999999</v>
      </c>
      <c r="E102" s="12">
        <v>1.02</v>
      </c>
      <c r="F102" s="204">
        <v>890</v>
      </c>
      <c r="G102" s="246"/>
      <c r="H102" s="246"/>
      <c r="I102" s="246"/>
      <c r="J102" s="246"/>
      <c r="K102" s="247"/>
      <c r="L102" s="247"/>
      <c r="M102" s="247"/>
      <c r="N102" s="247"/>
    </row>
    <row r="103" spans="1:14" ht="22.5" customHeight="1" x14ac:dyDescent="0.25">
      <c r="A103" s="1" t="s">
        <v>1286</v>
      </c>
      <c r="B103" s="12">
        <v>1.016</v>
      </c>
      <c r="C103" s="12">
        <v>1.0169999999999999</v>
      </c>
      <c r="D103" s="12">
        <v>1.0189999999999999</v>
      </c>
      <c r="E103" s="12">
        <v>1.02</v>
      </c>
      <c r="F103" s="204">
        <v>891</v>
      </c>
      <c r="G103" s="246"/>
      <c r="H103" s="246"/>
      <c r="I103" s="246"/>
      <c r="J103" s="246"/>
      <c r="K103" s="247"/>
      <c r="L103" s="247"/>
      <c r="M103" s="247"/>
      <c r="N103" s="247"/>
    </row>
    <row r="104" spans="1:14" ht="22.5" customHeight="1" x14ac:dyDescent="0.25">
      <c r="A104" s="1" t="s">
        <v>1287</v>
      </c>
      <c r="B104" s="12">
        <v>1.028</v>
      </c>
      <c r="C104" s="12">
        <v>1.032</v>
      </c>
      <c r="D104" s="12">
        <v>1.0369999999999999</v>
      </c>
      <c r="E104" s="12">
        <v>1.038</v>
      </c>
      <c r="F104" s="204">
        <v>892</v>
      </c>
      <c r="G104" s="246"/>
      <c r="H104" s="246"/>
      <c r="I104" s="246"/>
      <c r="J104" s="246"/>
      <c r="K104" s="247"/>
      <c r="L104" s="247"/>
      <c r="M104" s="247"/>
      <c r="N104" s="247"/>
    </row>
    <row r="105" spans="1:14" ht="22.5" customHeight="1" x14ac:dyDescent="0.25">
      <c r="A105" s="1" t="s">
        <v>1288</v>
      </c>
      <c r="B105" s="12">
        <v>1.016</v>
      </c>
      <c r="C105" s="12">
        <v>1.0169999999999999</v>
      </c>
      <c r="D105" s="12">
        <v>1.0189999999999999</v>
      </c>
      <c r="E105" s="12">
        <v>1.02</v>
      </c>
      <c r="F105" s="204">
        <v>893</v>
      </c>
      <c r="G105" s="246"/>
      <c r="H105" s="246"/>
      <c r="I105" s="246"/>
      <c r="J105" s="246"/>
      <c r="K105" s="247"/>
      <c r="L105" s="247"/>
      <c r="M105" s="247"/>
      <c r="N105" s="247"/>
    </row>
    <row r="106" spans="1:14" ht="22.5" customHeight="1" x14ac:dyDescent="0.25">
      <c r="A106" s="1" t="s">
        <v>1289</v>
      </c>
      <c r="B106" s="12">
        <v>1.016</v>
      </c>
      <c r="C106" s="12">
        <v>1.0169999999999999</v>
      </c>
      <c r="D106" s="12">
        <v>1.0189999999999999</v>
      </c>
      <c r="E106" s="12">
        <v>1.02</v>
      </c>
      <c r="F106" s="204">
        <v>894</v>
      </c>
      <c r="G106" s="246"/>
      <c r="H106" s="246"/>
      <c r="I106" s="246"/>
      <c r="J106" s="246"/>
      <c r="K106" s="247"/>
      <c r="L106" s="247"/>
      <c r="M106" s="247"/>
      <c r="N106" s="247"/>
    </row>
    <row r="107" spans="1:14" ht="22.5" customHeight="1" x14ac:dyDescent="0.25">
      <c r="A107" s="1" t="s">
        <v>1290</v>
      </c>
      <c r="B107" s="12">
        <v>1.016</v>
      </c>
      <c r="C107" s="12">
        <v>1.0169999999999999</v>
      </c>
      <c r="D107" s="12">
        <v>1.0189999999999999</v>
      </c>
      <c r="E107" s="12">
        <v>1.02</v>
      </c>
      <c r="F107" s="204">
        <v>895</v>
      </c>
      <c r="G107" s="246"/>
      <c r="H107" s="246"/>
      <c r="I107" s="246"/>
      <c r="J107" s="246"/>
      <c r="K107" s="247"/>
      <c r="L107" s="247"/>
      <c r="M107" s="247"/>
      <c r="N107" s="247"/>
    </row>
    <row r="108" spans="1:14" ht="22.5" customHeight="1" x14ac:dyDescent="0.25">
      <c r="A108" s="1" t="s">
        <v>1291</v>
      </c>
      <c r="B108" s="12">
        <v>1.0029999999999999</v>
      </c>
      <c r="C108" s="12">
        <v>1.0029999999999999</v>
      </c>
      <c r="D108" s="12">
        <v>1.0029999999999999</v>
      </c>
      <c r="E108" s="12">
        <v>1.0069999999999999</v>
      </c>
      <c r="F108" s="204">
        <v>896</v>
      </c>
      <c r="G108" s="246"/>
      <c r="H108" s="246"/>
      <c r="I108" s="246"/>
      <c r="J108" s="246"/>
      <c r="K108" s="247"/>
      <c r="L108" s="247"/>
      <c r="M108" s="247"/>
      <c r="N108" s="247"/>
    </row>
    <row r="109" spans="1:14" ht="22.5" customHeight="1" x14ac:dyDescent="0.25">
      <c r="A109" s="1" t="s">
        <v>1292</v>
      </c>
      <c r="B109" s="12">
        <v>1.016</v>
      </c>
      <c r="C109" s="12">
        <v>1.0169999999999999</v>
      </c>
      <c r="D109" s="12">
        <v>1.0189999999999999</v>
      </c>
      <c r="E109" s="12">
        <v>1.02</v>
      </c>
      <c r="F109" s="204">
        <v>897</v>
      </c>
      <c r="G109" s="246"/>
      <c r="H109" s="246"/>
      <c r="I109" s="246"/>
      <c r="J109" s="246"/>
      <c r="K109" s="247"/>
      <c r="L109" s="247"/>
      <c r="M109" s="247"/>
      <c r="N109" s="247"/>
    </row>
    <row r="110" spans="1:14" ht="22.5" customHeight="1" x14ac:dyDescent="0.25">
      <c r="A110" s="1" t="s">
        <v>1293</v>
      </c>
      <c r="B110" s="12">
        <v>1.0029999999999999</v>
      </c>
      <c r="C110" s="12">
        <v>1.008</v>
      </c>
      <c r="D110" s="12">
        <v>1.01</v>
      </c>
      <c r="E110" s="12">
        <v>1.0109999999999999</v>
      </c>
      <c r="F110" s="204">
        <v>898</v>
      </c>
      <c r="G110" s="246"/>
      <c r="H110" s="246"/>
      <c r="I110" s="246"/>
      <c r="J110" s="246"/>
      <c r="K110" s="247"/>
      <c r="L110" s="247"/>
      <c r="M110" s="247"/>
      <c r="N110" s="247"/>
    </row>
    <row r="111" spans="1:14" ht="22.5" customHeight="1" x14ac:dyDescent="0.25">
      <c r="A111" s="1" t="s">
        <v>1294</v>
      </c>
      <c r="B111" s="12">
        <v>1.01</v>
      </c>
      <c r="C111" s="12">
        <v>1.0109999999999999</v>
      </c>
      <c r="D111" s="12">
        <v>1.0109999999999999</v>
      </c>
      <c r="E111" s="12">
        <v>1.0109999999999999</v>
      </c>
      <c r="F111" s="204">
        <v>899</v>
      </c>
      <c r="G111" s="246"/>
      <c r="H111" s="246"/>
      <c r="I111" s="246"/>
      <c r="J111" s="246"/>
      <c r="K111" s="247"/>
      <c r="L111" s="247"/>
      <c r="M111" s="247"/>
      <c r="N111" s="247"/>
    </row>
    <row r="112" spans="1:14" ht="22.5" customHeight="1" x14ac:dyDescent="0.25">
      <c r="A112" s="1" t="s">
        <v>1295</v>
      </c>
      <c r="B112" s="12">
        <v>1.016</v>
      </c>
      <c r="C112" s="12">
        <v>1.0169999999999999</v>
      </c>
      <c r="D112" s="12">
        <v>1.0189999999999999</v>
      </c>
      <c r="E112" s="12">
        <v>1.02</v>
      </c>
      <c r="F112" s="204">
        <v>911</v>
      </c>
      <c r="G112" s="246"/>
      <c r="H112" s="246"/>
      <c r="I112" s="246"/>
      <c r="J112" s="246"/>
      <c r="K112" s="247"/>
      <c r="L112" s="247"/>
      <c r="M112" s="247"/>
      <c r="N112" s="247"/>
    </row>
    <row r="113" spans="1:14" ht="22.5" customHeight="1" x14ac:dyDescent="0.25">
      <c r="A113" s="1" t="s">
        <v>1296</v>
      </c>
      <c r="B113" s="12">
        <v>1.016</v>
      </c>
      <c r="C113" s="12">
        <v>1.0169999999999999</v>
      </c>
      <c r="D113" s="12">
        <v>1.0189999999999999</v>
      </c>
      <c r="E113" s="12">
        <v>1.02</v>
      </c>
      <c r="F113" s="204">
        <v>912</v>
      </c>
      <c r="G113" s="246"/>
      <c r="H113" s="246"/>
      <c r="I113" s="246"/>
      <c r="J113" s="246"/>
      <c r="K113" s="247"/>
      <c r="L113" s="247"/>
      <c r="M113" s="247"/>
      <c r="N113" s="247"/>
    </row>
    <row r="114" spans="1:14" ht="22.5" customHeight="1" x14ac:dyDescent="0.25">
      <c r="A114" s="1" t="s">
        <v>1297</v>
      </c>
      <c r="B114" s="12">
        <v>1.008</v>
      </c>
      <c r="C114" s="12">
        <v>1.016</v>
      </c>
      <c r="D114" s="12">
        <v>1.0189999999999999</v>
      </c>
      <c r="E114" s="12">
        <v>1.02</v>
      </c>
      <c r="F114" s="204">
        <v>913</v>
      </c>
      <c r="G114" s="246"/>
      <c r="H114" s="246"/>
      <c r="I114" s="246"/>
      <c r="J114" s="246"/>
      <c r="K114" s="247"/>
      <c r="L114" s="247"/>
      <c r="M114" s="247"/>
      <c r="N114" s="247"/>
    </row>
    <row r="115" spans="1:14" ht="22.5" customHeight="1" x14ac:dyDescent="0.25">
      <c r="A115" s="1" t="s">
        <v>1298</v>
      </c>
      <c r="B115" s="12">
        <v>1.016</v>
      </c>
      <c r="C115" s="12">
        <v>1.0169999999999999</v>
      </c>
      <c r="D115" s="12">
        <v>1.0189999999999999</v>
      </c>
      <c r="E115" s="12">
        <v>1.02</v>
      </c>
      <c r="F115" s="204">
        <v>914</v>
      </c>
      <c r="G115" s="246"/>
      <c r="H115" s="246"/>
      <c r="I115" s="246"/>
      <c r="J115" s="246"/>
      <c r="K115" s="247"/>
      <c r="L115" s="247"/>
      <c r="M115" s="247"/>
      <c r="N115" s="247"/>
    </row>
    <row r="116" spans="1:14" ht="22.5" customHeight="1" x14ac:dyDescent="0.25">
      <c r="A116" s="1" t="s">
        <v>1300</v>
      </c>
      <c r="B116" s="12">
        <v>1.016</v>
      </c>
      <c r="C116" s="12">
        <v>1.018</v>
      </c>
      <c r="D116" s="12">
        <v>1.02</v>
      </c>
      <c r="E116" s="12">
        <v>1.0209999999999999</v>
      </c>
      <c r="F116" s="204">
        <v>916</v>
      </c>
      <c r="G116" s="246"/>
      <c r="H116" s="246"/>
      <c r="I116" s="246"/>
      <c r="J116" s="246"/>
      <c r="K116" s="247"/>
      <c r="L116" s="247"/>
      <c r="M116" s="247"/>
      <c r="N116" s="247"/>
    </row>
    <row r="117" spans="1:14" ht="22.5" customHeight="1" x14ac:dyDescent="0.25">
      <c r="A117" s="1" t="s">
        <v>1301</v>
      </c>
      <c r="B117" s="12">
        <v>1.006</v>
      </c>
      <c r="C117" s="12">
        <v>1.008</v>
      </c>
      <c r="D117" s="12">
        <v>1.006</v>
      </c>
      <c r="E117" s="12">
        <v>1.0089999999999999</v>
      </c>
      <c r="F117" s="204">
        <v>917</v>
      </c>
      <c r="G117" s="246"/>
      <c r="H117" s="246"/>
      <c r="I117" s="246"/>
      <c r="J117" s="246"/>
      <c r="K117" s="247"/>
      <c r="L117" s="247"/>
      <c r="M117" s="247"/>
      <c r="N117" s="247"/>
    </row>
    <row r="118" spans="1:14" ht="22.5" customHeight="1" x14ac:dyDescent="0.25">
      <c r="A118" s="1" t="s">
        <v>1302</v>
      </c>
      <c r="B118" s="12">
        <v>1.016</v>
      </c>
      <c r="C118" s="12">
        <v>1.018</v>
      </c>
      <c r="D118" s="12">
        <v>1.02</v>
      </c>
      <c r="E118" s="12">
        <v>1.0209999999999999</v>
      </c>
      <c r="F118" s="204">
        <v>918</v>
      </c>
      <c r="G118" s="246"/>
      <c r="H118" s="246"/>
      <c r="I118" s="246"/>
      <c r="J118" s="246"/>
      <c r="K118" s="247"/>
      <c r="L118" s="247"/>
      <c r="M118" s="247"/>
      <c r="N118" s="247"/>
    </row>
    <row r="119" spans="1:14" ht="22.5" customHeight="1" x14ac:dyDescent="0.25">
      <c r="A119" s="1" t="s">
        <v>1303</v>
      </c>
      <c r="B119" s="12">
        <v>1.0189999999999999</v>
      </c>
      <c r="C119" s="12">
        <v>1.02</v>
      </c>
      <c r="D119" s="12">
        <v>1.022</v>
      </c>
      <c r="E119" s="12">
        <v>1.0209999999999999</v>
      </c>
      <c r="F119" s="204">
        <v>919</v>
      </c>
      <c r="G119" s="246"/>
      <c r="H119" s="246"/>
      <c r="I119" s="246"/>
      <c r="J119" s="246"/>
      <c r="K119" s="247"/>
      <c r="L119" s="247"/>
      <c r="M119" s="247"/>
      <c r="N119" s="247"/>
    </row>
    <row r="120" spans="1:14" ht="22.5" customHeight="1" x14ac:dyDescent="0.25">
      <c r="A120" s="1" t="s">
        <v>1304</v>
      </c>
      <c r="B120" s="12">
        <v>1.0349999999999999</v>
      </c>
      <c r="C120" s="12">
        <v>1.04</v>
      </c>
      <c r="D120" s="12">
        <v>1.038</v>
      </c>
      <c r="E120" s="12">
        <v>1.0509999999999999</v>
      </c>
      <c r="F120" s="204">
        <v>921</v>
      </c>
      <c r="G120" s="246"/>
      <c r="H120" s="246"/>
      <c r="I120" s="246"/>
      <c r="J120" s="246"/>
      <c r="K120" s="247"/>
      <c r="L120" s="247"/>
      <c r="M120" s="247"/>
      <c r="N120" s="247"/>
    </row>
    <row r="121" spans="1:14" ht="22.5" customHeight="1" x14ac:dyDescent="0.25">
      <c r="A121" s="1" t="s">
        <v>1305</v>
      </c>
      <c r="B121" s="12">
        <v>1.0580000000000001</v>
      </c>
      <c r="C121" s="12">
        <v>1.0680000000000001</v>
      </c>
      <c r="D121" s="12">
        <v>1.0669999999999999</v>
      </c>
      <c r="E121" s="12">
        <v>1.0740000000000001</v>
      </c>
      <c r="F121" s="204">
        <v>923</v>
      </c>
      <c r="G121" s="246"/>
      <c r="H121" s="246"/>
      <c r="I121" s="246"/>
      <c r="J121" s="246"/>
      <c r="K121" s="247"/>
      <c r="L121" s="247"/>
      <c r="M121" s="247"/>
      <c r="N121" s="247"/>
    </row>
    <row r="122" spans="1:14" ht="22.5" customHeight="1" x14ac:dyDescent="0.25">
      <c r="A122" s="1" t="s">
        <v>1306</v>
      </c>
      <c r="B122" s="12">
        <v>1.0229999999999999</v>
      </c>
      <c r="C122" s="12">
        <v>1.0309999999999999</v>
      </c>
      <c r="D122" s="12">
        <v>1.0289999999999999</v>
      </c>
      <c r="E122" s="12">
        <v>1.0329999999999999</v>
      </c>
      <c r="F122" s="204">
        <v>924</v>
      </c>
      <c r="G122" s="246"/>
      <c r="H122" s="246"/>
      <c r="I122" s="246"/>
      <c r="J122" s="246"/>
      <c r="K122" s="247"/>
      <c r="L122" s="247"/>
      <c r="M122" s="247"/>
      <c r="N122" s="247"/>
    </row>
    <row r="123" spans="1:14" ht="22.5" customHeight="1" x14ac:dyDescent="0.25">
      <c r="A123" s="1" t="s">
        <v>1307</v>
      </c>
      <c r="B123" s="12">
        <v>1.028</v>
      </c>
      <c r="C123" s="12">
        <v>1.0289999999999999</v>
      </c>
      <c r="D123" s="12">
        <v>1.0289999999999999</v>
      </c>
      <c r="E123" s="12">
        <v>1.028</v>
      </c>
      <c r="F123" s="204">
        <v>925</v>
      </c>
      <c r="G123" s="246"/>
      <c r="H123" s="246"/>
      <c r="I123" s="246"/>
      <c r="J123" s="246"/>
      <c r="K123" s="247"/>
      <c r="L123" s="247"/>
      <c r="M123" s="247"/>
      <c r="N123" s="247"/>
    </row>
    <row r="124" spans="1:14" ht="22.5" customHeight="1" x14ac:dyDescent="0.25">
      <c r="A124" s="1" t="s">
        <v>1308</v>
      </c>
      <c r="B124" s="12">
        <v>1.0049999999999999</v>
      </c>
      <c r="C124" s="12">
        <v>1.0069999999999999</v>
      </c>
      <c r="D124" s="12">
        <v>1.0089999999999999</v>
      </c>
      <c r="E124" s="12">
        <v>1.01</v>
      </c>
      <c r="F124" s="240" t="s">
        <v>1351</v>
      </c>
      <c r="G124" s="246"/>
      <c r="H124" s="246"/>
      <c r="I124" s="246"/>
      <c r="J124" s="246"/>
      <c r="K124" s="247"/>
      <c r="L124" s="247"/>
      <c r="M124" s="247"/>
      <c r="N124" s="247"/>
    </row>
    <row r="125" spans="1:14" ht="22.5" customHeight="1" x14ac:dyDescent="0.25">
      <c r="A125" s="1" t="s">
        <v>1309</v>
      </c>
      <c r="B125" s="12">
        <v>1.024</v>
      </c>
      <c r="C125" s="12">
        <v>1.024</v>
      </c>
      <c r="D125" s="12">
        <v>1.0389999999999999</v>
      </c>
      <c r="E125" s="12">
        <v>1.04</v>
      </c>
      <c r="F125" s="240" t="s">
        <v>1544</v>
      </c>
      <c r="G125" s="246"/>
      <c r="H125" s="246"/>
      <c r="I125" s="246"/>
      <c r="J125" s="246"/>
      <c r="K125" s="247"/>
      <c r="L125" s="247"/>
      <c r="M125" s="247"/>
      <c r="N125" s="247"/>
    </row>
    <row r="126" spans="1:14" ht="22.5" customHeight="1" x14ac:dyDescent="0.25">
      <c r="A126" s="1" t="s">
        <v>1311</v>
      </c>
      <c r="B126" s="12">
        <v>0.99299999999999999</v>
      </c>
      <c r="C126" s="12">
        <v>0.98599999999999999</v>
      </c>
      <c r="D126" s="12">
        <v>0.99</v>
      </c>
      <c r="E126" s="12">
        <v>0.98099999999999998</v>
      </c>
      <c r="F126" s="240" t="s">
        <v>1546</v>
      </c>
      <c r="G126" s="246"/>
      <c r="H126" s="246"/>
      <c r="I126" s="246"/>
      <c r="J126" s="246"/>
      <c r="K126" s="247"/>
      <c r="L126" s="247"/>
      <c r="M126" s="247"/>
      <c r="N126" s="247"/>
    </row>
    <row r="127" spans="1:14" ht="22.5" customHeight="1" x14ac:dyDescent="0.25">
      <c r="A127" s="1" t="s">
        <v>1313</v>
      </c>
      <c r="B127" s="12">
        <v>0.98499999999999999</v>
      </c>
      <c r="C127" s="12">
        <v>0.98899999999999999</v>
      </c>
      <c r="D127" s="12">
        <v>0.97799999999999998</v>
      </c>
      <c r="E127" s="12">
        <v>0.98099999999999998</v>
      </c>
      <c r="F127" s="204" t="s">
        <v>1312</v>
      </c>
      <c r="G127" s="246"/>
      <c r="H127" s="246"/>
      <c r="I127" s="246"/>
      <c r="J127" s="246"/>
      <c r="K127" s="247"/>
      <c r="L127" s="247"/>
      <c r="M127" s="247"/>
      <c r="N127" s="247"/>
    </row>
    <row r="128" spans="1:14" ht="22.5" customHeight="1" x14ac:dyDescent="0.25">
      <c r="A128" s="1" t="s">
        <v>1315</v>
      </c>
      <c r="B128" s="241">
        <v>1</v>
      </c>
      <c r="C128" s="241">
        <v>1.0009999999999999</v>
      </c>
      <c r="D128" s="241">
        <v>1</v>
      </c>
      <c r="E128" s="241">
        <v>1.0009999999999999</v>
      </c>
      <c r="F128" s="240" t="s">
        <v>1314</v>
      </c>
      <c r="G128" s="246"/>
      <c r="H128" s="246"/>
      <c r="I128" s="246"/>
      <c r="J128" s="246"/>
      <c r="K128" s="247"/>
      <c r="L128" s="247"/>
      <c r="M128" s="247"/>
      <c r="N128" s="247"/>
    </row>
    <row r="129" spans="1:14" ht="22.5" customHeight="1" x14ac:dyDescent="0.25">
      <c r="A129" s="1" t="s">
        <v>1317</v>
      </c>
      <c r="B129" s="12">
        <v>1.016</v>
      </c>
      <c r="C129" s="12">
        <v>1.0169999999999999</v>
      </c>
      <c r="D129" s="12">
        <v>1.0189999999999999</v>
      </c>
      <c r="E129" s="12">
        <v>1.02</v>
      </c>
      <c r="F129" s="240" t="s">
        <v>1545</v>
      </c>
      <c r="G129" s="246"/>
      <c r="H129" s="246"/>
      <c r="I129" s="246"/>
      <c r="J129" s="246"/>
      <c r="K129" s="247"/>
      <c r="L129" s="247"/>
      <c r="M129" s="247"/>
      <c r="N129" s="247"/>
    </row>
    <row r="130" spans="1:14" ht="22.5" customHeight="1" x14ac:dyDescent="0.25">
      <c r="A130" s="1" t="s">
        <v>1319</v>
      </c>
      <c r="B130" s="12">
        <v>1.016</v>
      </c>
      <c r="C130" s="12">
        <v>1.0169999999999999</v>
      </c>
      <c r="D130" s="12">
        <v>1.0189999999999999</v>
      </c>
      <c r="E130" s="12">
        <v>1.0209999999999999</v>
      </c>
      <c r="F130" s="240" t="s">
        <v>1547</v>
      </c>
      <c r="G130" s="246"/>
      <c r="H130" s="246"/>
      <c r="I130" s="246"/>
      <c r="J130" s="246"/>
      <c r="K130" s="247"/>
      <c r="L130" s="247"/>
      <c r="M130" s="247"/>
      <c r="N130" s="247"/>
    </row>
    <row r="131" spans="1:14" ht="22.5" customHeight="1" x14ac:dyDescent="0.25">
      <c r="A131" s="1" t="s">
        <v>1324</v>
      </c>
      <c r="B131" s="12">
        <v>1.016</v>
      </c>
      <c r="C131" s="12">
        <v>1.0169999999999999</v>
      </c>
      <c r="D131" s="12">
        <v>1.0189999999999999</v>
      </c>
      <c r="E131" s="12">
        <v>1.02</v>
      </c>
      <c r="F131" s="204">
        <v>322</v>
      </c>
      <c r="G131" s="246"/>
      <c r="H131" s="246"/>
      <c r="I131" s="246"/>
      <c r="J131" s="246"/>
      <c r="K131" s="247"/>
      <c r="L131" s="247"/>
      <c r="M131" s="247"/>
      <c r="N131" s="247"/>
    </row>
    <row r="132" spans="1:14" ht="22.5" customHeight="1" x14ac:dyDescent="0.25">
      <c r="A132" s="1" t="s">
        <v>1325</v>
      </c>
      <c r="B132" s="12">
        <v>1.016</v>
      </c>
      <c r="C132" s="12">
        <v>1.0169999999999999</v>
      </c>
      <c r="D132" s="12">
        <v>1.0189999999999999</v>
      </c>
      <c r="E132" s="12">
        <v>1.02</v>
      </c>
      <c r="F132" s="204">
        <v>920</v>
      </c>
      <c r="G132" s="246"/>
      <c r="H132" s="246"/>
      <c r="I132" s="246"/>
      <c r="J132" s="246"/>
      <c r="K132" s="247"/>
      <c r="L132" s="247"/>
      <c r="M132" s="247"/>
      <c r="N132" s="247"/>
    </row>
    <row r="133" spans="1:14" ht="22.5" customHeight="1" x14ac:dyDescent="0.25">
      <c r="A133" s="1" t="s">
        <v>1331</v>
      </c>
      <c r="B133" s="12">
        <v>1.016</v>
      </c>
      <c r="C133" s="12">
        <v>1.0169999999999999</v>
      </c>
      <c r="D133" s="12">
        <v>1.0189999999999999</v>
      </c>
      <c r="E133" s="12">
        <v>1.02</v>
      </c>
      <c r="F133" s="204">
        <v>852</v>
      </c>
      <c r="G133" s="246"/>
      <c r="H133" s="246"/>
      <c r="I133" s="246"/>
      <c r="J133" s="246"/>
      <c r="K133" s="247"/>
      <c r="L133" s="247"/>
      <c r="M133" s="247"/>
      <c r="N133" s="247"/>
    </row>
    <row r="134" spans="1:14" ht="22.5" customHeight="1" x14ac:dyDescent="0.25">
      <c r="A134" s="1" t="s">
        <v>1332</v>
      </c>
      <c r="B134" s="12">
        <v>1.016</v>
      </c>
      <c r="C134" s="12">
        <v>1.0169999999999999</v>
      </c>
      <c r="D134" s="12">
        <v>1.0189999999999999</v>
      </c>
      <c r="E134" s="12">
        <v>1.02</v>
      </c>
      <c r="F134" s="204">
        <v>888</v>
      </c>
      <c r="G134" s="246"/>
      <c r="H134" s="246"/>
      <c r="I134" s="246"/>
      <c r="J134" s="246"/>
      <c r="K134" s="247"/>
      <c r="L134" s="247"/>
      <c r="M134" s="247"/>
      <c r="N134" s="247"/>
    </row>
    <row r="135" spans="1:14" ht="22.5" customHeight="1" x14ac:dyDescent="0.25">
      <c r="A135" s="1" t="s">
        <v>1333</v>
      </c>
      <c r="B135" s="12">
        <v>1.0029999999999999</v>
      </c>
      <c r="C135" s="12">
        <v>1.004</v>
      </c>
      <c r="D135" s="12">
        <v>1.0049999999999999</v>
      </c>
      <c r="E135" s="12">
        <v>1.0049999999999999</v>
      </c>
      <c r="F135" s="204">
        <v>863</v>
      </c>
      <c r="G135" s="246"/>
      <c r="H135" s="246"/>
      <c r="I135" s="246"/>
      <c r="J135" s="246"/>
      <c r="K135" s="247"/>
      <c r="L135" s="247"/>
      <c r="M135" s="247"/>
      <c r="N135" s="247"/>
    </row>
    <row r="136" spans="1:14" ht="23.25" customHeight="1" x14ac:dyDescent="0.25">
      <c r="A136" s="1" t="s">
        <v>1334</v>
      </c>
      <c r="B136" s="1">
        <v>1.0029999999999999</v>
      </c>
      <c r="C136" s="1">
        <v>1.004</v>
      </c>
      <c r="D136" s="1">
        <v>1.0049999999999999</v>
      </c>
      <c r="E136" s="1">
        <v>1.0049999999999999</v>
      </c>
      <c r="F136" s="245">
        <v>922</v>
      </c>
      <c r="G136" s="246"/>
      <c r="H136" s="246"/>
      <c r="I136" s="246"/>
      <c r="J136" s="246"/>
      <c r="K136" s="247"/>
      <c r="L136" s="247"/>
      <c r="M136" s="247"/>
      <c r="N136" s="247"/>
    </row>
    <row r="137" spans="1:14" ht="23.25" customHeight="1" x14ac:dyDescent="0.25">
      <c r="A137" s="1" t="s">
        <v>1484</v>
      </c>
      <c r="B137" s="12">
        <v>1.0009999999999999</v>
      </c>
      <c r="C137" s="12">
        <v>1</v>
      </c>
      <c r="D137" s="12">
        <v>1.0009999999999999</v>
      </c>
      <c r="E137" s="12">
        <v>1.002</v>
      </c>
      <c r="F137" s="245">
        <v>926</v>
      </c>
      <c r="G137" s="246"/>
      <c r="H137" s="246"/>
      <c r="I137" s="246"/>
      <c r="J137" s="246"/>
      <c r="K137" s="247"/>
      <c r="L137" s="247"/>
      <c r="M137" s="247"/>
      <c r="N137" s="247"/>
    </row>
    <row r="138" spans="1:14" ht="23.25" customHeight="1" x14ac:dyDescent="0.25">
      <c r="A138" s="1" t="s">
        <v>1498</v>
      </c>
      <c r="B138" s="12">
        <v>1.016</v>
      </c>
      <c r="C138" s="12">
        <v>1.0169999999999999</v>
      </c>
      <c r="D138" s="12">
        <v>1.0189999999999999</v>
      </c>
      <c r="E138" s="12">
        <v>1.02</v>
      </c>
      <c r="F138" s="245">
        <v>927</v>
      </c>
      <c r="G138" s="246"/>
      <c r="H138" s="246"/>
      <c r="I138" s="246"/>
      <c r="J138" s="246"/>
      <c r="K138" s="247"/>
      <c r="L138" s="247"/>
      <c r="M138" s="247"/>
      <c r="N138" s="247"/>
    </row>
    <row r="139" spans="1:14" ht="23.25" customHeight="1" x14ac:dyDescent="0.25">
      <c r="A139" s="1" t="s">
        <v>1502</v>
      </c>
      <c r="B139" s="12">
        <v>1.006</v>
      </c>
      <c r="C139" s="12">
        <v>1.004</v>
      </c>
      <c r="D139" s="12">
        <v>1.0069999999999999</v>
      </c>
      <c r="E139" s="12">
        <v>1.0109999999999999</v>
      </c>
      <c r="F139" s="245">
        <v>928</v>
      </c>
      <c r="G139" s="246"/>
      <c r="H139" s="246"/>
      <c r="I139" s="246"/>
      <c r="J139" s="246"/>
      <c r="K139" s="247"/>
      <c r="L139" s="247"/>
      <c r="M139" s="247"/>
      <c r="N139" s="247"/>
    </row>
    <row r="140" spans="1:14" ht="23.25" customHeight="1" x14ac:dyDescent="0.25">
      <c r="A140" s="1" t="s">
        <v>1503</v>
      </c>
      <c r="B140" s="12">
        <v>1.0289999999999999</v>
      </c>
      <c r="C140" s="12">
        <v>1.028</v>
      </c>
      <c r="D140" s="12">
        <v>1.034</v>
      </c>
      <c r="E140" s="12">
        <v>1.0329999999999999</v>
      </c>
      <c r="F140" s="245">
        <v>839</v>
      </c>
      <c r="G140" s="246"/>
      <c r="H140" s="246"/>
      <c r="I140" s="246"/>
      <c r="J140" s="246"/>
      <c r="K140" s="247"/>
      <c r="L140" s="247"/>
      <c r="M140" s="247"/>
      <c r="N140" s="247"/>
    </row>
    <row r="141" spans="1:14" ht="23.25" customHeight="1" x14ac:dyDescent="0.25">
      <c r="A141" s="202"/>
      <c r="B141" s="203"/>
      <c r="C141" s="203"/>
      <c r="D141" s="203"/>
      <c r="E141" s="203"/>
      <c r="F141" s="242"/>
    </row>
    <row r="142" spans="1:14" ht="23.25" customHeight="1" x14ac:dyDescent="0.25">
      <c r="A142" s="202"/>
      <c r="B142" s="203"/>
      <c r="C142" s="203"/>
      <c r="D142" s="203"/>
      <c r="E142" s="203"/>
      <c r="F142" s="242"/>
    </row>
    <row r="143" spans="1:14" ht="22.5" customHeight="1" x14ac:dyDescent="0.25">
      <c r="A143" s="202"/>
      <c r="B143" s="203"/>
      <c r="C143" s="203"/>
      <c r="D143" s="203"/>
      <c r="E143" s="203"/>
      <c r="F143" s="242"/>
    </row>
    <row r="145" spans="1:14" ht="22.5" customHeight="1" x14ac:dyDescent="0.25">
      <c r="A145" s="267" t="s">
        <v>78</v>
      </c>
      <c r="B145" s="313"/>
      <c r="C145" s="313"/>
      <c r="D145" s="313"/>
      <c r="E145" s="313"/>
      <c r="F145" s="268"/>
    </row>
    <row r="146" spans="1:14" ht="22.5" customHeight="1" x14ac:dyDescent="0.25">
      <c r="A146" s="267" t="s">
        <v>14</v>
      </c>
      <c r="B146" s="313"/>
      <c r="C146" s="313"/>
      <c r="D146" s="313"/>
      <c r="E146" s="313"/>
      <c r="F146" s="268"/>
    </row>
    <row r="147" spans="1:14" ht="33" customHeight="1" x14ac:dyDescent="0.25">
      <c r="A147" s="22" t="s">
        <v>12</v>
      </c>
      <c r="B147" s="22" t="s">
        <v>7</v>
      </c>
      <c r="C147" s="22" t="s">
        <v>8</v>
      </c>
      <c r="D147" s="22" t="s">
        <v>9</v>
      </c>
      <c r="E147" s="22" t="s">
        <v>10</v>
      </c>
      <c r="F147" s="22" t="s">
        <v>11</v>
      </c>
    </row>
    <row r="148" spans="1:14" ht="22.5" customHeight="1" x14ac:dyDescent="0.25">
      <c r="A148" s="1" t="s">
        <v>1210</v>
      </c>
      <c r="B148" s="12">
        <v>1.0109999999999999</v>
      </c>
      <c r="C148" s="12">
        <v>1.002</v>
      </c>
      <c r="D148" s="12">
        <v>1.0049999999999999</v>
      </c>
      <c r="E148" s="12">
        <v>1.0129999999999999</v>
      </c>
      <c r="F148" s="204">
        <v>622</v>
      </c>
      <c r="G148" s="246"/>
      <c r="H148" s="246"/>
      <c r="I148" s="246"/>
      <c r="J148" s="246"/>
      <c r="K148" s="247"/>
      <c r="L148" s="247"/>
      <c r="M148" s="247"/>
      <c r="N148" s="247"/>
    </row>
    <row r="149" spans="1:14" ht="22.5" customHeight="1" x14ac:dyDescent="0.25">
      <c r="A149" s="1" t="s">
        <v>1211</v>
      </c>
      <c r="B149" s="12">
        <v>1</v>
      </c>
      <c r="C149" s="12">
        <v>1</v>
      </c>
      <c r="D149" s="12">
        <v>1</v>
      </c>
      <c r="E149" s="12">
        <v>1</v>
      </c>
      <c r="F149" s="204">
        <v>601</v>
      </c>
      <c r="G149" s="246"/>
      <c r="H149" s="246"/>
      <c r="I149" s="246"/>
      <c r="J149" s="246"/>
      <c r="K149" s="247"/>
      <c r="L149" s="247"/>
      <c r="M149" s="247"/>
      <c r="N149" s="247"/>
    </row>
    <row r="150" spans="1:14" ht="22.5" customHeight="1" x14ac:dyDescent="0.25">
      <c r="A150" s="1" t="s">
        <v>1212</v>
      </c>
      <c r="B150" s="12">
        <v>1.0149999999999999</v>
      </c>
      <c r="C150" s="12">
        <v>1.0149999999999999</v>
      </c>
      <c r="D150" s="12">
        <v>1</v>
      </c>
      <c r="E150" s="12">
        <v>1</v>
      </c>
      <c r="F150" s="204">
        <v>603</v>
      </c>
      <c r="G150" s="246"/>
      <c r="H150" s="246"/>
      <c r="I150" s="246"/>
      <c r="J150" s="246"/>
      <c r="K150" s="247"/>
      <c r="L150" s="247"/>
      <c r="M150" s="247"/>
      <c r="N150" s="247"/>
    </row>
    <row r="151" spans="1:14" ht="22.5" customHeight="1" x14ac:dyDescent="0.25">
      <c r="A151" s="1" t="s">
        <v>797</v>
      </c>
      <c r="B151" s="12">
        <v>1</v>
      </c>
      <c r="C151" s="12">
        <v>1</v>
      </c>
      <c r="D151" s="12">
        <v>1</v>
      </c>
      <c r="E151" s="12">
        <v>1</v>
      </c>
      <c r="F151" s="204">
        <v>618</v>
      </c>
      <c r="G151" s="246"/>
      <c r="H151" s="246"/>
      <c r="I151" s="246"/>
      <c r="J151" s="246"/>
      <c r="K151" s="247"/>
      <c r="L151" s="247"/>
      <c r="M151" s="247"/>
      <c r="N151" s="247"/>
    </row>
    <row r="152" spans="1:14" ht="22.5" customHeight="1" x14ac:dyDescent="0.25">
      <c r="A152" s="1" t="s">
        <v>1218</v>
      </c>
      <c r="B152" s="12">
        <v>1.012</v>
      </c>
      <c r="C152" s="12">
        <v>1.028</v>
      </c>
      <c r="D152" s="12">
        <v>1.022</v>
      </c>
      <c r="E152" s="12">
        <v>1.0129999999999999</v>
      </c>
      <c r="F152" s="204">
        <v>655</v>
      </c>
      <c r="G152" s="246"/>
      <c r="H152" s="246"/>
      <c r="I152" s="246"/>
      <c r="J152" s="246"/>
      <c r="K152" s="247"/>
      <c r="L152" s="247"/>
      <c r="M152" s="247"/>
      <c r="N152" s="247"/>
    </row>
    <row r="153" spans="1:14" ht="22.5" customHeight="1" x14ac:dyDescent="0.25">
      <c r="A153" s="1" t="s">
        <v>1224</v>
      </c>
      <c r="B153" s="12">
        <v>1.02</v>
      </c>
      <c r="C153" s="12">
        <v>1.022</v>
      </c>
      <c r="D153" s="12">
        <v>1.0209999999999999</v>
      </c>
      <c r="E153" s="12">
        <v>1.028</v>
      </c>
      <c r="F153" s="204">
        <v>648</v>
      </c>
      <c r="G153" s="246"/>
      <c r="H153" s="246"/>
      <c r="I153" s="246"/>
      <c r="J153" s="246"/>
      <c r="K153" s="247"/>
      <c r="L153" s="247"/>
      <c r="M153" s="247"/>
      <c r="N153" s="247"/>
    </row>
    <row r="154" spans="1:14" ht="22.5" customHeight="1" x14ac:dyDescent="0.25">
      <c r="A154" s="1" t="s">
        <v>1225</v>
      </c>
      <c r="B154" s="12">
        <v>1.012</v>
      </c>
      <c r="C154" s="12">
        <v>1.0089999999999999</v>
      </c>
      <c r="D154" s="12">
        <v>1.018</v>
      </c>
      <c r="E154" s="12">
        <v>1.0089999999999999</v>
      </c>
      <c r="F154" s="204">
        <v>680</v>
      </c>
      <c r="G154" s="246"/>
      <c r="H154" s="246"/>
      <c r="I154" s="246"/>
      <c r="J154" s="246"/>
      <c r="K154" s="247"/>
      <c r="L154" s="247"/>
      <c r="M154" s="247"/>
      <c r="N154" s="247"/>
    </row>
    <row r="155" spans="1:14" ht="22.5" customHeight="1" x14ac:dyDescent="0.25">
      <c r="A155" s="1" t="s">
        <v>1226</v>
      </c>
      <c r="B155" s="12">
        <v>1.012</v>
      </c>
      <c r="C155" s="12">
        <v>1.006</v>
      </c>
      <c r="D155" s="12">
        <v>1.01</v>
      </c>
      <c r="E155" s="12">
        <v>1.0269999999999999</v>
      </c>
      <c r="F155" s="204">
        <v>658</v>
      </c>
      <c r="G155" s="246"/>
      <c r="H155" s="246"/>
      <c r="I155" s="246"/>
      <c r="J155" s="246"/>
      <c r="K155" s="247"/>
      <c r="L155" s="247"/>
      <c r="M155" s="247"/>
      <c r="N155" s="247"/>
    </row>
    <row r="156" spans="1:14" ht="22.5" customHeight="1" x14ac:dyDescent="0.25">
      <c r="A156" s="1" t="s">
        <v>1227</v>
      </c>
      <c r="B156" s="12">
        <v>1.012</v>
      </c>
      <c r="C156" s="12">
        <v>1.012</v>
      </c>
      <c r="D156" s="12">
        <v>1.012</v>
      </c>
      <c r="E156" s="12">
        <v>1.0129999999999999</v>
      </c>
      <c r="F156" s="204">
        <v>621</v>
      </c>
      <c r="G156" s="246"/>
      <c r="H156" s="246"/>
      <c r="I156" s="246"/>
      <c r="J156" s="246"/>
      <c r="K156" s="247"/>
      <c r="L156" s="247"/>
      <c r="M156" s="247"/>
      <c r="N156" s="247"/>
    </row>
    <row r="157" spans="1:14" ht="22.5" customHeight="1" x14ac:dyDescent="0.25">
      <c r="A157" s="1" t="s">
        <v>1229</v>
      </c>
      <c r="B157" s="12">
        <v>1.012</v>
      </c>
      <c r="C157" s="12">
        <v>1.024</v>
      </c>
      <c r="D157" s="12">
        <v>1.0169999999999999</v>
      </c>
      <c r="E157" s="12">
        <v>1.0129999999999999</v>
      </c>
      <c r="F157" s="204">
        <v>659</v>
      </c>
      <c r="G157" s="246"/>
      <c r="H157" s="246"/>
      <c r="I157" s="246"/>
      <c r="J157" s="246"/>
      <c r="K157" s="247"/>
      <c r="L157" s="247"/>
      <c r="M157" s="247"/>
      <c r="N157" s="247"/>
    </row>
    <row r="158" spans="1:14" ht="22.5" customHeight="1" x14ac:dyDescent="0.25">
      <c r="A158" s="1" t="s">
        <v>1230</v>
      </c>
      <c r="B158" s="12">
        <v>0.999</v>
      </c>
      <c r="C158" s="12">
        <v>1.0069999999999999</v>
      </c>
      <c r="D158" s="12">
        <v>1</v>
      </c>
      <c r="E158" s="12">
        <v>1.0009999999999999</v>
      </c>
      <c r="F158" s="204">
        <v>604</v>
      </c>
      <c r="G158" s="246"/>
      <c r="H158" s="246"/>
      <c r="I158" s="246"/>
      <c r="J158" s="246"/>
      <c r="K158" s="247"/>
      <c r="L158" s="247"/>
      <c r="M158" s="247"/>
      <c r="N158" s="247"/>
    </row>
    <row r="159" spans="1:14" ht="22.5" customHeight="1" x14ac:dyDescent="0.25">
      <c r="A159" s="1" t="s">
        <v>1231</v>
      </c>
      <c r="B159" s="12">
        <v>1.002</v>
      </c>
      <c r="C159" s="12">
        <v>1</v>
      </c>
      <c r="D159" s="12">
        <v>1.002</v>
      </c>
      <c r="E159" s="12">
        <v>1.004</v>
      </c>
      <c r="F159" s="204">
        <v>660</v>
      </c>
      <c r="G159" s="246"/>
      <c r="H159" s="246"/>
      <c r="I159" s="246"/>
      <c r="J159" s="246"/>
      <c r="K159" s="247"/>
      <c r="L159" s="247"/>
      <c r="M159" s="247"/>
      <c r="N159" s="247"/>
    </row>
    <row r="160" spans="1:14" ht="22.5" customHeight="1" x14ac:dyDescent="0.25">
      <c r="A160" s="1" t="s">
        <v>1232</v>
      </c>
      <c r="B160" s="12">
        <v>1.0209999999999999</v>
      </c>
      <c r="C160" s="12">
        <v>1.0249999999999999</v>
      </c>
      <c r="D160" s="12">
        <v>1.022</v>
      </c>
      <c r="E160" s="12">
        <v>1.0129999999999999</v>
      </c>
      <c r="F160" s="204">
        <v>661</v>
      </c>
      <c r="G160" s="246"/>
      <c r="H160" s="246"/>
      <c r="I160" s="246"/>
      <c r="J160" s="246"/>
      <c r="K160" s="247"/>
      <c r="L160" s="247"/>
      <c r="M160" s="247"/>
      <c r="N160" s="247"/>
    </row>
    <row r="161" spans="1:14" ht="22.5" customHeight="1" x14ac:dyDescent="0.25">
      <c r="A161" s="1" t="s">
        <v>1234</v>
      </c>
      <c r="B161" s="12">
        <v>0.995</v>
      </c>
      <c r="C161" s="12">
        <v>0.99299999999999999</v>
      </c>
      <c r="D161" s="12">
        <v>1.006</v>
      </c>
      <c r="E161" s="12">
        <v>0.999</v>
      </c>
      <c r="F161" s="204">
        <v>628</v>
      </c>
      <c r="G161" s="246"/>
      <c r="H161" s="246"/>
      <c r="I161" s="246"/>
      <c r="J161" s="246"/>
      <c r="K161" s="247"/>
      <c r="L161" s="247"/>
      <c r="M161" s="247"/>
      <c r="N161" s="247"/>
    </row>
    <row r="162" spans="1:14" ht="22.5" customHeight="1" x14ac:dyDescent="0.25">
      <c r="A162" s="1" t="s">
        <v>1235</v>
      </c>
      <c r="B162" s="12">
        <v>1</v>
      </c>
      <c r="C162" s="12">
        <v>1</v>
      </c>
      <c r="D162" s="12">
        <v>1</v>
      </c>
      <c r="E162" s="12">
        <v>1</v>
      </c>
      <c r="F162" s="204">
        <v>629</v>
      </c>
      <c r="G162" s="246"/>
      <c r="H162" s="246"/>
      <c r="I162" s="246"/>
      <c r="J162" s="246"/>
      <c r="K162" s="247"/>
      <c r="L162" s="247"/>
      <c r="M162" s="247"/>
      <c r="N162" s="247"/>
    </row>
    <row r="163" spans="1:14" ht="22.5" customHeight="1" x14ac:dyDescent="0.25">
      <c r="A163" s="1" t="s">
        <v>1236</v>
      </c>
      <c r="B163" s="12">
        <v>1.012</v>
      </c>
      <c r="C163" s="12">
        <v>1.014</v>
      </c>
      <c r="D163" s="12">
        <v>1.0089999999999999</v>
      </c>
      <c r="E163" s="12">
        <v>1.024</v>
      </c>
      <c r="F163" s="204">
        <v>681</v>
      </c>
      <c r="G163" s="246"/>
      <c r="H163" s="246"/>
      <c r="I163" s="246"/>
      <c r="J163" s="246"/>
      <c r="K163" s="247"/>
      <c r="L163" s="247"/>
      <c r="M163" s="247"/>
      <c r="N163" s="247"/>
    </row>
    <row r="164" spans="1:14" ht="22.5" customHeight="1" x14ac:dyDescent="0.25">
      <c r="A164" s="1" t="s">
        <v>1238</v>
      </c>
      <c r="B164" s="12">
        <v>1.012</v>
      </c>
      <c r="C164" s="12">
        <v>1.006</v>
      </c>
      <c r="D164" s="12">
        <v>1.012</v>
      </c>
      <c r="E164" s="12">
        <v>1.0129999999999999</v>
      </c>
      <c r="F164" s="204">
        <v>663</v>
      </c>
      <c r="G164" s="246"/>
      <c r="H164" s="246"/>
      <c r="I164" s="246"/>
      <c r="J164" s="246"/>
      <c r="K164" s="247"/>
      <c r="L164" s="247"/>
      <c r="M164" s="247"/>
      <c r="N164" s="247"/>
    </row>
    <row r="165" spans="1:14" ht="22.5" customHeight="1" x14ac:dyDescent="0.25">
      <c r="A165" s="1" t="s">
        <v>1240</v>
      </c>
      <c r="B165" s="12">
        <v>1.008</v>
      </c>
      <c r="C165" s="12">
        <v>1.01</v>
      </c>
      <c r="D165" s="12">
        <v>1.0129999999999999</v>
      </c>
      <c r="E165" s="12">
        <v>1.0149999999999999</v>
      </c>
      <c r="F165" s="204">
        <v>635</v>
      </c>
      <c r="G165" s="246"/>
      <c r="H165" s="246"/>
      <c r="I165" s="246"/>
      <c r="J165" s="246"/>
      <c r="K165" s="247"/>
      <c r="L165" s="247"/>
      <c r="M165" s="247"/>
      <c r="N165" s="247"/>
    </row>
    <row r="166" spans="1:14" ht="22.5" customHeight="1" x14ac:dyDescent="0.25">
      <c r="A166" s="1" t="s">
        <v>1242</v>
      </c>
      <c r="B166" s="12">
        <v>1.01</v>
      </c>
      <c r="C166" s="12">
        <v>1.0129999999999999</v>
      </c>
      <c r="D166" s="12">
        <v>1.0169999999999999</v>
      </c>
      <c r="E166" s="12">
        <v>1.0109999999999999</v>
      </c>
      <c r="F166" s="204">
        <v>662</v>
      </c>
      <c r="G166" s="246"/>
      <c r="H166" s="246"/>
      <c r="I166" s="246"/>
      <c r="J166" s="246"/>
      <c r="K166" s="247"/>
      <c r="L166" s="247"/>
      <c r="M166" s="247"/>
      <c r="N166" s="247"/>
    </row>
    <row r="167" spans="1:14" ht="22.5" customHeight="1" x14ac:dyDescent="0.25">
      <c r="A167" s="1" t="s">
        <v>1243</v>
      </c>
      <c r="B167" s="12">
        <v>0.97299999999999998</v>
      </c>
      <c r="C167" s="12">
        <v>0.97199999999999998</v>
      </c>
      <c r="D167" s="12">
        <v>0.96899999999999997</v>
      </c>
      <c r="E167" s="12">
        <v>0.99199999999999999</v>
      </c>
      <c r="F167" s="204">
        <v>638</v>
      </c>
      <c r="G167" s="246"/>
      <c r="H167" s="246"/>
      <c r="I167" s="246"/>
      <c r="J167" s="246"/>
      <c r="K167" s="247"/>
      <c r="L167" s="247"/>
      <c r="M167" s="247"/>
      <c r="N167" s="247"/>
    </row>
    <row r="168" spans="1:14" ht="22.5" customHeight="1" x14ac:dyDescent="0.25">
      <c r="A168" s="1" t="s">
        <v>1244</v>
      </c>
      <c r="B168" s="12">
        <v>0.97099999999999997</v>
      </c>
      <c r="C168" s="12">
        <v>0.98799999999999999</v>
      </c>
      <c r="D168" s="12">
        <v>0.97299999999999998</v>
      </c>
      <c r="E168" s="12">
        <v>0.99</v>
      </c>
      <c r="F168" s="204">
        <v>639</v>
      </c>
      <c r="G168" s="246"/>
      <c r="H168" s="246"/>
      <c r="I168" s="246"/>
      <c r="J168" s="246"/>
      <c r="K168" s="247"/>
      <c r="L168" s="247"/>
      <c r="M168" s="247"/>
      <c r="N168" s="247"/>
    </row>
    <row r="169" spans="1:14" ht="22.5" customHeight="1" x14ac:dyDescent="0.25">
      <c r="A169" s="1" t="s">
        <v>1245</v>
      </c>
      <c r="B169" s="12">
        <v>0.99</v>
      </c>
      <c r="C169" s="12">
        <v>0.995</v>
      </c>
      <c r="D169" s="12">
        <v>0.99299999999999999</v>
      </c>
      <c r="E169" s="12">
        <v>0.99399999999999999</v>
      </c>
      <c r="F169" s="204">
        <v>640</v>
      </c>
      <c r="G169" s="246"/>
      <c r="H169" s="246"/>
      <c r="I169" s="246"/>
      <c r="J169" s="246"/>
      <c r="K169" s="247"/>
      <c r="L169" s="247"/>
      <c r="M169" s="247"/>
      <c r="N169" s="247"/>
    </row>
    <row r="170" spans="1:14" ht="22.5" customHeight="1" x14ac:dyDescent="0.25">
      <c r="A170" s="1" t="s">
        <v>1246</v>
      </c>
      <c r="B170" s="12">
        <v>0.99099999999999999</v>
      </c>
      <c r="C170" s="12">
        <v>0.998</v>
      </c>
      <c r="D170" s="12">
        <v>0.99299999999999999</v>
      </c>
      <c r="E170" s="12">
        <v>0.998</v>
      </c>
      <c r="F170" s="204">
        <v>641</v>
      </c>
      <c r="G170" s="246"/>
      <c r="H170" s="246"/>
      <c r="I170" s="246"/>
      <c r="J170" s="246"/>
      <c r="K170" s="247"/>
      <c r="L170" s="247"/>
      <c r="M170" s="247"/>
      <c r="N170" s="247"/>
    </row>
    <row r="171" spans="1:14" ht="22.5" customHeight="1" x14ac:dyDescent="0.25">
      <c r="A171" s="1" t="s">
        <v>1247</v>
      </c>
      <c r="B171" s="12">
        <v>0.96699999999999997</v>
      </c>
      <c r="C171" s="12">
        <v>0.97199999999999998</v>
      </c>
      <c r="D171" s="12">
        <v>0.96699999999999997</v>
      </c>
      <c r="E171" s="12">
        <v>0.97299999999999998</v>
      </c>
      <c r="F171" s="204">
        <v>642</v>
      </c>
      <c r="G171" s="246"/>
      <c r="H171" s="246"/>
      <c r="I171" s="246"/>
      <c r="J171" s="246"/>
      <c r="K171" s="247"/>
      <c r="L171" s="247"/>
      <c r="M171" s="247"/>
      <c r="N171" s="247"/>
    </row>
    <row r="172" spans="1:14" ht="22.5" customHeight="1" x14ac:dyDescent="0.25">
      <c r="A172" s="1" t="s">
        <v>1248</v>
      </c>
      <c r="B172" s="12">
        <v>1.0329999999999999</v>
      </c>
      <c r="C172" s="12">
        <v>1.046</v>
      </c>
      <c r="D172" s="12">
        <v>1.038</v>
      </c>
      <c r="E172" s="12">
        <v>1.0609999999999999</v>
      </c>
      <c r="F172" s="204">
        <v>643</v>
      </c>
      <c r="G172" s="246"/>
      <c r="H172" s="246"/>
      <c r="I172" s="246"/>
      <c r="J172" s="246"/>
      <c r="K172" s="247"/>
      <c r="L172" s="247"/>
      <c r="M172" s="247"/>
      <c r="N172" s="247"/>
    </row>
    <row r="173" spans="1:14" ht="22.5" customHeight="1" x14ac:dyDescent="0.25">
      <c r="A173" s="1" t="s">
        <v>1249</v>
      </c>
      <c r="B173" s="12">
        <v>1.02</v>
      </c>
      <c r="C173" s="12">
        <v>1.032</v>
      </c>
      <c r="D173" s="12">
        <v>1.0249999999999999</v>
      </c>
      <c r="E173" s="12">
        <v>1.0429999999999999</v>
      </c>
      <c r="F173" s="204">
        <v>644</v>
      </c>
      <c r="G173" s="246"/>
      <c r="H173" s="246"/>
      <c r="I173" s="246"/>
      <c r="J173" s="246"/>
      <c r="K173" s="247"/>
      <c r="L173" s="247"/>
      <c r="M173" s="247"/>
      <c r="N173" s="247"/>
    </row>
    <row r="174" spans="1:14" ht="22.5" customHeight="1" x14ac:dyDescent="0.25">
      <c r="A174" s="1" t="s">
        <v>1250</v>
      </c>
      <c r="B174" s="12">
        <v>0.97199999999999998</v>
      </c>
      <c r="C174" s="12">
        <v>0.95299999999999996</v>
      </c>
      <c r="D174" s="12">
        <v>0.95799999999999996</v>
      </c>
      <c r="E174" s="12">
        <v>0.97499999999999998</v>
      </c>
      <c r="F174" s="204">
        <v>645</v>
      </c>
      <c r="G174" s="246"/>
      <c r="H174" s="246"/>
      <c r="I174" s="246"/>
      <c r="J174" s="246"/>
      <c r="K174" s="247"/>
      <c r="L174" s="247"/>
      <c r="M174" s="247"/>
      <c r="N174" s="247"/>
    </row>
    <row r="175" spans="1:14" ht="22.5" customHeight="1" x14ac:dyDescent="0.25">
      <c r="A175" s="1" t="s">
        <v>1251</v>
      </c>
      <c r="B175" s="12">
        <v>1.012</v>
      </c>
      <c r="C175" s="12">
        <v>1.0109999999999999</v>
      </c>
      <c r="D175" s="12">
        <v>1.0269999999999999</v>
      </c>
      <c r="E175" s="12">
        <v>1.026</v>
      </c>
      <c r="F175" s="204">
        <v>646</v>
      </c>
      <c r="G175" s="246"/>
      <c r="H175" s="246"/>
      <c r="I175" s="246"/>
      <c r="J175" s="246"/>
      <c r="K175" s="247"/>
      <c r="L175" s="247"/>
      <c r="M175" s="247"/>
      <c r="N175" s="247"/>
    </row>
    <row r="176" spans="1:14" ht="22.5" customHeight="1" x14ac:dyDescent="0.25">
      <c r="A176" s="1" t="s">
        <v>1252</v>
      </c>
      <c r="B176" s="12">
        <v>1.012</v>
      </c>
      <c r="C176" s="12">
        <v>1.012</v>
      </c>
      <c r="D176" s="12">
        <v>1.012</v>
      </c>
      <c r="E176" s="12">
        <v>1.0129999999999999</v>
      </c>
      <c r="F176" s="204">
        <v>647</v>
      </c>
      <c r="G176" s="246"/>
      <c r="H176" s="246"/>
      <c r="I176" s="246"/>
      <c r="J176" s="246"/>
      <c r="K176" s="247"/>
      <c r="L176" s="247"/>
      <c r="M176" s="247"/>
      <c r="N176" s="247"/>
    </row>
    <row r="177" spans="1:14" ht="22.5" customHeight="1" x14ac:dyDescent="0.25">
      <c r="A177" s="1" t="s">
        <v>1253</v>
      </c>
      <c r="B177" s="12">
        <v>1.004</v>
      </c>
      <c r="C177" s="12">
        <v>1.002</v>
      </c>
      <c r="D177" s="12">
        <v>1.004</v>
      </c>
      <c r="E177" s="12">
        <v>1.0169999999999999</v>
      </c>
      <c r="F177" s="204">
        <v>651</v>
      </c>
      <c r="G177" s="246"/>
      <c r="H177" s="246"/>
      <c r="I177" s="246"/>
      <c r="J177" s="246"/>
      <c r="K177" s="247"/>
      <c r="L177" s="247"/>
      <c r="M177" s="247"/>
      <c r="N177" s="247"/>
    </row>
    <row r="178" spans="1:14" ht="22.5" customHeight="1" x14ac:dyDescent="0.25">
      <c r="A178" s="1" t="s">
        <v>1254</v>
      </c>
      <c r="B178" s="12">
        <v>0.97699999999999998</v>
      </c>
      <c r="C178" s="12">
        <v>0.98099999999999998</v>
      </c>
      <c r="D178" s="12">
        <v>1.006</v>
      </c>
      <c r="E178" s="12">
        <v>0.99</v>
      </c>
      <c r="F178" s="204">
        <v>649</v>
      </c>
      <c r="G178" s="246"/>
      <c r="H178" s="246"/>
      <c r="I178" s="246"/>
      <c r="J178" s="246"/>
      <c r="K178" s="247"/>
      <c r="L178" s="247"/>
      <c r="M178" s="247"/>
      <c r="N178" s="247"/>
    </row>
    <row r="179" spans="1:14" ht="22.5" customHeight="1" x14ac:dyDescent="0.25">
      <c r="A179" s="1" t="s">
        <v>1255</v>
      </c>
      <c r="B179" s="12">
        <v>1.002</v>
      </c>
      <c r="C179" s="12">
        <v>1.0089999999999999</v>
      </c>
      <c r="D179" s="12">
        <v>1.0029999999999999</v>
      </c>
      <c r="E179" s="12">
        <v>1.0149999999999999</v>
      </c>
      <c r="F179" s="204">
        <v>652</v>
      </c>
      <c r="G179" s="246"/>
      <c r="H179" s="246"/>
      <c r="I179" s="246"/>
      <c r="J179" s="246"/>
      <c r="K179" s="247"/>
      <c r="L179" s="247"/>
      <c r="M179" s="247"/>
      <c r="N179" s="247"/>
    </row>
    <row r="180" spans="1:14" ht="22.5" customHeight="1" x14ac:dyDescent="0.25">
      <c r="A180" s="1" t="s">
        <v>1256</v>
      </c>
      <c r="B180" s="12">
        <v>0.99099999999999999</v>
      </c>
      <c r="C180" s="12">
        <v>0.98599999999999999</v>
      </c>
      <c r="D180" s="12">
        <v>0.99299999999999999</v>
      </c>
      <c r="E180" s="12">
        <v>0.98399999999999999</v>
      </c>
      <c r="F180" s="204">
        <v>611</v>
      </c>
      <c r="G180" s="246"/>
      <c r="H180" s="246"/>
      <c r="I180" s="246"/>
      <c r="J180" s="246"/>
      <c r="K180" s="247"/>
      <c r="L180" s="247"/>
      <c r="M180" s="247"/>
      <c r="N180" s="247"/>
    </row>
    <row r="181" spans="1:14" ht="22.5" customHeight="1" x14ac:dyDescent="0.25">
      <c r="A181" s="1" t="s">
        <v>1257</v>
      </c>
      <c r="B181" s="12">
        <v>0.997</v>
      </c>
      <c r="C181" s="12">
        <v>1.0089999999999999</v>
      </c>
      <c r="D181" s="12">
        <v>1.014</v>
      </c>
      <c r="E181" s="12">
        <v>1.0289999999999999</v>
      </c>
      <c r="F181" s="204">
        <v>654</v>
      </c>
      <c r="G181" s="246"/>
      <c r="H181" s="246"/>
      <c r="I181" s="246"/>
      <c r="J181" s="246"/>
      <c r="K181" s="247"/>
      <c r="L181" s="247"/>
      <c r="M181" s="247"/>
      <c r="N181" s="247"/>
    </row>
    <row r="182" spans="1:14" ht="22.5" customHeight="1" x14ac:dyDescent="0.25">
      <c r="A182" s="1" t="s">
        <v>1258</v>
      </c>
      <c r="B182" s="12">
        <v>1</v>
      </c>
      <c r="C182" s="12">
        <v>0.999</v>
      </c>
      <c r="D182" s="12">
        <v>1.002</v>
      </c>
      <c r="E182" s="12">
        <v>0.99199999999999999</v>
      </c>
      <c r="F182" s="204">
        <v>656</v>
      </c>
      <c r="G182" s="246"/>
      <c r="H182" s="246"/>
      <c r="I182" s="246"/>
      <c r="J182" s="246"/>
      <c r="K182" s="247"/>
      <c r="L182" s="247"/>
      <c r="M182" s="247"/>
      <c r="N182" s="247"/>
    </row>
    <row r="183" spans="1:14" ht="22.5" customHeight="1" x14ac:dyDescent="0.25">
      <c r="A183" s="1" t="s">
        <v>1260</v>
      </c>
      <c r="B183" s="12">
        <v>0.998</v>
      </c>
      <c r="C183" s="12">
        <v>0.98199999999999998</v>
      </c>
      <c r="D183" s="12">
        <v>0.996</v>
      </c>
      <c r="E183" s="12">
        <v>0.997</v>
      </c>
      <c r="F183" s="204">
        <v>612</v>
      </c>
      <c r="G183" s="246"/>
      <c r="H183" s="246"/>
      <c r="I183" s="246"/>
      <c r="J183" s="246"/>
      <c r="K183" s="247"/>
      <c r="L183" s="247"/>
      <c r="M183" s="247"/>
      <c r="N183" s="247"/>
    </row>
    <row r="184" spans="1:14" ht="22.5" customHeight="1" x14ac:dyDescent="0.25">
      <c r="A184" s="1" t="s">
        <v>1261</v>
      </c>
      <c r="B184" s="12">
        <v>1</v>
      </c>
      <c r="C184" s="12">
        <v>1</v>
      </c>
      <c r="D184" s="12">
        <v>1</v>
      </c>
      <c r="E184" s="12">
        <v>1</v>
      </c>
      <c r="F184" s="204">
        <v>630</v>
      </c>
      <c r="G184" s="246"/>
      <c r="H184" s="246"/>
      <c r="I184" s="246"/>
      <c r="J184" s="246"/>
      <c r="K184" s="247"/>
      <c r="L184" s="247"/>
      <c r="M184" s="247"/>
      <c r="N184" s="247"/>
    </row>
    <row r="185" spans="1:14" ht="22.5" customHeight="1" x14ac:dyDescent="0.25">
      <c r="A185" s="1" t="s">
        <v>1262</v>
      </c>
      <c r="B185" s="12">
        <v>0.97899999999999998</v>
      </c>
      <c r="C185" s="12">
        <v>0.98</v>
      </c>
      <c r="D185" s="12">
        <v>0.96099999999999997</v>
      </c>
      <c r="E185" s="12">
        <v>0.99399999999999999</v>
      </c>
      <c r="F185" s="204">
        <v>665</v>
      </c>
      <c r="G185" s="246"/>
      <c r="H185" s="246"/>
      <c r="I185" s="246"/>
      <c r="J185" s="246"/>
      <c r="K185" s="247"/>
      <c r="L185" s="247"/>
      <c r="M185" s="247"/>
      <c r="N185" s="247"/>
    </row>
    <row r="186" spans="1:14" ht="22.5" customHeight="1" x14ac:dyDescent="0.25">
      <c r="A186" s="1" t="s">
        <v>1263</v>
      </c>
      <c r="B186" s="12">
        <v>0.98499999999999999</v>
      </c>
      <c r="C186" s="12">
        <v>0.97</v>
      </c>
      <c r="D186" s="12">
        <v>1.018</v>
      </c>
      <c r="E186" s="12">
        <v>1.0109999999999999</v>
      </c>
      <c r="F186" s="204">
        <v>666</v>
      </c>
      <c r="G186" s="246"/>
      <c r="H186" s="246"/>
      <c r="I186" s="246"/>
      <c r="J186" s="246"/>
      <c r="K186" s="247"/>
      <c r="L186" s="247"/>
      <c r="M186" s="247"/>
      <c r="N186" s="247"/>
    </row>
    <row r="187" spans="1:14" ht="22.5" customHeight="1" x14ac:dyDescent="0.25">
      <c r="A187" s="1" t="s">
        <v>1264</v>
      </c>
      <c r="B187" s="12">
        <v>0.98699999999999999</v>
      </c>
      <c r="C187" s="12">
        <v>0.97599999999999998</v>
      </c>
      <c r="D187" s="12">
        <v>1.02</v>
      </c>
      <c r="E187" s="12">
        <v>1.016</v>
      </c>
      <c r="F187" s="204">
        <v>667</v>
      </c>
      <c r="G187" s="246"/>
      <c r="H187" s="246"/>
      <c r="I187" s="246"/>
      <c r="J187" s="246"/>
      <c r="K187" s="247"/>
      <c r="L187" s="247"/>
      <c r="M187" s="247"/>
      <c r="N187" s="247"/>
    </row>
    <row r="188" spans="1:14" ht="22.5" customHeight="1" x14ac:dyDescent="0.25">
      <c r="A188" s="1" t="s">
        <v>1265</v>
      </c>
      <c r="B188" s="12">
        <v>0.98299999999999998</v>
      </c>
      <c r="C188" s="12">
        <v>0.98799999999999999</v>
      </c>
      <c r="D188" s="12">
        <v>0.97199999999999998</v>
      </c>
      <c r="E188" s="12">
        <v>0.98299999999999998</v>
      </c>
      <c r="F188" s="204">
        <v>668</v>
      </c>
      <c r="G188" s="246"/>
      <c r="H188" s="246"/>
      <c r="I188" s="246"/>
      <c r="J188" s="246"/>
      <c r="K188" s="247"/>
      <c r="L188" s="247"/>
      <c r="M188" s="247"/>
      <c r="N188" s="247"/>
    </row>
    <row r="189" spans="1:14" ht="22.5" customHeight="1" x14ac:dyDescent="0.25">
      <c r="A189" s="1" t="s">
        <v>1266</v>
      </c>
      <c r="B189" s="12">
        <v>1</v>
      </c>
      <c r="C189" s="12">
        <v>1.02</v>
      </c>
      <c r="D189" s="12">
        <v>1.012</v>
      </c>
      <c r="E189" s="12">
        <v>1.0349999999999999</v>
      </c>
      <c r="F189" s="204">
        <v>669</v>
      </c>
      <c r="G189" s="246"/>
      <c r="H189" s="246"/>
      <c r="I189" s="246"/>
      <c r="J189" s="246"/>
      <c r="K189" s="247"/>
      <c r="L189" s="247"/>
      <c r="M189" s="247"/>
      <c r="N189" s="247"/>
    </row>
    <row r="190" spans="1:14" ht="22.5" customHeight="1" x14ac:dyDescent="0.25">
      <c r="A190" s="1" t="s">
        <v>1268</v>
      </c>
      <c r="B190" s="12">
        <v>1.0169999999999999</v>
      </c>
      <c r="C190" s="12">
        <v>1.028</v>
      </c>
      <c r="D190" s="12">
        <v>1.022</v>
      </c>
      <c r="E190" s="12">
        <v>1.0429999999999999</v>
      </c>
      <c r="F190" s="204">
        <v>671</v>
      </c>
      <c r="G190" s="246"/>
      <c r="H190" s="246"/>
      <c r="I190" s="246"/>
      <c r="J190" s="246"/>
      <c r="K190" s="247"/>
      <c r="L190" s="247"/>
      <c r="M190" s="247"/>
      <c r="N190" s="247"/>
    </row>
    <row r="191" spans="1:14" ht="22.5" customHeight="1" x14ac:dyDescent="0.25">
      <c r="A191" s="1" t="s">
        <v>1269</v>
      </c>
      <c r="B191" s="12">
        <v>1</v>
      </c>
      <c r="C191" s="12">
        <v>0.996</v>
      </c>
      <c r="D191" s="12">
        <v>1.0109999999999999</v>
      </c>
      <c r="E191" s="12">
        <v>1.0029999999999999</v>
      </c>
      <c r="F191" s="204">
        <v>672</v>
      </c>
      <c r="G191" s="246"/>
      <c r="H191" s="246"/>
      <c r="I191" s="246"/>
      <c r="J191" s="246"/>
      <c r="K191" s="247"/>
      <c r="L191" s="247"/>
      <c r="M191" s="247"/>
      <c r="N191" s="247"/>
    </row>
    <row r="192" spans="1:14" ht="22.5" customHeight="1" x14ac:dyDescent="0.25">
      <c r="A192" s="1" t="s">
        <v>1270</v>
      </c>
      <c r="B192" s="12">
        <v>0.996</v>
      </c>
      <c r="C192" s="12">
        <v>0.996</v>
      </c>
      <c r="D192" s="12">
        <v>1.0109999999999999</v>
      </c>
      <c r="E192" s="12">
        <v>1.0029999999999999</v>
      </c>
      <c r="F192" s="204">
        <v>673</v>
      </c>
      <c r="G192" s="246"/>
      <c r="H192" s="246"/>
      <c r="I192" s="246"/>
      <c r="J192" s="246"/>
      <c r="K192" s="247"/>
      <c r="L192" s="247"/>
      <c r="M192" s="247"/>
      <c r="N192" s="247"/>
    </row>
    <row r="193" spans="1:14" ht="22.5" customHeight="1" x14ac:dyDescent="0.25">
      <c r="A193" s="1" t="s">
        <v>1271</v>
      </c>
      <c r="B193" s="12">
        <v>0.99</v>
      </c>
      <c r="C193" s="12">
        <v>0.99399999999999999</v>
      </c>
      <c r="D193" s="12">
        <v>0.98599999999999999</v>
      </c>
      <c r="E193" s="12">
        <v>0.99199999999999999</v>
      </c>
      <c r="F193" s="204">
        <v>674</v>
      </c>
      <c r="G193" s="246"/>
      <c r="H193" s="246"/>
      <c r="I193" s="246"/>
      <c r="J193" s="246"/>
      <c r="K193" s="247"/>
      <c r="L193" s="247"/>
      <c r="M193" s="247"/>
      <c r="N193" s="247"/>
    </row>
    <row r="194" spans="1:14" ht="22.5" customHeight="1" x14ac:dyDescent="0.25">
      <c r="A194" s="1" t="s">
        <v>1272</v>
      </c>
      <c r="B194" s="12">
        <v>0.97599999999999998</v>
      </c>
      <c r="C194" s="12">
        <v>0.98</v>
      </c>
      <c r="D194" s="12">
        <v>0.97</v>
      </c>
      <c r="E194" s="12">
        <v>0.97899999999999998</v>
      </c>
      <c r="F194" s="204">
        <v>675</v>
      </c>
      <c r="G194" s="246"/>
      <c r="H194" s="246"/>
      <c r="I194" s="246"/>
      <c r="J194" s="246"/>
      <c r="K194" s="247"/>
      <c r="L194" s="247"/>
      <c r="M194" s="247"/>
      <c r="N194" s="247"/>
    </row>
    <row r="195" spans="1:14" ht="22.5" customHeight="1" x14ac:dyDescent="0.25">
      <c r="A195" s="1" t="s">
        <v>1273</v>
      </c>
      <c r="B195" s="12">
        <v>1.012</v>
      </c>
      <c r="C195" s="12">
        <v>1.012</v>
      </c>
      <c r="D195" s="12">
        <v>1.016</v>
      </c>
      <c r="E195" s="12">
        <v>1.0129999999999999</v>
      </c>
      <c r="F195" s="204">
        <v>676</v>
      </c>
      <c r="G195" s="246"/>
      <c r="H195" s="246"/>
      <c r="I195" s="246"/>
      <c r="J195" s="246"/>
      <c r="K195" s="247"/>
      <c r="L195" s="247"/>
      <c r="M195" s="247"/>
      <c r="N195" s="247"/>
    </row>
    <row r="196" spans="1:14" ht="22.5" customHeight="1" x14ac:dyDescent="0.25">
      <c r="A196" s="1" t="s">
        <v>1276</v>
      </c>
      <c r="B196" s="12">
        <v>1.012</v>
      </c>
      <c r="C196" s="12">
        <v>1.02</v>
      </c>
      <c r="D196" s="12">
        <v>1.018</v>
      </c>
      <c r="E196" s="12">
        <v>1.0289999999999999</v>
      </c>
      <c r="F196" s="204">
        <v>670</v>
      </c>
      <c r="G196" s="246"/>
      <c r="H196" s="246"/>
      <c r="I196" s="246"/>
      <c r="J196" s="246"/>
      <c r="K196" s="247"/>
      <c r="L196" s="247"/>
      <c r="M196" s="247"/>
      <c r="N196" s="247"/>
    </row>
    <row r="197" spans="1:14" ht="22.5" customHeight="1" x14ac:dyDescent="0.25">
      <c r="A197" s="1" t="s">
        <v>1277</v>
      </c>
      <c r="B197" s="12">
        <v>1.012</v>
      </c>
      <c r="C197" s="12">
        <v>1.0189999999999999</v>
      </c>
      <c r="D197" s="12">
        <v>1.0169999999999999</v>
      </c>
      <c r="E197" s="12">
        <v>1.0129999999999999</v>
      </c>
      <c r="F197" s="204">
        <v>679</v>
      </c>
      <c r="G197" s="246"/>
      <c r="H197" s="246"/>
      <c r="I197" s="246"/>
      <c r="J197" s="246"/>
      <c r="K197" s="247"/>
      <c r="L197" s="247"/>
      <c r="M197" s="247"/>
      <c r="N197" s="247"/>
    </row>
    <row r="198" spans="1:14" ht="22.5" customHeight="1" x14ac:dyDescent="0.25">
      <c r="A198" s="1" t="s">
        <v>1278</v>
      </c>
      <c r="B198" s="12">
        <v>1.012</v>
      </c>
      <c r="C198" s="12">
        <v>1.012</v>
      </c>
      <c r="D198" s="12">
        <v>1.012</v>
      </c>
      <c r="E198" s="12">
        <v>1.0129999999999999</v>
      </c>
      <c r="F198" s="204">
        <v>684</v>
      </c>
      <c r="G198" s="246"/>
      <c r="H198" s="246"/>
      <c r="I198" s="246"/>
      <c r="J198" s="246"/>
      <c r="K198" s="247"/>
      <c r="L198" s="247"/>
      <c r="M198" s="247"/>
      <c r="N198" s="247"/>
    </row>
    <row r="199" spans="1:14" ht="22.5" customHeight="1" x14ac:dyDescent="0.25">
      <c r="A199" s="1" t="s">
        <v>1279</v>
      </c>
      <c r="B199" s="12">
        <v>1.012</v>
      </c>
      <c r="C199" s="12">
        <v>1.0149999999999999</v>
      </c>
      <c r="D199" s="12">
        <v>1.0189999999999999</v>
      </c>
      <c r="E199" s="12">
        <v>1.0129999999999999</v>
      </c>
      <c r="F199" s="204">
        <v>683</v>
      </c>
      <c r="G199" s="246"/>
      <c r="H199" s="246"/>
      <c r="I199" s="246"/>
      <c r="J199" s="246"/>
      <c r="K199" s="247"/>
      <c r="L199" s="247"/>
      <c r="M199" s="247"/>
      <c r="N199" s="247"/>
    </row>
    <row r="200" spans="1:14" ht="22.5" customHeight="1" x14ac:dyDescent="0.25">
      <c r="A200" s="1" t="s">
        <v>1280</v>
      </c>
      <c r="B200" s="12">
        <v>1.0309999999999999</v>
      </c>
      <c r="C200" s="12">
        <v>1.0309999999999999</v>
      </c>
      <c r="D200" s="12">
        <v>1.032</v>
      </c>
      <c r="E200" s="12">
        <v>1.0309999999999999</v>
      </c>
      <c r="F200" s="204">
        <v>664</v>
      </c>
      <c r="G200" s="246"/>
      <c r="H200" s="246"/>
      <c r="I200" s="246"/>
      <c r="J200" s="246"/>
      <c r="K200" s="247"/>
      <c r="L200" s="247"/>
      <c r="M200" s="247"/>
      <c r="N200" s="247"/>
    </row>
    <row r="201" spans="1:14" ht="22.5" customHeight="1" x14ac:dyDescent="0.25">
      <c r="A201" s="1" t="s">
        <v>1281</v>
      </c>
      <c r="B201" s="12">
        <v>1.0309999999999999</v>
      </c>
      <c r="C201" s="12">
        <v>1.032</v>
      </c>
      <c r="D201" s="12">
        <v>1.0329999999999999</v>
      </c>
      <c r="E201" s="12">
        <v>1.032</v>
      </c>
      <c r="F201" s="204">
        <v>615</v>
      </c>
      <c r="G201" s="246"/>
      <c r="H201" s="246"/>
      <c r="I201" s="246"/>
      <c r="J201" s="246"/>
      <c r="K201" s="247"/>
      <c r="L201" s="247"/>
      <c r="M201" s="247"/>
      <c r="N201" s="247"/>
    </row>
    <row r="202" spans="1:14" ht="22.5" customHeight="1" x14ac:dyDescent="0.25">
      <c r="A202" s="1" t="s">
        <v>1282</v>
      </c>
      <c r="B202" s="12">
        <v>1.0129999999999999</v>
      </c>
      <c r="C202" s="12">
        <v>1.016</v>
      </c>
      <c r="D202" s="12">
        <v>1.0169999999999999</v>
      </c>
      <c r="E202" s="12">
        <v>1.028</v>
      </c>
      <c r="F202" s="204">
        <v>686</v>
      </c>
      <c r="G202" s="246"/>
      <c r="H202" s="246"/>
      <c r="I202" s="246"/>
      <c r="J202" s="246"/>
      <c r="K202" s="247"/>
      <c r="L202" s="247"/>
      <c r="M202" s="247"/>
      <c r="N202" s="247"/>
    </row>
    <row r="203" spans="1:14" ht="22.5" customHeight="1" x14ac:dyDescent="0.25">
      <c r="A203" s="1" t="s">
        <v>1283</v>
      </c>
      <c r="B203" s="12">
        <v>1.016</v>
      </c>
      <c r="C203" s="12">
        <v>1.0389999999999999</v>
      </c>
      <c r="D203" s="12">
        <v>1.0269999999999999</v>
      </c>
      <c r="E203" s="12">
        <v>1.0669999999999999</v>
      </c>
      <c r="F203" s="204">
        <v>687</v>
      </c>
      <c r="G203" s="246"/>
      <c r="H203" s="246"/>
      <c r="I203" s="246"/>
      <c r="J203" s="246"/>
      <c r="K203" s="247"/>
      <c r="L203" s="247"/>
      <c r="M203" s="247"/>
      <c r="N203" s="247"/>
    </row>
    <row r="204" spans="1:14" ht="22.5" customHeight="1" x14ac:dyDescent="0.25">
      <c r="A204" s="1" t="s">
        <v>1284</v>
      </c>
      <c r="B204" s="12">
        <v>1.012</v>
      </c>
      <c r="C204" s="12">
        <v>1.0229999999999999</v>
      </c>
      <c r="D204" s="12">
        <v>1.018</v>
      </c>
      <c r="E204" s="12">
        <v>1.0129999999999999</v>
      </c>
      <c r="F204" s="204">
        <v>678</v>
      </c>
      <c r="G204" s="246"/>
      <c r="H204" s="246"/>
      <c r="I204" s="246"/>
      <c r="J204" s="246"/>
      <c r="K204" s="247"/>
      <c r="L204" s="247"/>
      <c r="M204" s="247"/>
      <c r="N204" s="247"/>
    </row>
    <row r="205" spans="1:14" ht="22.5" customHeight="1" x14ac:dyDescent="0.25">
      <c r="A205" s="1" t="s">
        <v>1285</v>
      </c>
      <c r="B205" s="12">
        <v>1.0069999999999999</v>
      </c>
      <c r="C205" s="12">
        <v>1.008</v>
      </c>
      <c r="D205" s="12">
        <v>1.0069999999999999</v>
      </c>
      <c r="E205" s="12">
        <v>1.0089999999999999</v>
      </c>
      <c r="F205" s="204">
        <v>697</v>
      </c>
      <c r="G205" s="246"/>
      <c r="H205" s="246"/>
      <c r="I205" s="246"/>
      <c r="J205" s="246"/>
      <c r="K205" s="247"/>
      <c r="L205" s="247"/>
      <c r="M205" s="247"/>
      <c r="N205" s="247"/>
    </row>
    <row r="206" spans="1:14" ht="22.5" customHeight="1" x14ac:dyDescent="0.25">
      <c r="A206" s="1" t="s">
        <v>1286</v>
      </c>
      <c r="B206" s="12">
        <v>1.008</v>
      </c>
      <c r="C206" s="12">
        <v>1.012</v>
      </c>
      <c r="D206" s="12">
        <v>1.01</v>
      </c>
      <c r="E206" s="12">
        <v>1.02</v>
      </c>
      <c r="F206" s="204">
        <v>699</v>
      </c>
      <c r="G206" s="246"/>
      <c r="H206" s="246"/>
      <c r="I206" s="246"/>
      <c r="J206" s="246"/>
      <c r="K206" s="247"/>
      <c r="L206" s="247"/>
      <c r="M206" s="247"/>
      <c r="N206" s="247"/>
    </row>
    <row r="207" spans="1:14" ht="22.5" customHeight="1" x14ac:dyDescent="0.25">
      <c r="A207" s="1" t="s">
        <v>1287</v>
      </c>
      <c r="B207" s="12">
        <v>1.0229999999999999</v>
      </c>
      <c r="C207" s="12">
        <v>1.0249999999999999</v>
      </c>
      <c r="D207" s="12">
        <v>1.0249999999999999</v>
      </c>
      <c r="E207" s="12">
        <v>1.026</v>
      </c>
      <c r="F207" s="204">
        <v>692</v>
      </c>
      <c r="G207" s="246"/>
      <c r="H207" s="246"/>
      <c r="I207" s="246"/>
      <c r="J207" s="246"/>
      <c r="K207" s="247"/>
      <c r="L207" s="247"/>
      <c r="M207" s="247"/>
      <c r="N207" s="247"/>
    </row>
    <row r="208" spans="1:14" ht="22.5" customHeight="1" x14ac:dyDescent="0.25">
      <c r="A208" s="1" t="s">
        <v>1288</v>
      </c>
      <c r="B208" s="12">
        <v>1.012</v>
      </c>
      <c r="C208" s="12">
        <v>1.016</v>
      </c>
      <c r="D208" s="12">
        <v>1.01</v>
      </c>
      <c r="E208" s="12">
        <v>1.0129999999999999</v>
      </c>
      <c r="F208" s="204">
        <v>693</v>
      </c>
      <c r="G208" s="246"/>
      <c r="H208" s="246"/>
      <c r="I208" s="246"/>
      <c r="J208" s="246"/>
      <c r="K208" s="247"/>
      <c r="L208" s="247"/>
      <c r="M208" s="247"/>
      <c r="N208" s="247"/>
    </row>
    <row r="209" spans="1:14" ht="22.5" customHeight="1" x14ac:dyDescent="0.25">
      <c r="A209" s="1" t="s">
        <v>1289</v>
      </c>
      <c r="B209" s="12">
        <v>1.014</v>
      </c>
      <c r="C209" s="12">
        <v>1.022</v>
      </c>
      <c r="D209" s="12">
        <v>1.016</v>
      </c>
      <c r="E209" s="12">
        <v>1.03</v>
      </c>
      <c r="F209" s="204">
        <v>694</v>
      </c>
      <c r="G209" s="246"/>
      <c r="H209" s="246"/>
      <c r="I209" s="246"/>
      <c r="J209" s="246"/>
      <c r="K209" s="247"/>
      <c r="L209" s="247"/>
      <c r="M209" s="247"/>
      <c r="N209" s="247"/>
    </row>
    <row r="210" spans="1:14" ht="22.5" customHeight="1" x14ac:dyDescent="0.25">
      <c r="A210" s="1" t="s">
        <v>1290</v>
      </c>
      <c r="B210" s="12">
        <v>1.012</v>
      </c>
      <c r="C210" s="12">
        <v>1.012</v>
      </c>
      <c r="D210" s="12">
        <v>1.012</v>
      </c>
      <c r="E210" s="12">
        <v>1.0129999999999999</v>
      </c>
      <c r="F210" s="204">
        <v>696</v>
      </c>
      <c r="G210" s="246"/>
      <c r="H210" s="246"/>
      <c r="I210" s="246"/>
      <c r="J210" s="246"/>
      <c r="K210" s="247"/>
      <c r="L210" s="247"/>
      <c r="M210" s="247"/>
      <c r="N210" s="247"/>
    </row>
    <row r="211" spans="1:14" ht="22.5" customHeight="1" x14ac:dyDescent="0.25">
      <c r="A211" s="1" t="s">
        <v>1291</v>
      </c>
      <c r="B211" s="12">
        <v>1.0029999999999999</v>
      </c>
      <c r="C211" s="12">
        <v>1.0029999999999999</v>
      </c>
      <c r="D211" s="12">
        <v>1.0029999999999999</v>
      </c>
      <c r="E211" s="12">
        <v>1.006</v>
      </c>
      <c r="F211" s="204">
        <v>616</v>
      </c>
      <c r="G211" s="246"/>
      <c r="H211" s="246"/>
      <c r="I211" s="246"/>
      <c r="J211" s="246"/>
      <c r="K211" s="247"/>
      <c r="L211" s="247"/>
      <c r="M211" s="247"/>
      <c r="N211" s="247"/>
    </row>
    <row r="212" spans="1:14" ht="22.5" customHeight="1" x14ac:dyDescent="0.25">
      <c r="A212" s="1" t="s">
        <v>1292</v>
      </c>
      <c r="B212" s="12">
        <v>1.0009999999999999</v>
      </c>
      <c r="C212" s="12">
        <v>1.004</v>
      </c>
      <c r="D212" s="12">
        <v>1.002</v>
      </c>
      <c r="E212" s="12">
        <v>1.0089999999999999</v>
      </c>
      <c r="F212" s="204">
        <v>617</v>
      </c>
      <c r="G212" s="246"/>
      <c r="H212" s="246"/>
      <c r="I212" s="246"/>
      <c r="J212" s="246"/>
      <c r="K212" s="247"/>
      <c r="L212" s="247"/>
      <c r="M212" s="247"/>
      <c r="N212" s="247"/>
    </row>
    <row r="213" spans="1:14" ht="22.5" customHeight="1" x14ac:dyDescent="0.25">
      <c r="A213" s="1" t="s">
        <v>1293</v>
      </c>
      <c r="B213" s="12">
        <v>1.0029999999999999</v>
      </c>
      <c r="C213" s="12">
        <v>1.0049999999999999</v>
      </c>
      <c r="D213" s="12">
        <v>1.008</v>
      </c>
      <c r="E213" s="12">
        <v>1.0069999999999999</v>
      </c>
      <c r="F213" s="204">
        <v>698</v>
      </c>
      <c r="G213" s="246"/>
      <c r="H213" s="246"/>
      <c r="I213" s="246"/>
      <c r="J213" s="246"/>
      <c r="K213" s="247"/>
      <c r="L213" s="247"/>
      <c r="M213" s="247"/>
      <c r="N213" s="247"/>
    </row>
    <row r="214" spans="1:14" ht="30" customHeight="1" x14ac:dyDescent="0.25">
      <c r="A214" s="1" t="s">
        <v>1295</v>
      </c>
      <c r="B214" s="12">
        <v>1.0049999999999999</v>
      </c>
      <c r="C214" s="12">
        <v>1.004</v>
      </c>
      <c r="D214" s="12">
        <v>1.0049999999999999</v>
      </c>
      <c r="E214" s="12">
        <v>1.01</v>
      </c>
      <c r="F214" s="204">
        <v>623</v>
      </c>
      <c r="G214" s="246"/>
      <c r="H214" s="246"/>
      <c r="I214" s="246"/>
      <c r="J214" s="246"/>
      <c r="K214" s="247"/>
      <c r="L214" s="247"/>
      <c r="M214" s="247"/>
      <c r="N214" s="247"/>
    </row>
    <row r="215" spans="1:14" ht="30" customHeight="1" x14ac:dyDescent="0.25">
      <c r="A215" s="1" t="s">
        <v>1296</v>
      </c>
      <c r="B215" s="12">
        <v>1.006</v>
      </c>
      <c r="C215" s="12">
        <v>1.006</v>
      </c>
      <c r="D215" s="12">
        <v>1.006</v>
      </c>
      <c r="E215" s="12">
        <v>1.0169999999999999</v>
      </c>
      <c r="F215" s="204">
        <v>624</v>
      </c>
      <c r="G215" s="246"/>
      <c r="H215" s="246"/>
      <c r="I215" s="246"/>
      <c r="J215" s="246"/>
      <c r="K215" s="247"/>
      <c r="L215" s="247"/>
      <c r="M215" s="247"/>
      <c r="N215" s="247"/>
    </row>
    <row r="216" spans="1:14" ht="22.5" customHeight="1" x14ac:dyDescent="0.25">
      <c r="A216" s="1" t="s">
        <v>1298</v>
      </c>
      <c r="B216" s="12">
        <v>1.0069999999999999</v>
      </c>
      <c r="C216" s="12">
        <v>1.006</v>
      </c>
      <c r="D216" s="12">
        <v>1.0069999999999999</v>
      </c>
      <c r="E216" s="12">
        <v>1.018</v>
      </c>
      <c r="F216" s="204">
        <v>626</v>
      </c>
      <c r="G216" s="246"/>
      <c r="H216" s="246"/>
      <c r="I216" s="246"/>
      <c r="J216" s="246"/>
      <c r="K216" s="247"/>
      <c r="L216" s="247"/>
      <c r="M216" s="247"/>
      <c r="N216" s="247"/>
    </row>
    <row r="217" spans="1:14" ht="22.5" customHeight="1" x14ac:dyDescent="0.25">
      <c r="A217" s="1" t="s">
        <v>1300</v>
      </c>
      <c r="B217" s="12">
        <v>1.018</v>
      </c>
      <c r="C217" s="12">
        <v>1.026</v>
      </c>
      <c r="D217" s="12">
        <v>1.0209999999999999</v>
      </c>
      <c r="E217" s="12">
        <v>1.0349999999999999</v>
      </c>
      <c r="F217" s="204" t="s">
        <v>1299</v>
      </c>
      <c r="G217" s="246"/>
      <c r="H217" s="246"/>
      <c r="I217" s="246"/>
      <c r="J217" s="246"/>
      <c r="K217" s="247"/>
      <c r="L217" s="247"/>
      <c r="M217" s="247"/>
      <c r="N217" s="247"/>
    </row>
    <row r="218" spans="1:14" ht="22.5" customHeight="1" x14ac:dyDescent="0.25">
      <c r="A218" s="1" t="s">
        <v>1301</v>
      </c>
      <c r="B218" s="12">
        <v>1.0029999999999999</v>
      </c>
      <c r="C218" s="12">
        <v>1.004</v>
      </c>
      <c r="D218" s="12">
        <v>1.0029999999999999</v>
      </c>
      <c r="E218" s="12">
        <v>1.004</v>
      </c>
      <c r="F218" s="204">
        <v>632</v>
      </c>
      <c r="G218" s="246"/>
      <c r="H218" s="246"/>
      <c r="I218" s="246"/>
      <c r="J218" s="246"/>
      <c r="K218" s="247"/>
      <c r="L218" s="247"/>
      <c r="M218" s="247"/>
      <c r="N218" s="247"/>
    </row>
    <row r="219" spans="1:14" ht="22.5" customHeight="1" x14ac:dyDescent="0.25">
      <c r="A219" s="1" t="s">
        <v>1302</v>
      </c>
      <c r="B219" s="12">
        <v>1.0089999999999999</v>
      </c>
      <c r="C219" s="12">
        <v>1.0129999999999999</v>
      </c>
      <c r="D219" s="12">
        <v>1.01</v>
      </c>
      <c r="E219" s="12">
        <v>1.0149999999999999</v>
      </c>
      <c r="F219" s="204">
        <v>633</v>
      </c>
      <c r="G219" s="246"/>
      <c r="H219" s="246"/>
      <c r="I219" s="246"/>
      <c r="J219" s="246"/>
      <c r="K219" s="247"/>
      <c r="L219" s="247"/>
      <c r="M219" s="247"/>
      <c r="N219" s="247"/>
    </row>
    <row r="220" spans="1:14" ht="22.5" customHeight="1" x14ac:dyDescent="0.25">
      <c r="A220" s="1" t="s">
        <v>1304</v>
      </c>
      <c r="B220" s="12">
        <v>1.012</v>
      </c>
      <c r="C220" s="12">
        <v>1.02</v>
      </c>
      <c r="D220" s="12">
        <v>1.0209999999999999</v>
      </c>
      <c r="E220" s="12">
        <v>1.0229999999999999</v>
      </c>
      <c r="F220" s="204">
        <v>691</v>
      </c>
      <c r="G220" s="246"/>
      <c r="H220" s="246"/>
      <c r="I220" s="246"/>
      <c r="J220" s="246"/>
      <c r="K220" s="247"/>
      <c r="L220" s="247"/>
      <c r="M220" s="247"/>
      <c r="N220" s="247"/>
    </row>
    <row r="221" spans="1:14" ht="22.5" customHeight="1" x14ac:dyDescent="0.25">
      <c r="A221" s="1" t="s">
        <v>1311</v>
      </c>
      <c r="B221" s="12">
        <v>0.99299999999999999</v>
      </c>
      <c r="C221" s="12">
        <v>0.98599999999999999</v>
      </c>
      <c r="D221" s="12">
        <v>0.99</v>
      </c>
      <c r="E221" s="12">
        <v>0.98099999999999998</v>
      </c>
      <c r="F221" s="204" t="s">
        <v>1310</v>
      </c>
      <c r="G221" s="246"/>
      <c r="H221" s="246"/>
      <c r="I221" s="246"/>
      <c r="J221" s="246"/>
      <c r="K221" s="247"/>
      <c r="L221" s="247"/>
      <c r="M221" s="247"/>
      <c r="N221" s="247"/>
    </row>
    <row r="222" spans="1:14" ht="22.5" customHeight="1" x14ac:dyDescent="0.25">
      <c r="A222" s="1" t="s">
        <v>1313</v>
      </c>
      <c r="B222" s="12">
        <v>0.98499999999999999</v>
      </c>
      <c r="C222" s="12">
        <v>0.98899999999999999</v>
      </c>
      <c r="D222" s="12">
        <v>0.97799999999999998</v>
      </c>
      <c r="E222" s="12">
        <v>0.98099999999999998</v>
      </c>
      <c r="F222" s="204" t="s">
        <v>1312</v>
      </c>
      <c r="G222" s="246"/>
      <c r="H222" s="246"/>
      <c r="I222" s="246"/>
      <c r="J222" s="246"/>
      <c r="K222" s="247"/>
      <c r="L222" s="247"/>
      <c r="M222" s="247"/>
      <c r="N222" s="247"/>
    </row>
    <row r="223" spans="1:14" ht="22.5" customHeight="1" x14ac:dyDescent="0.25">
      <c r="A223" s="1" t="s">
        <v>1315</v>
      </c>
      <c r="B223" s="12">
        <v>1</v>
      </c>
      <c r="C223" s="12">
        <v>1.0009999999999999</v>
      </c>
      <c r="D223" s="12">
        <v>1</v>
      </c>
      <c r="E223" s="12">
        <v>1.0009999999999999</v>
      </c>
      <c r="F223" s="204" t="s">
        <v>1314</v>
      </c>
      <c r="G223" s="246"/>
      <c r="H223" s="246"/>
      <c r="I223" s="246"/>
      <c r="J223" s="246"/>
      <c r="K223" s="247"/>
      <c r="L223" s="247"/>
      <c r="M223" s="247"/>
      <c r="N223" s="247"/>
    </row>
    <row r="224" spans="1:14" ht="22.5" customHeight="1" x14ac:dyDescent="0.25">
      <c r="A224" s="1" t="s">
        <v>1317</v>
      </c>
      <c r="B224" s="12">
        <v>1.016</v>
      </c>
      <c r="C224" s="12">
        <v>1.0169999999999999</v>
      </c>
      <c r="D224" s="12">
        <v>1.0189999999999999</v>
      </c>
      <c r="E224" s="12">
        <v>1.02</v>
      </c>
      <c r="F224" s="204" t="s">
        <v>1316</v>
      </c>
      <c r="G224" s="246"/>
      <c r="H224" s="246"/>
      <c r="I224" s="246"/>
      <c r="J224" s="246"/>
      <c r="K224" s="247"/>
      <c r="L224" s="247"/>
      <c r="M224" s="247"/>
      <c r="N224" s="247"/>
    </row>
    <row r="225" spans="1:14" ht="22.5" customHeight="1" x14ac:dyDescent="0.25">
      <c r="A225" s="1" t="s">
        <v>1319</v>
      </c>
      <c r="B225" s="12">
        <v>0.99399999999999999</v>
      </c>
      <c r="C225" s="12">
        <v>0.98599999999999999</v>
      </c>
      <c r="D225" s="12">
        <v>0.95699999999999996</v>
      </c>
      <c r="E225" s="12">
        <v>0.94</v>
      </c>
      <c r="F225" s="204" t="s">
        <v>1318</v>
      </c>
      <c r="G225" s="246"/>
      <c r="H225" s="246"/>
      <c r="I225" s="246"/>
      <c r="J225" s="246"/>
      <c r="K225" s="247"/>
      <c r="L225" s="247"/>
      <c r="M225" s="247"/>
      <c r="N225" s="247"/>
    </row>
    <row r="226" spans="1:14" ht="22.5" customHeight="1" x14ac:dyDescent="0.25">
      <c r="A226" s="1" t="s">
        <v>1321</v>
      </c>
      <c r="B226" s="12">
        <v>0.94699999999999995</v>
      </c>
      <c r="C226" s="12">
        <v>0.95</v>
      </c>
      <c r="D226" s="12">
        <v>0.98899999999999999</v>
      </c>
      <c r="E226" s="12">
        <v>0.96399999999999997</v>
      </c>
      <c r="F226" s="204" t="s">
        <v>1320</v>
      </c>
      <c r="G226" s="246"/>
      <c r="H226" s="246"/>
      <c r="I226" s="246"/>
      <c r="J226" s="246"/>
      <c r="K226" s="247"/>
      <c r="L226" s="247"/>
      <c r="M226" s="247"/>
      <c r="N226" s="247"/>
    </row>
    <row r="227" spans="1:14" ht="22.5" customHeight="1" x14ac:dyDescent="0.25">
      <c r="A227" s="1" t="s">
        <v>1323</v>
      </c>
      <c r="B227" s="12">
        <v>0.97099999999999997</v>
      </c>
      <c r="C227" s="12">
        <v>0.97799999999999998</v>
      </c>
      <c r="D227" s="12">
        <v>0.99099999999999999</v>
      </c>
      <c r="E227" s="12">
        <v>0.98499999999999999</v>
      </c>
      <c r="F227" s="204" t="s">
        <v>1322</v>
      </c>
      <c r="G227" s="246"/>
      <c r="H227" s="246"/>
      <c r="I227" s="246"/>
      <c r="J227" s="246"/>
      <c r="K227" s="247"/>
      <c r="L227" s="247"/>
      <c r="M227" s="247"/>
      <c r="N227" s="247"/>
    </row>
    <row r="228" spans="1:14" ht="22.5" customHeight="1" x14ac:dyDescent="0.25">
      <c r="A228" s="1" t="s">
        <v>1324</v>
      </c>
      <c r="B228" s="12">
        <v>1.012</v>
      </c>
      <c r="C228" s="12">
        <v>1.012</v>
      </c>
      <c r="D228" s="12">
        <v>1.012</v>
      </c>
      <c r="E228" s="12">
        <v>1.0129999999999999</v>
      </c>
      <c r="F228" s="204">
        <v>700</v>
      </c>
      <c r="G228" s="246"/>
      <c r="H228" s="246"/>
      <c r="I228" s="246"/>
      <c r="J228" s="246"/>
      <c r="K228" s="247"/>
      <c r="L228" s="247"/>
      <c r="M228" s="247"/>
      <c r="N228" s="247"/>
    </row>
    <row r="229" spans="1:14" ht="28.5" customHeight="1" x14ac:dyDescent="0.25">
      <c r="A229" s="1" t="s">
        <v>1325</v>
      </c>
      <c r="B229" s="12">
        <v>1.008</v>
      </c>
      <c r="C229" s="12">
        <v>1.0049999999999999</v>
      </c>
      <c r="D229" s="12">
        <v>1.006</v>
      </c>
      <c r="E229" s="12">
        <v>1.008</v>
      </c>
      <c r="F229" s="204">
        <v>650</v>
      </c>
      <c r="G229" s="246"/>
      <c r="H229" s="246"/>
      <c r="I229" s="246"/>
      <c r="J229" s="246"/>
      <c r="K229" s="247"/>
      <c r="L229" s="247"/>
      <c r="M229" s="247"/>
      <c r="N229" s="247"/>
    </row>
    <row r="230" spans="1:14" ht="22.5" customHeight="1" x14ac:dyDescent="0.25">
      <c r="A230" s="1" t="s">
        <v>1331</v>
      </c>
      <c r="B230" s="12">
        <v>0.998</v>
      </c>
      <c r="C230" s="12">
        <v>0.995</v>
      </c>
      <c r="D230" s="12">
        <v>0.995</v>
      </c>
      <c r="E230" s="12">
        <v>1.0029999999999999</v>
      </c>
      <c r="F230" s="204">
        <v>634</v>
      </c>
      <c r="G230" s="246"/>
      <c r="H230" s="246"/>
      <c r="I230" s="246"/>
      <c r="J230" s="246"/>
      <c r="K230" s="247"/>
      <c r="L230" s="247"/>
      <c r="M230" s="247"/>
      <c r="N230" s="247"/>
    </row>
    <row r="231" spans="1:14" ht="22.5" customHeight="1" x14ac:dyDescent="0.25">
      <c r="A231" s="1" t="s">
        <v>1332</v>
      </c>
      <c r="B231" s="12">
        <v>1.012</v>
      </c>
      <c r="C231" s="12">
        <v>1.012</v>
      </c>
      <c r="D231" s="12">
        <v>1.012</v>
      </c>
      <c r="E231" s="12">
        <v>1.0129999999999999</v>
      </c>
      <c r="F231" s="204">
        <v>951</v>
      </c>
      <c r="G231" s="246"/>
      <c r="H231" s="246"/>
      <c r="I231" s="246"/>
      <c r="J231" s="246"/>
      <c r="K231" s="247"/>
      <c r="L231" s="247"/>
      <c r="M231" s="247"/>
      <c r="N231" s="247"/>
    </row>
    <row r="232" spans="1:14" ht="22.5" customHeight="1" x14ac:dyDescent="0.25">
      <c r="A232" s="1" t="s">
        <v>1333</v>
      </c>
      <c r="B232" s="12">
        <v>1.002</v>
      </c>
      <c r="C232" s="12">
        <v>1.0029999999999999</v>
      </c>
      <c r="D232" s="12">
        <v>1.002</v>
      </c>
      <c r="E232" s="12">
        <v>1.004</v>
      </c>
      <c r="F232" s="204">
        <v>613</v>
      </c>
      <c r="G232" s="246"/>
      <c r="H232" s="246"/>
      <c r="I232" s="246"/>
      <c r="J232" s="246"/>
      <c r="K232" s="247"/>
      <c r="L232" s="247"/>
      <c r="M232" s="247"/>
      <c r="N232" s="247"/>
    </row>
    <row r="233" spans="1:14" ht="22.5" customHeight="1" x14ac:dyDescent="0.25">
      <c r="A233" s="1" t="s">
        <v>1334</v>
      </c>
      <c r="B233" s="12">
        <v>1</v>
      </c>
      <c r="C233" s="12">
        <v>1</v>
      </c>
      <c r="D233" s="12">
        <v>1</v>
      </c>
      <c r="E233" s="12">
        <v>1</v>
      </c>
      <c r="F233" s="204">
        <v>682</v>
      </c>
      <c r="G233" s="246"/>
      <c r="H233" s="246"/>
      <c r="I233" s="246"/>
      <c r="J233" s="246"/>
      <c r="K233" s="247"/>
      <c r="L233" s="247"/>
      <c r="M233" s="247"/>
      <c r="N233" s="247"/>
    </row>
    <row r="234" spans="1:14" ht="22.5" customHeight="1" x14ac:dyDescent="0.25">
      <c r="A234" s="1" t="s">
        <v>1502</v>
      </c>
      <c r="B234" s="12">
        <v>0.97099999999999997</v>
      </c>
      <c r="C234" s="12">
        <v>0.98799999999999999</v>
      </c>
      <c r="D234" s="12">
        <v>0.97299999999999998</v>
      </c>
      <c r="E234" s="12">
        <v>0.99</v>
      </c>
      <c r="F234" s="204">
        <v>639</v>
      </c>
      <c r="G234" s="246"/>
      <c r="H234" s="246"/>
      <c r="I234" s="246"/>
      <c r="J234" s="246"/>
      <c r="K234" s="247"/>
      <c r="L234" s="247"/>
      <c r="M234" s="247"/>
      <c r="N234" s="247"/>
    </row>
    <row r="235" spans="1:14" x14ac:dyDescent="0.25">
      <c r="A235" s="1" t="s">
        <v>1498</v>
      </c>
      <c r="B235" s="12">
        <v>1.012</v>
      </c>
      <c r="C235" s="12">
        <v>1.012</v>
      </c>
      <c r="D235" s="12">
        <v>1.012</v>
      </c>
      <c r="E235" s="12">
        <v>1.0129999999999999</v>
      </c>
      <c r="F235" s="204">
        <v>953</v>
      </c>
      <c r="G235" s="246"/>
      <c r="H235" s="246"/>
      <c r="I235" s="246"/>
      <c r="J235" s="246"/>
      <c r="K235" s="247"/>
      <c r="L235" s="247"/>
      <c r="M235" s="247"/>
      <c r="N235" s="247"/>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146:F146"/>
    <mergeCell ref="A12:F12"/>
    <mergeCell ref="A13:F13"/>
    <mergeCell ref="A145:F145"/>
    <mergeCell ref="A24:F24"/>
    <mergeCell ref="A25:F25"/>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2" fitToHeight="0" orientation="portrait" r:id="rId2"/>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37"/>
  <sheetViews>
    <sheetView topLeftCell="A10" zoomScale="80" zoomScaleNormal="80" zoomScaleSheetLayoutView="100" workbookViewId="0">
      <selection activeCell="J16" sqref="J16"/>
    </sheetView>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10.33203125" style="3" customWidth="1"/>
    <col min="7" max="7" width="20.6640625" style="2" customWidth="1"/>
    <col min="8" max="8" width="50.5546875" style="3" customWidth="1"/>
    <col min="9" max="10" width="15.5546875" style="3" customWidth="1"/>
    <col min="11" max="11" width="15.5546875" style="10" customWidth="1"/>
    <col min="12" max="13" width="15.5546875" style="4" customWidth="1"/>
    <col min="14" max="17" width="15.5546875" style="2" customWidth="1"/>
    <col min="18" max="16384" width="9.109375" style="2"/>
  </cols>
  <sheetData>
    <row r="1" spans="1:17" ht="100.5" customHeight="1" x14ac:dyDescent="0.25">
      <c r="A1" s="15" t="s">
        <v>26</v>
      </c>
      <c r="B1" s="15"/>
      <c r="C1" s="15"/>
      <c r="D1" s="15"/>
      <c r="G1" s="24"/>
      <c r="H1" s="314" t="s">
        <v>186</v>
      </c>
      <c r="I1" s="315"/>
    </row>
    <row r="2" spans="1:17" ht="27.75" customHeight="1" x14ac:dyDescent="0.25">
      <c r="A2" s="272" t="s">
        <v>185</v>
      </c>
      <c r="B2" s="273"/>
      <c r="C2" s="273"/>
      <c r="D2" s="273"/>
      <c r="E2" s="273"/>
      <c r="F2" s="273"/>
      <c r="G2" s="273"/>
      <c r="H2" s="273"/>
      <c r="I2" s="273"/>
      <c r="J2" s="273"/>
      <c r="K2" s="273"/>
      <c r="L2" s="273"/>
      <c r="M2" s="273"/>
      <c r="N2" s="273"/>
      <c r="O2" s="273"/>
      <c r="P2" s="273"/>
      <c r="Q2" s="273"/>
    </row>
    <row r="3" spans="1:17" ht="17.25" customHeight="1" x14ac:dyDescent="0.25">
      <c r="A3" s="15"/>
      <c r="B3" s="15"/>
      <c r="C3" s="15"/>
      <c r="D3" s="15"/>
      <c r="G3" s="24"/>
    </row>
    <row r="4" spans="1:17" s="11" customFormat="1" ht="25.5" customHeight="1" x14ac:dyDescent="0.25">
      <c r="A4" s="316" t="str">
        <f>Overview!B4&amp; " - Effective from "&amp;Overview!D4&amp;" - "&amp;Overview!E4&amp;" new designated EHV charges"</f>
        <v>SP Manweb - Effective from 1 April 2026 - Final new designated EHV charges</v>
      </c>
      <c r="B4" s="317"/>
      <c r="C4" s="317"/>
      <c r="D4" s="317"/>
      <c r="E4" s="317"/>
      <c r="F4" s="317"/>
      <c r="G4" s="317"/>
      <c r="H4" s="317"/>
      <c r="I4" s="317"/>
      <c r="J4" s="317"/>
      <c r="K4" s="317"/>
      <c r="L4" s="317"/>
      <c r="M4" s="317"/>
      <c r="N4" s="317"/>
      <c r="O4" s="317"/>
      <c r="P4" s="317"/>
      <c r="Q4" s="317"/>
    </row>
    <row r="5" spans="1:17" ht="69.75" customHeight="1" x14ac:dyDescent="0.25">
      <c r="A5" s="28" t="s">
        <v>189</v>
      </c>
      <c r="B5" s="28" t="s">
        <v>100</v>
      </c>
      <c r="C5" s="28" t="s">
        <v>63</v>
      </c>
      <c r="D5" s="28" t="s">
        <v>64</v>
      </c>
      <c r="E5" s="28" t="s">
        <v>101</v>
      </c>
      <c r="F5" s="28" t="s">
        <v>63</v>
      </c>
      <c r="G5" s="28" t="s">
        <v>65</v>
      </c>
      <c r="H5" s="73" t="s">
        <v>57</v>
      </c>
      <c r="I5" s="55" t="s">
        <v>654</v>
      </c>
      <c r="J5" s="73" t="str">
        <f>'Annex 2 Designated EHV charges'!I10</f>
        <v>Import
Super Red
unit charge
(p/kWh)</v>
      </c>
      <c r="K5" s="73" t="str">
        <f>'Annex 2 Designated EHV charges'!J10</f>
        <v>Import
fixed charge
(p/day)</v>
      </c>
      <c r="L5" s="73" t="str">
        <f>'Annex 2 Designated EHV charges'!K10</f>
        <v>Import
capacity charge
(p/kVA/day)</v>
      </c>
      <c r="M5" s="73" t="str">
        <f>'Annex 2 Designated EHV charges'!L10</f>
        <v>Import
exceeded capacity charge
(p/kVA/day)</v>
      </c>
      <c r="N5" s="73" t="str">
        <f>'Annex 2 Designated EHV charges'!M10</f>
        <v>Export
Super Red
unit charge
(p/kWh)</v>
      </c>
      <c r="O5" s="73" t="str">
        <f>'Annex 2 Designated EHV charges'!N10</f>
        <v>Export
fixed charge
(p/day)</v>
      </c>
      <c r="P5" s="73" t="str">
        <f>'Annex 2 Designated EHV charges'!O10</f>
        <v>Export
capacity charge
(p/kVA/day)</v>
      </c>
      <c r="Q5" s="73" t="str">
        <f>'Annex 2 Designated EHV charges'!P10</f>
        <v>Export
exceeded capacity charge
(p/kVA/day)</v>
      </c>
    </row>
    <row r="6" spans="1:17" ht="22.5" customHeight="1" x14ac:dyDescent="0.25">
      <c r="A6" s="45" t="s">
        <v>1509</v>
      </c>
      <c r="B6" s="45" t="s">
        <v>79</v>
      </c>
      <c r="C6" s="213">
        <v>309</v>
      </c>
      <c r="D6" s="238">
        <v>1300035354346</v>
      </c>
      <c r="E6" s="46" t="s">
        <v>80</v>
      </c>
      <c r="F6" s="46" t="s">
        <v>1507</v>
      </c>
      <c r="G6" s="238" t="s">
        <v>1508</v>
      </c>
      <c r="H6" s="47" t="s">
        <v>1369</v>
      </c>
      <c r="I6" s="230">
        <v>2</v>
      </c>
      <c r="J6" s="231" t="s">
        <v>638</v>
      </c>
      <c r="K6" s="234">
        <v>42781.98</v>
      </c>
      <c r="L6" s="232">
        <v>1.53</v>
      </c>
      <c r="M6" s="232">
        <v>1.53</v>
      </c>
      <c r="N6" s="233" t="s">
        <v>638</v>
      </c>
      <c r="O6" s="235">
        <v>22.74</v>
      </c>
      <c r="P6" s="233">
        <v>0.05</v>
      </c>
      <c r="Q6" s="233">
        <v>0.05</v>
      </c>
    </row>
    <row r="7" spans="1:17" ht="22.5" customHeight="1" x14ac:dyDescent="0.25">
      <c r="A7" s="45" t="s">
        <v>1509</v>
      </c>
      <c r="B7" s="45" t="s">
        <v>81</v>
      </c>
      <c r="C7" s="45" t="s">
        <v>1511</v>
      </c>
      <c r="D7" s="238" t="s">
        <v>1512</v>
      </c>
      <c r="E7" s="46" t="s">
        <v>90</v>
      </c>
      <c r="F7" s="45"/>
      <c r="G7" s="238"/>
      <c r="H7" s="47" t="s">
        <v>1510</v>
      </c>
      <c r="I7" s="230">
        <v>2</v>
      </c>
      <c r="J7" s="231" t="s">
        <v>638</v>
      </c>
      <c r="K7" s="234">
        <v>53820.959999999999</v>
      </c>
      <c r="L7" s="232">
        <v>3.14</v>
      </c>
      <c r="M7" s="232">
        <v>3.14</v>
      </c>
      <c r="N7" s="233"/>
      <c r="O7" s="235"/>
      <c r="P7" s="233"/>
      <c r="Q7" s="233"/>
    </row>
    <row r="8" spans="1:17" ht="22.5" customHeight="1" x14ac:dyDescent="0.25">
      <c r="A8" s="45" t="s">
        <v>1509</v>
      </c>
      <c r="B8" s="45" t="s">
        <v>82</v>
      </c>
      <c r="C8" s="45" t="s">
        <v>1513</v>
      </c>
      <c r="D8" s="238" t="s">
        <v>1514</v>
      </c>
      <c r="E8" s="46" t="s">
        <v>91</v>
      </c>
      <c r="F8" s="46"/>
      <c r="G8" s="238"/>
      <c r="H8" s="47" t="s">
        <v>1328</v>
      </c>
      <c r="I8" s="230">
        <v>2</v>
      </c>
      <c r="J8" s="231" t="s">
        <v>638</v>
      </c>
      <c r="K8" s="234">
        <v>38555.360000000001</v>
      </c>
      <c r="L8" s="232">
        <v>1.1499999999999999</v>
      </c>
      <c r="M8" s="232">
        <v>1.1499999999999999</v>
      </c>
      <c r="N8" s="233"/>
      <c r="O8" s="235"/>
      <c r="P8" s="233"/>
      <c r="Q8" s="233"/>
    </row>
    <row r="9" spans="1:17" ht="22.5" customHeight="1" x14ac:dyDescent="0.25">
      <c r="A9" s="45" t="s">
        <v>1509</v>
      </c>
      <c r="B9" s="45" t="s">
        <v>83</v>
      </c>
      <c r="C9" s="45">
        <v>859</v>
      </c>
      <c r="D9" s="238">
        <v>1300060985075</v>
      </c>
      <c r="E9" s="46" t="s">
        <v>92</v>
      </c>
      <c r="F9" s="46">
        <v>630</v>
      </c>
      <c r="G9" s="238">
        <v>1300060985084</v>
      </c>
      <c r="H9" s="47" t="s">
        <v>1261</v>
      </c>
      <c r="I9" s="230" t="s">
        <v>468</v>
      </c>
      <c r="J9" s="231" t="s">
        <v>638</v>
      </c>
      <c r="K9" s="234">
        <v>232030.21008914418</v>
      </c>
      <c r="L9" s="232">
        <v>1.48</v>
      </c>
      <c r="M9" s="232">
        <v>1.48</v>
      </c>
      <c r="N9" s="233" t="s">
        <v>638</v>
      </c>
      <c r="O9" s="235">
        <v>40000.080000000002</v>
      </c>
      <c r="P9" s="233">
        <v>0.05</v>
      </c>
      <c r="Q9" s="233">
        <v>0.05</v>
      </c>
    </row>
    <row r="10" spans="1:17" ht="22.5" customHeight="1" x14ac:dyDescent="0.25">
      <c r="A10" s="45" t="s">
        <v>1509</v>
      </c>
      <c r="B10" s="45" t="s">
        <v>84</v>
      </c>
      <c r="C10" s="45">
        <v>804</v>
      </c>
      <c r="D10" s="238">
        <v>1300035352942</v>
      </c>
      <c r="E10" s="46" t="s">
        <v>93</v>
      </c>
      <c r="F10" s="46"/>
      <c r="G10" s="238" t="s">
        <v>1348</v>
      </c>
      <c r="H10" s="47" t="s">
        <v>1213</v>
      </c>
      <c r="I10" s="230">
        <v>4</v>
      </c>
      <c r="J10" s="231" t="s">
        <v>638</v>
      </c>
      <c r="K10" s="234">
        <v>226430.3</v>
      </c>
      <c r="L10" s="232">
        <v>3.65</v>
      </c>
      <c r="M10" s="232">
        <v>3.65</v>
      </c>
      <c r="N10" s="233" t="s">
        <v>638</v>
      </c>
      <c r="O10" s="235" t="s">
        <v>638</v>
      </c>
      <c r="P10" s="233" t="s">
        <v>638</v>
      </c>
      <c r="Q10" s="233" t="s">
        <v>638</v>
      </c>
    </row>
    <row r="11" spans="1:17" ht="22.5" customHeight="1" x14ac:dyDescent="0.25">
      <c r="A11" s="45" t="s">
        <v>1509</v>
      </c>
      <c r="B11" s="45" t="s">
        <v>85</v>
      </c>
      <c r="C11" s="45">
        <v>817</v>
      </c>
      <c r="D11" s="238">
        <v>1300035361992</v>
      </c>
      <c r="E11" s="46" t="s">
        <v>94</v>
      </c>
      <c r="F11" s="46">
        <v>648</v>
      </c>
      <c r="G11" s="238">
        <v>1300060640474</v>
      </c>
      <c r="H11" s="47" t="s">
        <v>1224</v>
      </c>
      <c r="I11" s="230">
        <v>4</v>
      </c>
      <c r="J11" s="231" t="s">
        <v>638</v>
      </c>
      <c r="K11" s="234">
        <v>217033.23121918045</v>
      </c>
      <c r="L11" s="232">
        <v>3.18</v>
      </c>
      <c r="M11" s="232">
        <v>3.25</v>
      </c>
      <c r="N11" s="233" t="s">
        <v>638</v>
      </c>
      <c r="O11" s="235">
        <v>574.26</v>
      </c>
      <c r="P11" s="233">
        <v>0.05</v>
      </c>
      <c r="Q11" s="233">
        <v>0.05</v>
      </c>
    </row>
    <row r="12" spans="1:17" ht="22.5" customHeight="1" x14ac:dyDescent="0.25">
      <c r="A12" s="45" t="s">
        <v>1509</v>
      </c>
      <c r="B12" s="45" t="s">
        <v>86</v>
      </c>
      <c r="C12" s="45">
        <v>857</v>
      </c>
      <c r="D12" s="238">
        <v>1300060508758</v>
      </c>
      <c r="E12" s="46" t="s">
        <v>95</v>
      </c>
      <c r="F12" s="46"/>
      <c r="G12" s="238" t="s">
        <v>1348</v>
      </c>
      <c r="H12" s="47" t="s">
        <v>1259</v>
      </c>
      <c r="I12" s="230">
        <v>4</v>
      </c>
      <c r="J12" s="231" t="s">
        <v>638</v>
      </c>
      <c r="K12" s="234">
        <v>313223.31</v>
      </c>
      <c r="L12" s="232">
        <v>3.89</v>
      </c>
      <c r="M12" s="232">
        <v>3.89</v>
      </c>
      <c r="N12" s="233" t="s">
        <v>638</v>
      </c>
      <c r="O12" s="235" t="s">
        <v>638</v>
      </c>
      <c r="P12" s="233" t="s">
        <v>638</v>
      </c>
      <c r="Q12" s="233" t="s">
        <v>638</v>
      </c>
    </row>
    <row r="13" spans="1:17" ht="22.5" customHeight="1" x14ac:dyDescent="0.25">
      <c r="A13" s="45" t="s">
        <v>1509</v>
      </c>
      <c r="B13" s="45" t="s">
        <v>87</v>
      </c>
      <c r="C13" s="45">
        <v>896</v>
      </c>
      <c r="D13" s="238">
        <v>1300060673442</v>
      </c>
      <c r="E13" s="46" t="s">
        <v>96</v>
      </c>
      <c r="F13" s="46">
        <v>616</v>
      </c>
      <c r="G13" s="238">
        <v>1300060673451</v>
      </c>
      <c r="H13" s="47" t="s">
        <v>1291</v>
      </c>
      <c r="I13" s="230">
        <v>0</v>
      </c>
      <c r="J13" s="231" t="s">
        <v>638</v>
      </c>
      <c r="K13" s="234">
        <v>1896.81</v>
      </c>
      <c r="L13" s="232">
        <v>1.6</v>
      </c>
      <c r="M13" s="232">
        <v>1.6</v>
      </c>
      <c r="N13" s="233" t="s">
        <v>638</v>
      </c>
      <c r="O13" s="235">
        <v>1896.81</v>
      </c>
      <c r="P13" s="233">
        <v>0.05</v>
      </c>
      <c r="Q13" s="233">
        <v>0.05</v>
      </c>
    </row>
    <row r="14" spans="1:17" ht="22.5" customHeight="1" x14ac:dyDescent="0.25">
      <c r="A14" s="45" t="s">
        <v>1509</v>
      </c>
      <c r="B14" s="45" t="s">
        <v>88</v>
      </c>
      <c r="C14" s="45">
        <v>898</v>
      </c>
      <c r="D14" s="238">
        <v>1300051694552</v>
      </c>
      <c r="E14" s="46" t="s">
        <v>97</v>
      </c>
      <c r="F14" s="46">
        <v>698</v>
      </c>
      <c r="G14" s="238">
        <v>1300051694827</v>
      </c>
      <c r="H14" s="47" t="s">
        <v>1293</v>
      </c>
      <c r="I14" s="230">
        <v>0</v>
      </c>
      <c r="J14" s="231" t="s">
        <v>638</v>
      </c>
      <c r="K14" s="234">
        <v>1095.6600000000001</v>
      </c>
      <c r="L14" s="232">
        <v>1.5</v>
      </c>
      <c r="M14" s="232">
        <v>1.5</v>
      </c>
      <c r="N14" s="233" t="s">
        <v>638</v>
      </c>
      <c r="O14" s="235">
        <v>5791.33</v>
      </c>
      <c r="P14" s="233">
        <v>0.05</v>
      </c>
      <c r="Q14" s="233">
        <v>0.05</v>
      </c>
    </row>
    <row r="15" spans="1:17" ht="22.5" customHeight="1" x14ac:dyDescent="0.25">
      <c r="A15" s="45" t="s">
        <v>1509</v>
      </c>
      <c r="B15" s="45" t="s">
        <v>89</v>
      </c>
      <c r="C15" s="45" t="s">
        <v>1350</v>
      </c>
      <c r="D15" s="238" t="s">
        <v>1351</v>
      </c>
      <c r="E15" s="46" t="s">
        <v>98</v>
      </c>
      <c r="F15" s="46"/>
      <c r="G15" s="238" t="s">
        <v>1348</v>
      </c>
      <c r="H15" s="47" t="s">
        <v>1308</v>
      </c>
      <c r="I15" s="230">
        <v>3</v>
      </c>
      <c r="J15" s="231" t="s">
        <v>638</v>
      </c>
      <c r="K15" s="234">
        <v>82400.81</v>
      </c>
      <c r="L15" s="232">
        <v>5.17</v>
      </c>
      <c r="M15" s="232">
        <v>5.17</v>
      </c>
      <c r="N15" s="233" t="s">
        <v>638</v>
      </c>
      <c r="O15" s="235" t="s">
        <v>638</v>
      </c>
      <c r="P15" s="233" t="s">
        <v>638</v>
      </c>
      <c r="Q15" s="233" t="s">
        <v>638</v>
      </c>
    </row>
    <row r="16" spans="1:17" ht="22.5" customHeight="1" x14ac:dyDescent="0.25">
      <c r="A16" s="45" t="s">
        <v>1509</v>
      </c>
      <c r="B16" s="45" t="s">
        <v>1516</v>
      </c>
      <c r="C16" s="45">
        <v>324</v>
      </c>
      <c r="D16" s="238">
        <v>1300035369760</v>
      </c>
      <c r="E16" s="46" t="s">
        <v>1517</v>
      </c>
      <c r="F16" s="46"/>
      <c r="G16" s="238" t="s">
        <v>1348</v>
      </c>
      <c r="H16" s="47" t="s">
        <v>1381</v>
      </c>
      <c r="I16" s="230">
        <v>1</v>
      </c>
      <c r="J16" s="231">
        <v>0.54500000000000004</v>
      </c>
      <c r="K16" s="234">
        <v>13978.99</v>
      </c>
      <c r="L16" s="232">
        <v>1.73</v>
      </c>
      <c r="M16" s="232">
        <v>1.73</v>
      </c>
      <c r="N16" s="233" t="s">
        <v>638</v>
      </c>
      <c r="O16" s="235" t="s">
        <v>638</v>
      </c>
      <c r="P16" s="233" t="s">
        <v>638</v>
      </c>
      <c r="Q16" s="233" t="s">
        <v>638</v>
      </c>
    </row>
    <row r="17" spans="1:17" ht="22.5" customHeight="1" x14ac:dyDescent="0.25">
      <c r="A17" s="45" t="s">
        <v>1509</v>
      </c>
      <c r="B17" s="45" t="s">
        <v>1518</v>
      </c>
      <c r="C17" s="45">
        <v>325</v>
      </c>
      <c r="D17" s="238">
        <v>1300051555440</v>
      </c>
      <c r="E17" s="46" t="s">
        <v>1519</v>
      </c>
      <c r="F17" s="46"/>
      <c r="G17" s="238" t="s">
        <v>1348</v>
      </c>
      <c r="H17" s="47" t="s">
        <v>1382</v>
      </c>
      <c r="I17" s="230">
        <v>2</v>
      </c>
      <c r="J17" s="231" t="s">
        <v>638</v>
      </c>
      <c r="K17" s="234">
        <v>42804.75</v>
      </c>
      <c r="L17" s="232">
        <v>5.56</v>
      </c>
      <c r="M17" s="232">
        <v>5.56</v>
      </c>
      <c r="N17" s="233" t="s">
        <v>638</v>
      </c>
      <c r="O17" s="235" t="s">
        <v>638</v>
      </c>
      <c r="P17" s="233" t="s">
        <v>638</v>
      </c>
      <c r="Q17" s="233" t="s">
        <v>638</v>
      </c>
    </row>
    <row r="18" spans="1:17" ht="22.5" customHeight="1" x14ac:dyDescent="0.25">
      <c r="A18" s="45" t="s">
        <v>1509</v>
      </c>
      <c r="B18" s="45" t="s">
        <v>1520</v>
      </c>
      <c r="C18" s="45">
        <v>389</v>
      </c>
      <c r="D18" s="238">
        <v>1300035368232</v>
      </c>
      <c r="E18" s="46" t="s">
        <v>1521</v>
      </c>
      <c r="F18" s="46">
        <v>721</v>
      </c>
      <c r="G18" s="238">
        <v>1300060267898</v>
      </c>
      <c r="H18" s="47" t="s">
        <v>1436</v>
      </c>
      <c r="I18" s="230">
        <v>1</v>
      </c>
      <c r="J18" s="231">
        <v>0.52500000000000002</v>
      </c>
      <c r="K18" s="234">
        <v>13866.58</v>
      </c>
      <c r="L18" s="232">
        <v>3.93</v>
      </c>
      <c r="M18" s="232">
        <v>3.93</v>
      </c>
      <c r="N18" s="233" t="s">
        <v>638</v>
      </c>
      <c r="O18" s="235">
        <v>112.41</v>
      </c>
      <c r="P18" s="233">
        <v>0.05</v>
      </c>
      <c r="Q18" s="233">
        <v>0.05</v>
      </c>
    </row>
    <row r="19" spans="1:17" ht="22.5" customHeight="1" x14ac:dyDescent="0.25">
      <c r="A19" s="45" t="s">
        <v>1509</v>
      </c>
      <c r="B19" s="45" t="s">
        <v>1522</v>
      </c>
      <c r="C19" s="45">
        <v>392</v>
      </c>
      <c r="D19" s="238">
        <v>1300035368428</v>
      </c>
      <c r="E19" s="46" t="s">
        <v>1523</v>
      </c>
      <c r="F19" s="46"/>
      <c r="G19" s="238" t="s">
        <v>1348</v>
      </c>
      <c r="H19" s="47" t="s">
        <v>1438</v>
      </c>
      <c r="I19" s="230">
        <v>1</v>
      </c>
      <c r="J19" s="231">
        <v>0.51600000000000001</v>
      </c>
      <c r="K19" s="234">
        <v>13978.99</v>
      </c>
      <c r="L19" s="232">
        <v>7.02</v>
      </c>
      <c r="M19" s="232">
        <v>7.02</v>
      </c>
      <c r="N19" s="233" t="s">
        <v>638</v>
      </c>
      <c r="O19" s="235" t="s">
        <v>638</v>
      </c>
      <c r="P19" s="233" t="s">
        <v>638</v>
      </c>
      <c r="Q19" s="233" t="s">
        <v>638</v>
      </c>
    </row>
    <row r="20" spans="1:17" ht="22.5" customHeight="1" x14ac:dyDescent="0.25">
      <c r="A20" s="45" t="s">
        <v>1509</v>
      </c>
      <c r="B20" s="45" t="s">
        <v>1524</v>
      </c>
      <c r="C20" s="45">
        <v>393</v>
      </c>
      <c r="D20" s="238">
        <v>1300035370116</v>
      </c>
      <c r="E20" s="46" t="s">
        <v>1525</v>
      </c>
      <c r="F20" s="46"/>
      <c r="G20" s="238" t="s">
        <v>1348</v>
      </c>
      <c r="H20" s="47" t="s">
        <v>1439</v>
      </c>
      <c r="I20" s="230">
        <v>1</v>
      </c>
      <c r="J20" s="231">
        <v>0.30599999999999999</v>
      </c>
      <c r="K20" s="234">
        <v>13978.99</v>
      </c>
      <c r="L20" s="232">
        <v>7.06</v>
      </c>
      <c r="M20" s="232">
        <v>7.06</v>
      </c>
      <c r="N20" s="233" t="s">
        <v>638</v>
      </c>
      <c r="O20" s="235" t="s">
        <v>638</v>
      </c>
      <c r="P20" s="233" t="s">
        <v>638</v>
      </c>
      <c r="Q20" s="233" t="s">
        <v>638</v>
      </c>
    </row>
    <row r="21" spans="1:17" ht="22.5" customHeight="1" x14ac:dyDescent="0.25">
      <c r="A21" s="45" t="s">
        <v>1509</v>
      </c>
      <c r="B21" s="45" t="s">
        <v>1526</v>
      </c>
      <c r="C21" s="45">
        <v>462</v>
      </c>
      <c r="D21" s="238">
        <v>1300035352260</v>
      </c>
      <c r="E21" s="46" t="s">
        <v>1527</v>
      </c>
      <c r="F21" s="46">
        <v>710</v>
      </c>
      <c r="G21" s="238">
        <v>1300051349870</v>
      </c>
      <c r="H21" s="47" t="s">
        <v>1456</v>
      </c>
      <c r="I21" s="230">
        <v>2</v>
      </c>
      <c r="J21" s="231">
        <v>0.55400000000000005</v>
      </c>
      <c r="K21" s="234">
        <v>44528.14</v>
      </c>
      <c r="L21" s="232">
        <v>1.32</v>
      </c>
      <c r="M21" s="232">
        <v>1.32</v>
      </c>
      <c r="N21" s="233">
        <v>-0.57799999999999996</v>
      </c>
      <c r="O21" s="235">
        <v>1017.09</v>
      </c>
      <c r="P21" s="233">
        <v>0.05</v>
      </c>
      <c r="Q21" s="233">
        <v>0.05</v>
      </c>
    </row>
    <row r="22" spans="1:17" ht="22.5" customHeight="1" x14ac:dyDescent="0.25">
      <c r="A22" s="45" t="s">
        <v>1509</v>
      </c>
      <c r="B22" s="45" t="s">
        <v>1528</v>
      </c>
      <c r="C22" s="45">
        <v>474</v>
      </c>
      <c r="D22" s="238">
        <v>1300035438261</v>
      </c>
      <c r="E22" s="46" t="s">
        <v>1529</v>
      </c>
      <c r="F22" s="46"/>
      <c r="G22" s="238" t="s">
        <v>1348</v>
      </c>
      <c r="H22" s="47" t="s">
        <v>1468</v>
      </c>
      <c r="I22" s="230">
        <v>1</v>
      </c>
      <c r="J22" s="231">
        <v>1.5549999999999999</v>
      </c>
      <c r="K22" s="234">
        <v>13978.99</v>
      </c>
      <c r="L22" s="232">
        <v>5.8</v>
      </c>
      <c r="M22" s="232">
        <v>5.8</v>
      </c>
      <c r="N22" s="233" t="s">
        <v>638</v>
      </c>
      <c r="O22" s="235" t="s">
        <v>638</v>
      </c>
      <c r="P22" s="233" t="s">
        <v>638</v>
      </c>
      <c r="Q22" s="233" t="s">
        <v>638</v>
      </c>
    </row>
    <row r="23" spans="1:17" ht="22.5" customHeight="1" x14ac:dyDescent="0.25">
      <c r="A23" s="45" t="s">
        <v>1509</v>
      </c>
      <c r="B23" s="45" t="s">
        <v>1530</v>
      </c>
      <c r="C23" s="45">
        <v>488</v>
      </c>
      <c r="D23" s="238">
        <v>1300060436633</v>
      </c>
      <c r="E23" s="46" t="s">
        <v>1531</v>
      </c>
      <c r="F23" s="46"/>
      <c r="G23" s="238" t="s">
        <v>1348</v>
      </c>
      <c r="H23" s="47" t="s">
        <v>1481</v>
      </c>
      <c r="I23" s="230">
        <v>2</v>
      </c>
      <c r="J23" s="231" t="s">
        <v>638</v>
      </c>
      <c r="K23" s="234">
        <v>46466.59</v>
      </c>
      <c r="L23" s="232">
        <v>1.93</v>
      </c>
      <c r="M23" s="232">
        <v>1.93</v>
      </c>
      <c r="N23" s="233" t="s">
        <v>638</v>
      </c>
      <c r="O23" s="235" t="s">
        <v>638</v>
      </c>
      <c r="P23" s="233" t="s">
        <v>638</v>
      </c>
      <c r="Q23" s="233" t="s">
        <v>638</v>
      </c>
    </row>
    <row r="24" spans="1:17" ht="22.5" customHeight="1" x14ac:dyDescent="0.25">
      <c r="A24" s="45" t="s">
        <v>1509</v>
      </c>
      <c r="B24" s="45" t="s">
        <v>1532</v>
      </c>
      <c r="C24" s="45">
        <v>922</v>
      </c>
      <c r="D24" s="238">
        <v>1300050654257</v>
      </c>
      <c r="E24" s="46" t="s">
        <v>1533</v>
      </c>
      <c r="F24" s="46">
        <v>682</v>
      </c>
      <c r="G24" s="238">
        <v>1300060269895</v>
      </c>
      <c r="H24" s="47" t="s">
        <v>1334</v>
      </c>
      <c r="I24" s="230">
        <v>2</v>
      </c>
      <c r="J24" s="231" t="s">
        <v>638</v>
      </c>
      <c r="K24" s="234">
        <v>47421.57</v>
      </c>
      <c r="L24" s="232">
        <v>3.55</v>
      </c>
      <c r="M24" s="232">
        <v>3.55</v>
      </c>
      <c r="N24" s="233" t="s">
        <v>638</v>
      </c>
      <c r="O24" s="235">
        <v>1642.53</v>
      </c>
      <c r="P24" s="233">
        <v>0.05</v>
      </c>
      <c r="Q24" s="233">
        <v>0.05</v>
      </c>
    </row>
    <row r="26" spans="1:17" ht="27.75" customHeight="1" x14ac:dyDescent="0.25">
      <c r="A26" s="316" t="str">
        <f>Overview!B4&amp; " - Effective from "&amp;Overview!D4&amp;" - "&amp;Overview!E4&amp;" new designated EHV line loss factors"</f>
        <v>SP Manweb - Effective from 1 April 2026 - Final new designated EHV line loss factors</v>
      </c>
      <c r="B26" s="317"/>
      <c r="C26" s="317"/>
      <c r="D26" s="317"/>
      <c r="E26" s="317"/>
      <c r="F26" s="317"/>
      <c r="G26" s="317"/>
      <c r="H26" s="317"/>
      <c r="I26" s="317"/>
      <c r="J26" s="317"/>
      <c r="K26" s="317"/>
      <c r="L26" s="317"/>
      <c r="M26" s="317"/>
      <c r="N26" s="317"/>
      <c r="O26" s="317"/>
      <c r="P26" s="317"/>
      <c r="Q26" s="317"/>
    </row>
    <row r="27" spans="1:17" ht="62.25" customHeight="1" x14ac:dyDescent="0.25">
      <c r="A27" s="28" t="s">
        <v>189</v>
      </c>
      <c r="B27" s="28" t="s">
        <v>100</v>
      </c>
      <c r="C27" s="28" t="s">
        <v>63</v>
      </c>
      <c r="D27" s="28" t="s">
        <v>64</v>
      </c>
      <c r="E27" s="28" t="s">
        <v>101</v>
      </c>
      <c r="F27" s="28" t="s">
        <v>63</v>
      </c>
      <c r="G27" s="28" t="s">
        <v>65</v>
      </c>
      <c r="H27" s="73" t="s">
        <v>57</v>
      </c>
      <c r="I27" s="55" t="s">
        <v>654</v>
      </c>
      <c r="J27" s="32" t="s">
        <v>160</v>
      </c>
      <c r="K27" s="32" t="s">
        <v>159</v>
      </c>
      <c r="L27" s="32" t="s">
        <v>161</v>
      </c>
      <c r="M27" s="32" t="s">
        <v>162</v>
      </c>
      <c r="N27" s="34" t="s">
        <v>163</v>
      </c>
      <c r="O27" s="34" t="s">
        <v>164</v>
      </c>
      <c r="P27" s="34" t="s">
        <v>165</v>
      </c>
      <c r="Q27" s="34" t="s">
        <v>166</v>
      </c>
    </row>
    <row r="28" spans="1:17" ht="22.5" customHeight="1" x14ac:dyDescent="0.25">
      <c r="A28" s="45"/>
      <c r="B28" s="45" t="s">
        <v>36</v>
      </c>
      <c r="C28" s="45"/>
      <c r="D28" s="45"/>
      <c r="E28" s="46" t="s">
        <v>47</v>
      </c>
      <c r="F28" s="35"/>
      <c r="G28" s="35"/>
      <c r="H28" s="36"/>
      <c r="I28" s="36"/>
      <c r="J28" s="37"/>
      <c r="K28" s="37"/>
      <c r="L28" s="30"/>
      <c r="M28" s="31"/>
      <c r="N28" s="33"/>
      <c r="O28" s="33"/>
      <c r="P28" s="33"/>
      <c r="Q28" s="33"/>
    </row>
    <row r="29" spans="1:17" ht="22.5" customHeight="1" x14ac:dyDescent="0.25">
      <c r="A29" s="45"/>
      <c r="B29" s="45" t="s">
        <v>37</v>
      </c>
      <c r="C29" s="45"/>
      <c r="D29" s="45"/>
      <c r="E29" s="46" t="s">
        <v>48</v>
      </c>
      <c r="F29" s="35"/>
      <c r="G29" s="35"/>
      <c r="H29" s="36"/>
      <c r="I29" s="36"/>
      <c r="J29" s="37"/>
      <c r="K29" s="37"/>
      <c r="L29" s="30"/>
      <c r="M29" s="31"/>
      <c r="N29" s="33"/>
      <c r="O29" s="33"/>
      <c r="P29" s="33"/>
      <c r="Q29" s="33"/>
    </row>
    <row r="30" spans="1:17" ht="22.5" customHeight="1" x14ac:dyDescent="0.25">
      <c r="A30" s="45"/>
      <c r="B30" s="45" t="s">
        <v>38</v>
      </c>
      <c r="C30" s="45"/>
      <c r="D30" s="45"/>
      <c r="E30" s="46" t="s">
        <v>49</v>
      </c>
      <c r="F30" s="35"/>
      <c r="G30" s="35"/>
      <c r="H30" s="36"/>
      <c r="I30" s="36"/>
      <c r="J30" s="37"/>
      <c r="K30" s="37"/>
      <c r="L30" s="30"/>
      <c r="M30" s="31"/>
      <c r="N30" s="33"/>
      <c r="O30" s="33"/>
      <c r="P30" s="33"/>
      <c r="Q30" s="33"/>
    </row>
    <row r="31" spans="1:17" ht="22.5" customHeight="1" x14ac:dyDescent="0.25">
      <c r="A31" s="45"/>
      <c r="B31" s="45" t="s">
        <v>39</v>
      </c>
      <c r="C31" s="45"/>
      <c r="D31" s="45"/>
      <c r="E31" s="46" t="s">
        <v>50</v>
      </c>
      <c r="F31" s="35"/>
      <c r="G31" s="35"/>
      <c r="H31" s="36"/>
      <c r="I31" s="36"/>
      <c r="J31" s="37"/>
      <c r="K31" s="37"/>
      <c r="L31" s="30"/>
      <c r="M31" s="31"/>
      <c r="N31" s="33"/>
      <c r="O31" s="33"/>
      <c r="P31" s="33"/>
      <c r="Q31" s="33"/>
    </row>
    <row r="32" spans="1:17" ht="22.5" customHeight="1" x14ac:dyDescent="0.25">
      <c r="A32" s="45"/>
      <c r="B32" s="45" t="s">
        <v>40</v>
      </c>
      <c r="C32" s="45"/>
      <c r="D32" s="45"/>
      <c r="E32" s="46" t="s">
        <v>51</v>
      </c>
      <c r="F32" s="35"/>
      <c r="G32" s="35"/>
      <c r="H32" s="36"/>
      <c r="I32" s="36"/>
      <c r="J32" s="37"/>
      <c r="K32" s="37"/>
      <c r="L32" s="30"/>
      <c r="M32" s="31"/>
      <c r="N32" s="33"/>
      <c r="O32" s="33"/>
      <c r="P32" s="33"/>
      <c r="Q32" s="33"/>
    </row>
    <row r="33" spans="1:17" ht="22.5" customHeight="1" x14ac:dyDescent="0.25">
      <c r="A33" s="45"/>
      <c r="B33" s="45" t="s">
        <v>41</v>
      </c>
      <c r="C33" s="45"/>
      <c r="D33" s="45"/>
      <c r="E33" s="46" t="s">
        <v>52</v>
      </c>
      <c r="F33" s="35"/>
      <c r="G33" s="35"/>
      <c r="H33" s="36"/>
      <c r="I33" s="36"/>
      <c r="J33" s="37"/>
      <c r="K33" s="37"/>
      <c r="L33" s="30"/>
      <c r="M33" s="31"/>
      <c r="N33" s="33"/>
      <c r="O33" s="33"/>
      <c r="P33" s="33"/>
      <c r="Q33" s="33"/>
    </row>
    <row r="34" spans="1:17" ht="22.5" customHeight="1" x14ac:dyDescent="0.25">
      <c r="A34" s="45"/>
      <c r="B34" s="45" t="s">
        <v>42</v>
      </c>
      <c r="C34" s="45"/>
      <c r="D34" s="45"/>
      <c r="E34" s="46" t="s">
        <v>53</v>
      </c>
      <c r="F34" s="35"/>
      <c r="G34" s="35"/>
      <c r="H34" s="36"/>
      <c r="I34" s="36"/>
      <c r="J34" s="37"/>
      <c r="K34" s="37"/>
      <c r="L34" s="30"/>
      <c r="M34" s="31"/>
      <c r="N34" s="33"/>
      <c r="O34" s="33"/>
      <c r="P34" s="33"/>
      <c r="Q34" s="33"/>
    </row>
    <row r="35" spans="1:17" ht="22.5" customHeight="1" x14ac:dyDescent="0.25">
      <c r="A35" s="45"/>
      <c r="B35" s="45" t="s">
        <v>43</v>
      </c>
      <c r="C35" s="45"/>
      <c r="D35" s="45"/>
      <c r="E35" s="46" t="s">
        <v>54</v>
      </c>
      <c r="F35" s="35"/>
      <c r="G35" s="35"/>
      <c r="H35" s="36"/>
      <c r="I35" s="36"/>
      <c r="J35" s="37"/>
      <c r="K35" s="37"/>
      <c r="L35" s="30"/>
      <c r="M35" s="31"/>
      <c r="N35" s="33"/>
      <c r="O35" s="33"/>
      <c r="P35" s="33"/>
      <c r="Q35" s="33"/>
    </row>
    <row r="36" spans="1:17" ht="22.5" customHeight="1" x14ac:dyDescent="0.25">
      <c r="A36" s="45"/>
      <c r="B36" s="45" t="s">
        <v>44</v>
      </c>
      <c r="C36" s="45"/>
      <c r="D36" s="45"/>
      <c r="E36" s="46" t="s">
        <v>55</v>
      </c>
      <c r="F36" s="35"/>
      <c r="G36" s="35"/>
      <c r="H36" s="36"/>
      <c r="I36" s="36"/>
      <c r="J36" s="37"/>
      <c r="K36" s="37"/>
      <c r="L36" s="30"/>
      <c r="M36" s="31"/>
      <c r="N36" s="33"/>
      <c r="O36" s="33"/>
      <c r="P36" s="33"/>
      <c r="Q36" s="33"/>
    </row>
    <row r="37" spans="1:17" ht="22.5" customHeight="1" x14ac:dyDescent="0.25">
      <c r="A37" s="45"/>
      <c r="B37" s="45" t="s">
        <v>45</v>
      </c>
      <c r="C37" s="45"/>
      <c r="D37" s="45"/>
      <c r="E37" s="46" t="s">
        <v>56</v>
      </c>
      <c r="F37" s="35"/>
      <c r="G37" s="35"/>
      <c r="H37" s="36"/>
      <c r="I37" s="36"/>
      <c r="J37" s="37"/>
      <c r="K37" s="37"/>
      <c r="L37" s="30"/>
      <c r="M37" s="31"/>
      <c r="N37" s="33"/>
      <c r="O37" s="33"/>
      <c r="P37" s="33"/>
      <c r="Q37" s="33"/>
    </row>
  </sheetData>
  <autoFilter ref="A5:Q37" xr:uid="{00000000-0001-0000-0800-000000000000}"/>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26:Q26"/>
  </mergeCells>
  <phoneticPr fontId="6"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Metadata/LabelInfo.xml><?xml version="1.0" encoding="utf-8"?>
<clbl:labelList xmlns:clbl="http://schemas.microsoft.com/office/2020/mipLabelMetadata">
  <clbl:label id="{019c027e-33b7-45fc-a572-8ffa5d09ec36}" enabled="1" method="Standard" siteId="{031a09bc-a2bf-44df-888e-4e09355b7a24}"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Murray, Lorna</cp:lastModifiedBy>
  <cp:lastPrinted>2019-11-22T15:48:25Z</cp:lastPrinted>
  <dcterms:created xsi:type="dcterms:W3CDTF">2009-11-12T11:38:00Z</dcterms:created>
  <dcterms:modified xsi:type="dcterms:W3CDTF">2026-01-30T14:49:44Z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MSIP_Label_019c027e-33b7-45fc-a572-8ffa5d09ec36_Enabled">
    <vt:lpwstr>true</vt:lpwstr>
  </property>
  <property fmtid="{D5CDD505-2E9C-101B-9397-08002B2CF9AE}" pid="14" name="MSIP_Label_019c027e-33b7-45fc-a572-8ffa5d09ec36_SetDate">
    <vt:lpwstr>2024-03-07T16:44:02Z</vt:lpwstr>
  </property>
  <property fmtid="{D5CDD505-2E9C-101B-9397-08002B2CF9AE}" pid="15" name="MSIP_Label_019c027e-33b7-45fc-a572-8ffa5d09ec36_Method">
    <vt:lpwstr>Standard</vt:lpwstr>
  </property>
  <property fmtid="{D5CDD505-2E9C-101B-9397-08002B2CF9AE}" pid="16" name="MSIP_Label_019c027e-33b7-45fc-a572-8ffa5d09ec36_Name">
    <vt:lpwstr>Internal Use</vt:lpwstr>
  </property>
  <property fmtid="{D5CDD505-2E9C-101B-9397-08002B2CF9AE}" pid="17" name="MSIP_Label_019c027e-33b7-45fc-a572-8ffa5d09ec36_SiteId">
    <vt:lpwstr>031a09bc-a2bf-44df-888e-4e09355b7a24</vt:lpwstr>
  </property>
  <property fmtid="{D5CDD505-2E9C-101B-9397-08002B2CF9AE}" pid="18" name="MSIP_Label_019c027e-33b7-45fc-a572-8ffa5d09ec36_ActionId">
    <vt:lpwstr>7c47307d-6678-4cbf-b7ae-db4e070e0120</vt:lpwstr>
  </property>
  <property fmtid="{D5CDD505-2E9C-101B-9397-08002B2CF9AE}" pid="19" name="MSIP_Label_019c027e-33b7-45fc-a572-8ffa5d09ec36_ContentBits">
    <vt:lpwstr>2</vt:lpwstr>
  </property>
</Properties>
</file>