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filterPrivacy="1" codeName="ThisWorkbook" defaultThemeVersion="124226"/>
  <xr:revisionPtr revIDLastSave="0" documentId="13_ncr:1_{DC81BA08-1DC5-40F8-A989-6482A2F7124A}" xr6:coauthVersionLast="47" xr6:coauthVersionMax="47" xr10:uidLastSave="{00000000-0000-0000-0000-000000000000}"/>
  <bookViews>
    <workbookView xWindow="-108" yWindow="-108" windowWidth="23256" windowHeight="12576" tabRatio="862" firstSheet="3" activeTab="8"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2" hidden="1">'Annex 2 EHV charges'!$A$10:$R$251</definedName>
    <definedName name="_xlnm._FilterDatabase" localSheetId="6" hidden="1">'Annex 4 LDNO charges'!$L$13:$M$203</definedName>
    <definedName name="_xlnm._FilterDatabase" localSheetId="7" hidden="1">'Annex 5 LLFs'!$H$142:$I$222</definedName>
    <definedName name="_xlnm._FilterDatabase" localSheetId="9" hidden="1">'Annex 7 Pass-Through Costs'!$H$4:$H$165</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EHV charges'!$A$2:$O$160</definedName>
    <definedName name="_xlnm.Print_Area" localSheetId="3">'Annex 2a Import'!$A$2:$H$150</definedName>
    <definedName name="_xlnm.Print_Area" localSheetId="4">'Annex 2b Export'!$A$2:$H$140</definedName>
    <definedName name="_xlnm.Print_Area" localSheetId="5">'Annex 3 Preserved charges'!$A$2:$J$24</definedName>
    <definedName name="_xlnm.Print_Area" localSheetId="6">'Annex 4 LDNO charges'!$A$2:$J$9</definedName>
    <definedName name="_xlnm.Print_Area" localSheetId="7">'Annex 5 LLFs'!$A$2:$F$147</definedName>
    <definedName name="_xlnm.Print_Area" localSheetId="8">'Annex 6 New or Amended EHV'!$A$4:$P$28</definedName>
    <definedName name="_xlnm.Print_Area" localSheetId="9">'Annex 7 Pass-Through Costs'!$A$2:$F$45</definedName>
    <definedName name="_xlnm.Print_Area" localSheetId="10">'Nodal prices'!$A$2:$D$26</definedName>
    <definedName name="_xlnm.Print_Titles" localSheetId="1">'Annex 1 LV, HV and UMS charges'!$2:$12</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EHV charges'!$A$2:$I$20</definedName>
    <definedName name="Z_5032A364_B81A_48DA_88DA_AB3B86B47EE9_.wvu.PrintArea" localSheetId="9" hidden="1">'Annex 7 Pass-Through Costs'!$A$2:$D$5</definedName>
    <definedName name="Z_5032A364_B81A_48DA_88DA_AB3B86B47EE9_.wvu.PrintTitles" localSheetId="2" hidden="1">'Annex 2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0" i="26" l="1"/>
  <c r="G21" i="26"/>
  <c r="G19" i="26"/>
  <c r="H19" i="8" l="1"/>
  <c r="I19" i="8"/>
  <c r="H20" i="8"/>
  <c r="I20" i="8"/>
  <c r="H21" i="8"/>
  <c r="I21" i="8"/>
  <c r="H22" i="8"/>
  <c r="I22" i="8"/>
  <c r="H23" i="8"/>
  <c r="I23" i="8"/>
  <c r="H24" i="8"/>
  <c r="I24" i="8"/>
  <c r="H25" i="8"/>
  <c r="I25" i="8"/>
  <c r="G25" i="8"/>
  <c r="F25" i="8"/>
  <c r="G24" i="8"/>
  <c r="F24" i="8"/>
  <c r="G23" i="8"/>
  <c r="F23" i="8"/>
  <c r="G22" i="8"/>
  <c r="F22" i="8"/>
  <c r="G21" i="8"/>
  <c r="F21" i="8"/>
  <c r="G20" i="8"/>
  <c r="F20" i="8"/>
  <c r="G19" i="8"/>
  <c r="F19" i="8"/>
  <c r="C20" i="8"/>
  <c r="D20" i="8"/>
  <c r="C21" i="8"/>
  <c r="D21" i="8"/>
  <c r="C22" i="8"/>
  <c r="D22" i="8"/>
  <c r="C23" i="8"/>
  <c r="D23" i="8"/>
  <c r="C24" i="8"/>
  <c r="D24" i="8"/>
  <c r="C25" i="8"/>
  <c r="D25" i="8"/>
  <c r="D19" i="8"/>
  <c r="C19" i="8"/>
  <c r="A20" i="8"/>
  <c r="A21" i="8"/>
  <c r="A22" i="8"/>
  <c r="A23" i="8"/>
  <c r="A24" i="8"/>
  <c r="A25" i="8"/>
  <c r="A19" i="8"/>
  <c r="A17" i="8"/>
  <c r="T10" i="15"/>
  <c r="S10" i="15"/>
  <c r="R10" i="15"/>
  <c r="Q10" i="15"/>
  <c r="P10" i="15"/>
  <c r="O10" i="15"/>
  <c r="N10" i="15"/>
  <c r="M10" i="15"/>
  <c r="A2" i="26" l="1"/>
  <c r="A2" i="24" l="1"/>
  <c r="I9" i="15" l="1"/>
  <c r="H9" i="15"/>
  <c r="G9" i="15"/>
  <c r="F9" i="15"/>
  <c r="E9" i="15"/>
  <c r="D9" i="15"/>
  <c r="C9" i="15"/>
  <c r="E12" i="15" l="1"/>
  <c r="D12" i="15"/>
  <c r="C12" i="15"/>
  <c r="B13" i="1" l="1"/>
  <c r="I14" i="15" l="1"/>
  <c r="H14" i="15"/>
  <c r="B2" i="15" l="1"/>
  <c r="A2" i="7"/>
  <c r="A4" i="8"/>
  <c r="A3" i="6"/>
  <c r="A2" i="5"/>
  <c r="A2" i="4" l="1"/>
  <c r="A2" i="14"/>
  <c r="A2" i="13"/>
  <c r="A2" i="12"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F5" i="13" l="1"/>
  <c r="E5" i="13"/>
  <c r="G5" i="13"/>
  <c r="H5" i="13"/>
  <c r="H5" i="14"/>
  <c r="G5" i="14"/>
  <c r="F5" i="14"/>
  <c r="E5" i="14"/>
  <c r="D5" i="14"/>
  <c r="A6" i="14" a="1"/>
  <c r="A6" i="14" s="1"/>
  <c r="B5" i="14"/>
  <c r="C5" i="14"/>
  <c r="D5" i="13"/>
  <c r="C5" i="13"/>
  <c r="B5" i="13"/>
  <c r="A6" i="13" a="1"/>
  <c r="A6" i="13" s="1"/>
  <c r="E6" i="13" l="1"/>
  <c r="G6" i="13"/>
  <c r="F6" i="13"/>
  <c r="H6" i="13"/>
  <c r="H6" i="14"/>
  <c r="E6" i="14"/>
  <c r="F6" i="14"/>
  <c r="G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3" l="1"/>
  <c r="F7" i="13"/>
  <c r="G7" i="13"/>
  <c r="H7" i="13"/>
  <c r="H7" i="14"/>
  <c r="F7" i="14"/>
  <c r="E7" i="14"/>
  <c r="G7" i="14"/>
  <c r="C7" i="14"/>
  <c r="D7" i="14"/>
  <c r="B7" i="14"/>
  <c r="A8" i="14" a="1"/>
  <c r="A8" i="14" s="1"/>
  <c r="C7" i="13"/>
  <c r="D7" i="13"/>
  <c r="A8" i="13" a="1"/>
  <c r="A8" i="13" s="1"/>
  <c r="B7" i="13"/>
  <c r="S17" i="15"/>
  <c r="T18" i="15"/>
  <c r="R17" i="15"/>
  <c r="P18" i="15"/>
  <c r="M21" i="15"/>
  <c r="T17" i="15"/>
  <c r="M18" i="15"/>
  <c r="Q18" i="15"/>
  <c r="N18" i="15"/>
  <c r="S18" i="15"/>
  <c r="O18" i="15"/>
  <c r="R18" i="15"/>
  <c r="E8" i="13" l="1"/>
  <c r="G8" i="13"/>
  <c r="F8" i="13"/>
  <c r="H8" i="13"/>
  <c r="E8" i="14"/>
  <c r="F8" i="14"/>
  <c r="H8" i="14"/>
  <c r="G8" i="14"/>
  <c r="D8" i="14"/>
  <c r="B8" i="14"/>
  <c r="C8" i="14"/>
  <c r="A9" i="14" a="1"/>
  <c r="A9" i="14" s="1"/>
  <c r="B8" i="13"/>
  <c r="D8" i="13"/>
  <c r="C8" i="13"/>
  <c r="A9" i="13" a="1"/>
  <c r="A9" i="13" s="1"/>
  <c r="N21" i="15"/>
  <c r="M22" i="15"/>
  <c r="N22" i="15"/>
  <c r="E10" i="15"/>
  <c r="C10" i="15"/>
  <c r="C17" i="15" s="1"/>
  <c r="F10" i="15"/>
  <c r="D10" i="15"/>
  <c r="E9" i="13" l="1"/>
  <c r="F9" i="13"/>
  <c r="G9" i="13"/>
  <c r="H9" i="13"/>
  <c r="H9" i="14"/>
  <c r="E9" i="14"/>
  <c r="F9" i="14"/>
  <c r="G9" i="14"/>
  <c r="B9" i="14"/>
  <c r="C9" i="14"/>
  <c r="D9" i="14"/>
  <c r="A10" i="14" a="1"/>
  <c r="A10" i="14" s="1"/>
  <c r="B9" i="13"/>
  <c r="D9" i="13"/>
  <c r="C9" i="13"/>
  <c r="A10" i="13" a="1"/>
  <c r="A10" i="13" s="1"/>
  <c r="C18" i="15"/>
  <c r="G17" i="15"/>
  <c r="G18" i="15"/>
  <c r="D17" i="15"/>
  <c r="D18" i="15"/>
  <c r="E18" i="15"/>
  <c r="E17" i="15"/>
  <c r="F17" i="15"/>
  <c r="F18" i="15"/>
  <c r="I17" i="15"/>
  <c r="I18" i="15"/>
  <c r="G10" i="14" l="1"/>
  <c r="H10" i="14"/>
  <c r="E10" i="14"/>
  <c r="F10" i="14"/>
  <c r="B10" i="13"/>
  <c r="E10" i="13"/>
  <c r="G10" i="13"/>
  <c r="F10" i="13"/>
  <c r="H10" i="13"/>
  <c r="C21" i="15"/>
  <c r="C22" i="15"/>
  <c r="B10" i="14"/>
  <c r="C10" i="14"/>
  <c r="D10" i="14"/>
  <c r="A11" i="14" a="1"/>
  <c r="A11" i="14" s="1"/>
  <c r="A11" i="13" a="1"/>
  <c r="A11" i="13" s="1"/>
  <c r="C10" i="13"/>
  <c r="D10" i="13"/>
  <c r="A12" i="14" l="1" a="1"/>
  <c r="A12" i="14" s="1"/>
  <c r="E11" i="14"/>
  <c r="F11" i="14"/>
  <c r="G11" i="14"/>
  <c r="H11" i="14"/>
  <c r="A12" i="13" a="1"/>
  <c r="A12" i="13" s="1"/>
  <c r="E11" i="13"/>
  <c r="F11" i="13"/>
  <c r="G11" i="13"/>
  <c r="H11" i="13"/>
  <c r="C11" i="14"/>
  <c r="D11" i="14"/>
  <c r="B11" i="14"/>
  <c r="B11" i="13"/>
  <c r="C11" i="13"/>
  <c r="D11" i="13"/>
  <c r="E12" i="13" l="1"/>
  <c r="G12" i="13"/>
  <c r="F12" i="13"/>
  <c r="H12" i="13"/>
  <c r="E12" i="14"/>
  <c r="H12" i="14"/>
  <c r="G12" i="14"/>
  <c r="F12" i="14"/>
  <c r="B12" i="13"/>
  <c r="B12" i="14"/>
  <c r="A13" i="14" a="1"/>
  <c r="A13" i="14" s="1"/>
  <c r="D13" i="14" s="1"/>
  <c r="C12" i="14"/>
  <c r="C12" i="13"/>
  <c r="D12" i="14"/>
  <c r="A13" i="13" a="1"/>
  <c r="A13" i="13" s="1"/>
  <c r="D12" i="13"/>
  <c r="E13" i="13" l="1"/>
  <c r="F13" i="13"/>
  <c r="G13" i="13"/>
  <c r="H13" i="13"/>
  <c r="C13" i="13"/>
  <c r="D13" i="13"/>
  <c r="B13" i="13"/>
  <c r="A14" i="14" a="1"/>
  <c r="A14" i="14" s="1"/>
  <c r="A14" i="13" a="1"/>
  <c r="A14" i="13" s="1"/>
  <c r="C14" i="13" s="1"/>
  <c r="F13" i="14"/>
  <c r="G13" i="14"/>
  <c r="H13" i="14"/>
  <c r="E13" i="14"/>
  <c r="C13" i="14"/>
  <c r="B13" i="14"/>
  <c r="H14" i="14" l="1"/>
  <c r="E14" i="14"/>
  <c r="F14" i="14"/>
  <c r="G14" i="14"/>
  <c r="B14" i="13"/>
  <c r="A15" i="13" a="1"/>
  <c r="A15" i="13" s="1"/>
  <c r="C15" i="13" s="1"/>
  <c r="D14" i="13"/>
  <c r="A15" i="14" a="1"/>
  <c r="A15" i="14" s="1"/>
  <c r="B14" i="14"/>
  <c r="D14" i="14"/>
  <c r="C14" i="14"/>
  <c r="E14" i="13"/>
  <c r="G14" i="13"/>
  <c r="F14" i="13"/>
  <c r="H14" i="13"/>
  <c r="H15" i="14" l="1"/>
  <c r="F15" i="14"/>
  <c r="E15" i="14"/>
  <c r="G15" i="14"/>
  <c r="B15" i="13"/>
  <c r="A16" i="13" a="1"/>
  <c r="A16" i="13" s="1"/>
  <c r="A17" i="13" s="1" a="1"/>
  <c r="A17" i="13" s="1"/>
  <c r="A16" i="14" a="1"/>
  <c r="A16" i="14" s="1"/>
  <c r="A17" i="14" s="1" a="1"/>
  <c r="A17" i="14" s="1"/>
  <c r="D15" i="13"/>
  <c r="B15" i="14"/>
  <c r="D15" i="14"/>
  <c r="E15" i="13"/>
  <c r="F15" i="13"/>
  <c r="G15" i="13"/>
  <c r="H15" i="13"/>
  <c r="C15" i="14"/>
  <c r="E17" i="13" l="1"/>
  <c r="F17" i="13"/>
  <c r="G17" i="13"/>
  <c r="H17" i="13"/>
  <c r="H17" i="14"/>
  <c r="E17" i="14"/>
  <c r="F17" i="14"/>
  <c r="G17" i="14"/>
  <c r="E16" i="14"/>
  <c r="F16" i="14"/>
  <c r="H16" i="14"/>
  <c r="G16" i="14"/>
  <c r="D16" i="13"/>
  <c r="C16" i="13"/>
  <c r="B16" i="14"/>
  <c r="E16" i="13"/>
  <c r="G16" i="13"/>
  <c r="F16" i="13"/>
  <c r="H16" i="13"/>
  <c r="B16" i="13"/>
  <c r="C16" i="14"/>
  <c r="D16" i="14"/>
  <c r="A18" i="14" a="1"/>
  <c r="A18" i="14" s="1"/>
  <c r="B17" i="14"/>
  <c r="C17" i="14"/>
  <c r="D17" i="14"/>
  <c r="B17" i="13"/>
  <c r="D17" i="13"/>
  <c r="C17" i="13"/>
  <c r="A18" i="13" a="1"/>
  <c r="A18" i="13" s="1"/>
  <c r="G18" i="14" l="1"/>
  <c r="H18" i="14"/>
  <c r="E18" i="14"/>
  <c r="F18" i="14"/>
  <c r="E18" i="13"/>
  <c r="G18" i="13"/>
  <c r="F18" i="13"/>
  <c r="H18" i="13"/>
  <c r="A19" i="14" a="1"/>
  <c r="A19" i="14" s="1"/>
  <c r="B18" i="14"/>
  <c r="C18" i="14"/>
  <c r="D18" i="14"/>
  <c r="B18" i="13"/>
  <c r="C18" i="13"/>
  <c r="D18" i="13"/>
  <c r="A19" i="13" a="1"/>
  <c r="A19" i="13" s="1"/>
  <c r="E19" i="13" l="1"/>
  <c r="F19" i="13"/>
  <c r="G19" i="13"/>
  <c r="H19" i="13"/>
  <c r="E19" i="14"/>
  <c r="F19" i="14"/>
  <c r="G19" i="14"/>
  <c r="H19" i="14"/>
  <c r="A20" i="14" a="1"/>
  <c r="A20" i="14" s="1"/>
  <c r="C19" i="14"/>
  <c r="D19" i="14"/>
  <c r="B19" i="14"/>
  <c r="B19" i="13"/>
  <c r="C19" i="13"/>
  <c r="D19" i="13"/>
  <c r="A20" i="13" a="1"/>
  <c r="A20" i="13" s="1"/>
  <c r="E20" i="13" l="1"/>
  <c r="G20" i="13"/>
  <c r="F20" i="13"/>
  <c r="H20" i="13"/>
  <c r="E20" i="14"/>
  <c r="H20" i="14"/>
  <c r="G20" i="14"/>
  <c r="F20" i="14"/>
  <c r="A21" i="14" a="1"/>
  <c r="A21" i="14" s="1"/>
  <c r="D20" i="14"/>
  <c r="B20" i="14"/>
  <c r="C20" i="14"/>
  <c r="D20" i="13"/>
  <c r="C20" i="13"/>
  <c r="B20" i="13"/>
  <c r="A21" i="13" a="1"/>
  <c r="A21" i="13" s="1"/>
  <c r="E21" i="13" l="1"/>
  <c r="F21" i="13"/>
  <c r="G21" i="13"/>
  <c r="H21" i="13"/>
  <c r="F21" i="14"/>
  <c r="G21" i="14"/>
  <c r="E21" i="14"/>
  <c r="H21" i="14"/>
  <c r="A22" i="14" a="1"/>
  <c r="A22" i="14" s="1"/>
  <c r="B21" i="14"/>
  <c r="C21" i="14"/>
  <c r="D21" i="14"/>
  <c r="B21" i="13"/>
  <c r="D21" i="13"/>
  <c r="C21" i="13"/>
  <c r="A22" i="13" a="1"/>
  <c r="A22" i="13" s="1"/>
  <c r="E22" i="13" l="1"/>
  <c r="G22" i="13"/>
  <c r="F22" i="13"/>
  <c r="H22" i="13"/>
  <c r="H22" i="14"/>
  <c r="E22" i="14"/>
  <c r="F22" i="14"/>
  <c r="G22" i="14"/>
  <c r="A23" i="14" a="1"/>
  <c r="A23" i="14" s="1"/>
  <c r="B22" i="14"/>
  <c r="C22" i="14"/>
  <c r="D22" i="14"/>
  <c r="C22" i="13"/>
  <c r="D22" i="13"/>
  <c r="B22" i="13"/>
  <c r="A23" i="13" a="1"/>
  <c r="A23" i="13" s="1"/>
  <c r="E23" i="13" l="1"/>
  <c r="F23" i="13"/>
  <c r="G23" i="13"/>
  <c r="H23" i="13"/>
  <c r="H23" i="14"/>
  <c r="F23" i="14"/>
  <c r="E23" i="14"/>
  <c r="G23" i="14"/>
  <c r="A24" i="14" a="1"/>
  <c r="A24" i="14" s="1"/>
  <c r="C23" i="14"/>
  <c r="D23" i="14"/>
  <c r="B23" i="14"/>
  <c r="B23" i="13"/>
  <c r="C23" i="13"/>
  <c r="D23" i="13"/>
  <c r="A24" i="13" a="1"/>
  <c r="A24" i="13" s="1"/>
  <c r="A25" i="13" l="1" a="1"/>
  <c r="A25" i="13" s="1"/>
  <c r="A26" i="13" s="1" a="1"/>
  <c r="A26" i="13" s="1"/>
  <c r="E24" i="13"/>
  <c r="G24" i="13"/>
  <c r="F24" i="13"/>
  <c r="H24" i="13"/>
  <c r="E24" i="14"/>
  <c r="F24" i="14"/>
  <c r="H24" i="14"/>
  <c r="G24" i="14"/>
  <c r="A25" i="14" a="1"/>
  <c r="A25" i="14" s="1"/>
  <c r="D24" i="14"/>
  <c r="B24" i="14"/>
  <c r="C24" i="14"/>
  <c r="C24" i="13"/>
  <c r="D24" i="13"/>
  <c r="B24" i="13"/>
  <c r="E26" i="13" l="1"/>
  <c r="G26" i="13"/>
  <c r="F26" i="13"/>
  <c r="H26" i="13"/>
  <c r="B25" i="13"/>
  <c r="C25" i="13"/>
  <c r="D25" i="13"/>
  <c r="H25" i="14"/>
  <c r="E25" i="14"/>
  <c r="F25" i="14"/>
  <c r="G25" i="14"/>
  <c r="E25" i="13"/>
  <c r="F25" i="13"/>
  <c r="G25" i="13"/>
  <c r="H25" i="13"/>
  <c r="D26" i="13"/>
  <c r="C26" i="13"/>
  <c r="A26" i="14" a="1"/>
  <c r="A26" i="14" s="1"/>
  <c r="B25" i="14"/>
  <c r="C25" i="14"/>
  <c r="D25" i="14"/>
  <c r="A27" i="13" a="1"/>
  <c r="A27" i="13" s="1"/>
  <c r="B26" i="13"/>
  <c r="E27" i="13" l="1"/>
  <c r="F27" i="13"/>
  <c r="G27" i="13"/>
  <c r="H27" i="13"/>
  <c r="G26" i="14"/>
  <c r="H26" i="14"/>
  <c r="E26" i="14"/>
  <c r="F26" i="14"/>
  <c r="C27" i="13"/>
  <c r="A27" i="14" a="1"/>
  <c r="A27" i="14" s="1"/>
  <c r="B26" i="14"/>
  <c r="C26" i="14"/>
  <c r="D26" i="14"/>
  <c r="A28" i="13" a="1"/>
  <c r="A28" i="13" s="1"/>
  <c r="B27" i="13"/>
  <c r="D27" i="13"/>
  <c r="E28" i="13" l="1"/>
  <c r="G28" i="13"/>
  <c r="F28" i="13"/>
  <c r="H28" i="13"/>
  <c r="E27" i="14"/>
  <c r="F27" i="14"/>
  <c r="G27" i="14"/>
  <c r="H27" i="14"/>
  <c r="A28" i="14" a="1"/>
  <c r="A28" i="14" s="1"/>
  <c r="C27" i="14"/>
  <c r="D27" i="14"/>
  <c r="B27" i="14"/>
  <c r="D28" i="13"/>
  <c r="B28" i="13"/>
  <c r="C28" i="13"/>
  <c r="A29" i="13" a="1"/>
  <c r="A29" i="13" s="1"/>
  <c r="E29" i="13" l="1"/>
  <c r="F29" i="13"/>
  <c r="G29" i="13"/>
  <c r="H29" i="13"/>
  <c r="E28" i="14"/>
  <c r="H28" i="14"/>
  <c r="G28" i="14"/>
  <c r="F28" i="14"/>
  <c r="A29" i="14" a="1"/>
  <c r="A29" i="14" s="1"/>
  <c r="D28" i="14"/>
  <c r="B28" i="14"/>
  <c r="C28" i="14"/>
  <c r="B29" i="13"/>
  <c r="C29" i="13"/>
  <c r="D29" i="13"/>
  <c r="A30" i="13" a="1"/>
  <c r="A30" i="13" s="1"/>
  <c r="E30" i="13" l="1"/>
  <c r="G30" i="13"/>
  <c r="F30" i="13"/>
  <c r="H30" i="13"/>
  <c r="F29" i="14"/>
  <c r="G29" i="14"/>
  <c r="H29" i="14"/>
  <c r="E29" i="14"/>
  <c r="A30" i="14" a="1"/>
  <c r="A30" i="14" s="1"/>
  <c r="B29" i="14"/>
  <c r="C29" i="14"/>
  <c r="D29" i="14"/>
  <c r="C30" i="13"/>
  <c r="D30" i="13"/>
  <c r="B30" i="13"/>
  <c r="A31" i="13" a="1"/>
  <c r="A31" i="13" s="1"/>
  <c r="E31" i="13" l="1"/>
  <c r="F31" i="13"/>
  <c r="G31" i="13"/>
  <c r="H31" i="13"/>
  <c r="H30" i="14"/>
  <c r="E30" i="14"/>
  <c r="F30" i="14"/>
  <c r="G30" i="14"/>
  <c r="B30" i="14"/>
  <c r="C30" i="14"/>
  <c r="D30" i="14"/>
  <c r="A31" i="14" a="1"/>
  <c r="A31" i="14" s="1"/>
  <c r="B31" i="13"/>
  <c r="C31" i="13"/>
  <c r="D31" i="13"/>
  <c r="A32" i="13" a="1"/>
  <c r="A32" i="13" s="1"/>
  <c r="E32" i="13" l="1"/>
  <c r="G32" i="13"/>
  <c r="F32" i="13"/>
  <c r="H32" i="13"/>
  <c r="H31" i="14"/>
  <c r="F31" i="14"/>
  <c r="E31" i="14"/>
  <c r="G31" i="14"/>
  <c r="A32" i="14" a="1"/>
  <c r="A32" i="14" s="1"/>
  <c r="C31" i="14"/>
  <c r="D31" i="14"/>
  <c r="B31" i="14"/>
  <c r="C32" i="13"/>
  <c r="D32" i="13"/>
  <c r="B32" i="13"/>
  <c r="A33" i="13" a="1"/>
  <c r="A33" i="13" s="1"/>
  <c r="E33" i="13" l="1"/>
  <c r="F33" i="13"/>
  <c r="G33" i="13"/>
  <c r="H33" i="13"/>
  <c r="E32" i="14"/>
  <c r="F32" i="14"/>
  <c r="H32" i="14"/>
  <c r="G32" i="14"/>
  <c r="A33" i="14" a="1"/>
  <c r="A33" i="14" s="1"/>
  <c r="D32" i="14"/>
  <c r="B32" i="14"/>
  <c r="C32" i="14"/>
  <c r="B33" i="13"/>
  <c r="C33" i="13"/>
  <c r="D33" i="13"/>
  <c r="A34" i="13" a="1"/>
  <c r="A34" i="13" s="1"/>
  <c r="E34" i="13" l="1"/>
  <c r="G34" i="13"/>
  <c r="F34" i="13"/>
  <c r="H34" i="13"/>
  <c r="H33" i="14"/>
  <c r="E33" i="14"/>
  <c r="F33" i="14"/>
  <c r="G33" i="14"/>
  <c r="A34" i="14" a="1"/>
  <c r="A34" i="14" s="1"/>
  <c r="B33" i="14"/>
  <c r="C33" i="14"/>
  <c r="D33" i="14"/>
  <c r="C34" i="13"/>
  <c r="D34" i="13"/>
  <c r="B34" i="13"/>
  <c r="A35" i="13" a="1"/>
  <c r="A35" i="13" s="1"/>
  <c r="E35" i="13" l="1"/>
  <c r="F35" i="13"/>
  <c r="G35" i="13"/>
  <c r="H35" i="13"/>
  <c r="G34" i="14"/>
  <c r="H34" i="14"/>
  <c r="E34" i="14"/>
  <c r="F34" i="14"/>
  <c r="A35" i="14" a="1"/>
  <c r="A35" i="14" s="1"/>
  <c r="B34" i="14"/>
  <c r="C34" i="14"/>
  <c r="D34" i="14"/>
  <c r="B35" i="13"/>
  <c r="C35" i="13"/>
  <c r="D35" i="13"/>
  <c r="A36" i="13" a="1"/>
  <c r="A36" i="13" s="1"/>
  <c r="E36" i="13" l="1"/>
  <c r="G36" i="13"/>
  <c r="F36" i="13"/>
  <c r="H36" i="13"/>
  <c r="E35" i="14"/>
  <c r="F35" i="14"/>
  <c r="G35" i="14"/>
  <c r="H35" i="14"/>
  <c r="A36" i="14" a="1"/>
  <c r="A36" i="14" s="1"/>
  <c r="C35" i="14"/>
  <c r="D35" i="14"/>
  <c r="B35" i="14"/>
  <c r="D36" i="13"/>
  <c r="C36" i="13"/>
  <c r="B36" i="13"/>
  <c r="A37" i="13" a="1"/>
  <c r="A37" i="13" s="1"/>
  <c r="A38" i="13" l="1" a="1"/>
  <c r="A38" i="13" s="1"/>
  <c r="A39" i="13" s="1" a="1"/>
  <c r="A39" i="13" s="1"/>
  <c r="E37" i="13"/>
  <c r="F37" i="13"/>
  <c r="G37" i="13"/>
  <c r="H37" i="13"/>
  <c r="E36" i="14"/>
  <c r="H36" i="14"/>
  <c r="G36" i="14"/>
  <c r="F36" i="14"/>
  <c r="A37" i="14" a="1"/>
  <c r="A37" i="14" s="1"/>
  <c r="D36" i="14"/>
  <c r="B36" i="14"/>
  <c r="C36" i="14"/>
  <c r="C37" i="13"/>
  <c r="B37" i="13"/>
  <c r="D37" i="13"/>
  <c r="D39" i="13" l="1"/>
  <c r="E39" i="13"/>
  <c r="F39" i="13"/>
  <c r="G39" i="13"/>
  <c r="H39" i="13"/>
  <c r="D38" i="13"/>
  <c r="C38" i="13"/>
  <c r="B38" i="13"/>
  <c r="F37" i="14"/>
  <c r="G37" i="14"/>
  <c r="H37" i="14"/>
  <c r="E37" i="14"/>
  <c r="E38" i="13"/>
  <c r="G38" i="13"/>
  <c r="F38" i="13"/>
  <c r="H38" i="13"/>
  <c r="B39" i="13"/>
  <c r="C39" i="13"/>
  <c r="A38" i="14" a="1"/>
  <c r="A38" i="14" s="1"/>
  <c r="B37" i="14"/>
  <c r="C37" i="14"/>
  <c r="D37" i="14"/>
  <c r="A40" i="13" a="1"/>
  <c r="A40" i="13" s="1"/>
  <c r="E40" i="13" l="1"/>
  <c r="G40" i="13"/>
  <c r="F40" i="13"/>
  <c r="H40" i="13"/>
  <c r="H38" i="14"/>
  <c r="E38" i="14"/>
  <c r="F38" i="14"/>
  <c r="G38" i="14"/>
  <c r="D40" i="13"/>
  <c r="B40" i="13"/>
  <c r="A39" i="14" a="1"/>
  <c r="A39" i="14" s="1"/>
  <c r="B38" i="14"/>
  <c r="C38" i="14"/>
  <c r="D38" i="14"/>
  <c r="C40" i="13"/>
  <c r="A41" i="13" a="1"/>
  <c r="A41" i="13" s="1"/>
  <c r="D41" i="13" l="1"/>
  <c r="E41" i="13"/>
  <c r="F41" i="13"/>
  <c r="G41" i="13"/>
  <c r="H41" i="13"/>
  <c r="H39" i="14"/>
  <c r="F39" i="14"/>
  <c r="E39" i="14"/>
  <c r="G39" i="14"/>
  <c r="A40" i="14" a="1"/>
  <c r="A40" i="14" s="1"/>
  <c r="C39" i="14"/>
  <c r="D39" i="14"/>
  <c r="B39" i="14"/>
  <c r="A42" i="13" a="1"/>
  <c r="A42" i="13" s="1"/>
  <c r="C41" i="13"/>
  <c r="B41" i="13"/>
  <c r="H42" i="13" l="1"/>
  <c r="E42" i="13"/>
  <c r="F42" i="13"/>
  <c r="G42" i="13"/>
  <c r="E40" i="14"/>
  <c r="F40" i="14"/>
  <c r="H40" i="14"/>
  <c r="G40" i="14"/>
  <c r="A41" i="14" a="1"/>
  <c r="A41" i="14" s="1"/>
  <c r="D40" i="14"/>
  <c r="B40" i="14"/>
  <c r="C40" i="14"/>
  <c r="C42" i="13"/>
  <c r="B42" i="13"/>
  <c r="D42" i="13"/>
  <c r="A43" i="13" a="1"/>
  <c r="A43" i="13" s="1"/>
  <c r="E43" i="13" l="1"/>
  <c r="F43" i="13"/>
  <c r="G43" i="13"/>
  <c r="H43" i="13"/>
  <c r="H41" i="14"/>
  <c r="E41" i="14"/>
  <c r="F41" i="14"/>
  <c r="G41" i="14"/>
  <c r="A42" i="14" a="1"/>
  <c r="A42" i="14" s="1"/>
  <c r="B41" i="14"/>
  <c r="C41" i="14"/>
  <c r="D41" i="14"/>
  <c r="D43" i="13"/>
  <c r="C43" i="13"/>
  <c r="B43" i="13"/>
  <c r="A44" i="13" a="1"/>
  <c r="A44" i="13" s="1"/>
  <c r="H44" i="13" l="1"/>
  <c r="E44" i="13"/>
  <c r="F44" i="13"/>
  <c r="G44" i="13"/>
  <c r="G42" i="14"/>
  <c r="H42" i="14"/>
  <c r="E42" i="14"/>
  <c r="F42" i="14"/>
  <c r="A43" i="14" a="1"/>
  <c r="A43" i="14" s="1"/>
  <c r="C42" i="14"/>
  <c r="B42" i="14"/>
  <c r="D42" i="14"/>
  <c r="B44" i="13"/>
  <c r="A45" i="13" a="1"/>
  <c r="A45" i="13" s="1"/>
  <c r="C44" i="13"/>
  <c r="D44" i="13"/>
  <c r="C45" i="13" l="1"/>
  <c r="E45" i="13"/>
  <c r="F45" i="13"/>
  <c r="G45" i="13"/>
  <c r="H45" i="13"/>
  <c r="E43" i="14"/>
  <c r="F43" i="14"/>
  <c r="G43" i="14"/>
  <c r="H43" i="14"/>
  <c r="B45" i="13"/>
  <c r="A44" i="14" a="1"/>
  <c r="A44" i="14" s="1"/>
  <c r="D43" i="14"/>
  <c r="C43" i="14"/>
  <c r="B43" i="14"/>
  <c r="D45" i="13"/>
  <c r="A46" i="13" a="1"/>
  <c r="A46" i="13" s="1"/>
  <c r="H46" i="13" l="1"/>
  <c r="E46" i="13"/>
  <c r="F46" i="13"/>
  <c r="G46" i="13"/>
  <c r="E44" i="14"/>
  <c r="H44" i="14"/>
  <c r="G44" i="14"/>
  <c r="F44" i="14"/>
  <c r="A45" i="14" a="1"/>
  <c r="A45" i="14" s="1"/>
  <c r="B44" i="14"/>
  <c r="C44" i="14"/>
  <c r="D44" i="14"/>
  <c r="C46" i="13"/>
  <c r="A47" i="13" a="1"/>
  <c r="A47" i="13" s="1"/>
  <c r="D46" i="13"/>
  <c r="B46" i="13"/>
  <c r="D47" i="13" l="1"/>
  <c r="E47" i="13"/>
  <c r="F47" i="13"/>
  <c r="G47" i="13"/>
  <c r="H47" i="13"/>
  <c r="F45" i="14"/>
  <c r="G45" i="14"/>
  <c r="H45" i="14"/>
  <c r="E45" i="14"/>
  <c r="A46" i="14" a="1"/>
  <c r="A46" i="14" s="1"/>
  <c r="B45" i="14"/>
  <c r="C45" i="14"/>
  <c r="D45" i="14"/>
  <c r="B47" i="13"/>
  <c r="A48" i="13" a="1"/>
  <c r="A48" i="13" s="1"/>
  <c r="C47" i="13"/>
  <c r="H46" i="14" l="1"/>
  <c r="E46" i="14"/>
  <c r="F46" i="14"/>
  <c r="G46" i="14"/>
  <c r="H48" i="13"/>
  <c r="E48" i="13"/>
  <c r="F48" i="13"/>
  <c r="G48" i="13"/>
  <c r="C48" i="13"/>
  <c r="D48" i="13"/>
  <c r="A47" i="14" a="1"/>
  <c r="A47" i="14" s="1"/>
  <c r="C46" i="14"/>
  <c r="D46" i="14"/>
  <c r="B46" i="14"/>
  <c r="B48" i="13"/>
  <c r="A49" i="13" a="1"/>
  <c r="A49" i="13" s="1"/>
  <c r="E49" i="13" l="1"/>
  <c r="F49" i="13"/>
  <c r="G49" i="13"/>
  <c r="H49" i="13"/>
  <c r="H47" i="14"/>
  <c r="F47" i="14"/>
  <c r="E47" i="14"/>
  <c r="G47" i="14"/>
  <c r="A48" i="14" a="1"/>
  <c r="A48" i="14" s="1"/>
  <c r="D47" i="14"/>
  <c r="B47" i="14"/>
  <c r="C47" i="14"/>
  <c r="D49" i="13"/>
  <c r="A50" i="13" a="1"/>
  <c r="A50" i="13" s="1"/>
  <c r="C49" i="13"/>
  <c r="B49" i="13"/>
  <c r="H50" i="13" l="1"/>
  <c r="E50" i="13"/>
  <c r="F50" i="13"/>
  <c r="G50" i="13"/>
  <c r="E48" i="14"/>
  <c r="F48" i="14"/>
  <c r="H48" i="14"/>
  <c r="G48" i="14"/>
  <c r="C50" i="13"/>
  <c r="B50" i="13"/>
  <c r="A49" i="14" a="1"/>
  <c r="A49" i="14" s="1"/>
  <c r="B48" i="14"/>
  <c r="C48" i="14"/>
  <c r="D48" i="14"/>
  <c r="A51" i="13" a="1"/>
  <c r="A51" i="13" s="1"/>
  <c r="D50" i="13"/>
  <c r="C51" i="13" l="1"/>
  <c r="E51" i="13"/>
  <c r="F51" i="13"/>
  <c r="G51" i="13"/>
  <c r="H51" i="13"/>
  <c r="H49" i="14"/>
  <c r="E49" i="14"/>
  <c r="F49" i="14"/>
  <c r="G49" i="14"/>
  <c r="A50" i="14" a="1"/>
  <c r="A50" i="14" s="1"/>
  <c r="B49" i="14"/>
  <c r="D49" i="14"/>
  <c r="C49" i="14"/>
  <c r="A52" i="13" a="1"/>
  <c r="A52" i="13" s="1"/>
  <c r="D51" i="13"/>
  <c r="B51" i="13"/>
  <c r="G50" i="14" l="1"/>
  <c r="H50" i="14"/>
  <c r="E50" i="14"/>
  <c r="F50" i="14"/>
  <c r="H52" i="13"/>
  <c r="E52" i="13"/>
  <c r="F52" i="13"/>
  <c r="G52" i="13"/>
  <c r="C52" i="13"/>
  <c r="B52" i="13"/>
  <c r="D52" i="13"/>
  <c r="A51" i="14" a="1"/>
  <c r="A51" i="14" s="1"/>
  <c r="C50" i="14"/>
  <c r="B50" i="14"/>
  <c r="D50" i="14"/>
  <c r="A53" i="13" a="1"/>
  <c r="A53" i="13" s="1"/>
  <c r="E53" i="13" l="1"/>
  <c r="F53" i="13"/>
  <c r="G53" i="13"/>
  <c r="H53" i="13"/>
  <c r="E51" i="14"/>
  <c r="F51" i="14"/>
  <c r="G51" i="14"/>
  <c r="H51" i="14"/>
  <c r="C53" i="13"/>
  <c r="A52" i="14" a="1"/>
  <c r="A52" i="14" s="1"/>
  <c r="D51" i="14"/>
  <c r="B51" i="14"/>
  <c r="C51" i="14"/>
  <c r="B53" i="13"/>
  <c r="A54" i="13" a="1"/>
  <c r="A54" i="13" s="1"/>
  <c r="D53" i="13"/>
  <c r="C54" i="13" l="1"/>
  <c r="H54" i="13"/>
  <c r="E54" i="13"/>
  <c r="F54" i="13"/>
  <c r="G54" i="13"/>
  <c r="E52" i="14"/>
  <c r="H52" i="14"/>
  <c r="G52" i="14"/>
  <c r="F52" i="14"/>
  <c r="A53" i="14" a="1"/>
  <c r="A53" i="14" s="1"/>
  <c r="D52" i="14"/>
  <c r="B52" i="14"/>
  <c r="C52" i="14"/>
  <c r="B54" i="13"/>
  <c r="A55" i="13" a="1"/>
  <c r="A55" i="13" s="1"/>
  <c r="D54" i="13"/>
  <c r="C55" i="13" l="1"/>
  <c r="E55" i="13"/>
  <c r="F55" i="13"/>
  <c r="G55" i="13"/>
  <c r="H55" i="13"/>
  <c r="F53" i="14"/>
  <c r="G53" i="14"/>
  <c r="E53" i="14"/>
  <c r="H53" i="14"/>
  <c r="A54" i="14" a="1"/>
  <c r="A54" i="14" s="1"/>
  <c r="B53" i="14"/>
  <c r="C53" i="14"/>
  <c r="D53" i="14"/>
  <c r="B55" i="13"/>
  <c r="A56" i="13" a="1"/>
  <c r="A56" i="13" s="1"/>
  <c r="D55" i="13"/>
  <c r="C56" i="13" l="1"/>
  <c r="H56" i="13"/>
  <c r="E56" i="13"/>
  <c r="F56" i="13"/>
  <c r="G56" i="13"/>
  <c r="H54" i="14"/>
  <c r="E54" i="14"/>
  <c r="F54" i="14"/>
  <c r="G54" i="14"/>
  <c r="D56" i="13"/>
  <c r="A55" i="14" a="1"/>
  <c r="A55" i="14" s="1"/>
  <c r="C54" i="14"/>
  <c r="B54" i="14"/>
  <c r="D54" i="14"/>
  <c r="B56" i="13"/>
  <c r="A57" i="13" a="1"/>
  <c r="A57" i="13" s="1"/>
  <c r="C57" i="13" l="1"/>
  <c r="E57" i="13"/>
  <c r="F57" i="13"/>
  <c r="G57" i="13"/>
  <c r="H57" i="13"/>
  <c r="H55" i="14"/>
  <c r="F55" i="14"/>
  <c r="E55" i="14"/>
  <c r="G55" i="14"/>
  <c r="D57" i="13"/>
  <c r="A56" i="14" a="1"/>
  <c r="A56" i="14" s="1"/>
  <c r="C55" i="14"/>
  <c r="D55" i="14"/>
  <c r="B55" i="14"/>
  <c r="B57" i="13"/>
  <c r="A58" i="13" a="1"/>
  <c r="A58" i="13" s="1"/>
  <c r="C58" i="13" l="1"/>
  <c r="H58" i="13"/>
  <c r="E58" i="13"/>
  <c r="F58" i="13"/>
  <c r="G58" i="13"/>
  <c r="E56" i="14"/>
  <c r="F56" i="14"/>
  <c r="H56" i="14"/>
  <c r="G56" i="14"/>
  <c r="D58" i="13"/>
  <c r="A57" i="14" a="1"/>
  <c r="A57" i="14" s="1"/>
  <c r="D56" i="14"/>
  <c r="B56" i="14"/>
  <c r="C56" i="14"/>
  <c r="B58" i="13"/>
  <c r="A59" i="13" a="1"/>
  <c r="A59" i="13" s="1"/>
  <c r="D59" i="13" l="1"/>
  <c r="E59" i="13"/>
  <c r="F59" i="13"/>
  <c r="G59" i="13"/>
  <c r="H59" i="13"/>
  <c r="H57" i="14"/>
  <c r="E57" i="14"/>
  <c r="F57" i="14"/>
  <c r="G57" i="14"/>
  <c r="C59" i="13"/>
  <c r="A58" i="14" a="1"/>
  <c r="A58" i="14" s="1"/>
  <c r="B57" i="14"/>
  <c r="C57" i="14"/>
  <c r="D57" i="14"/>
  <c r="B59" i="13"/>
  <c r="A60" i="13" a="1"/>
  <c r="A60" i="13" s="1"/>
  <c r="H60" i="13" l="1"/>
  <c r="E60" i="13"/>
  <c r="F60" i="13"/>
  <c r="G60" i="13"/>
  <c r="G58" i="14"/>
  <c r="H58" i="14"/>
  <c r="E58" i="14"/>
  <c r="F58" i="14"/>
  <c r="A59" i="14" a="1"/>
  <c r="A59" i="14" s="1"/>
  <c r="B58" i="14"/>
  <c r="C58" i="14"/>
  <c r="D58" i="14"/>
  <c r="B60" i="13"/>
  <c r="A61" i="13" a="1"/>
  <c r="A61" i="13" s="1"/>
  <c r="C60" i="13"/>
  <c r="D60" i="13"/>
  <c r="C61" i="13" l="1"/>
  <c r="E61" i="13"/>
  <c r="F61" i="13"/>
  <c r="G61" i="13"/>
  <c r="H61" i="13"/>
  <c r="E59" i="14"/>
  <c r="F59" i="14"/>
  <c r="G59" i="14"/>
  <c r="H59" i="14"/>
  <c r="A60" i="14" a="1"/>
  <c r="A60" i="14" s="1"/>
  <c r="C59" i="14"/>
  <c r="D59" i="14"/>
  <c r="B59" i="14"/>
  <c r="B61" i="13"/>
  <c r="A62" i="13" a="1"/>
  <c r="A62" i="13" s="1"/>
  <c r="D61" i="13"/>
  <c r="C62" i="13" l="1"/>
  <c r="H62" i="13"/>
  <c r="E62" i="13"/>
  <c r="F62" i="13"/>
  <c r="G62" i="13"/>
  <c r="E60" i="14"/>
  <c r="H60" i="14"/>
  <c r="F60" i="14"/>
  <c r="G60" i="14"/>
  <c r="A61" i="14" a="1"/>
  <c r="A61" i="14" s="1"/>
  <c r="D60" i="14"/>
  <c r="B60" i="14"/>
  <c r="C60" i="14"/>
  <c r="B62" i="13"/>
  <c r="A63" i="13" a="1"/>
  <c r="A63" i="13" s="1"/>
  <c r="D62" i="13"/>
  <c r="C63" i="13" l="1"/>
  <c r="E63" i="13"/>
  <c r="F63" i="13"/>
  <c r="G63" i="13"/>
  <c r="H63" i="13"/>
  <c r="F61" i="14"/>
  <c r="G61" i="14"/>
  <c r="E61" i="14"/>
  <c r="H61" i="14"/>
  <c r="B63" i="13"/>
  <c r="A62" i="14" a="1"/>
  <c r="A62" i="14" s="1"/>
  <c r="B61" i="14"/>
  <c r="C61" i="14"/>
  <c r="D61" i="14"/>
  <c r="A64" i="13" a="1"/>
  <c r="A64" i="13" s="1"/>
  <c r="D63" i="13"/>
  <c r="H62" i="14" l="1"/>
  <c r="E62" i="14"/>
  <c r="F62" i="14"/>
  <c r="G62" i="14"/>
  <c r="H64" i="13"/>
  <c r="E64" i="13"/>
  <c r="F64" i="13"/>
  <c r="G64" i="13"/>
  <c r="A63" i="14" a="1"/>
  <c r="A63" i="14" s="1"/>
  <c r="B62" i="14"/>
  <c r="C62" i="14"/>
  <c r="D62" i="14"/>
  <c r="B64" i="13"/>
  <c r="A65" i="13" a="1"/>
  <c r="A65" i="13" s="1"/>
  <c r="C64" i="13"/>
  <c r="D64" i="13"/>
  <c r="E65" i="13" l="1"/>
  <c r="F65" i="13"/>
  <c r="G65" i="13"/>
  <c r="H65" i="13"/>
  <c r="H63" i="14"/>
  <c r="E63" i="14"/>
  <c r="F63" i="14"/>
  <c r="G63" i="14"/>
  <c r="B65" i="13"/>
  <c r="D65" i="13"/>
  <c r="A64" i="14" a="1"/>
  <c r="A64" i="14" s="1"/>
  <c r="C63" i="14"/>
  <c r="D63" i="14"/>
  <c r="B63" i="14"/>
  <c r="A66" i="13" a="1"/>
  <c r="A66" i="13" s="1"/>
  <c r="C65" i="13"/>
  <c r="C66" i="13" l="1"/>
  <c r="H66" i="13"/>
  <c r="E66" i="13"/>
  <c r="F66" i="13"/>
  <c r="G66" i="13"/>
  <c r="E64" i="14"/>
  <c r="F64" i="14"/>
  <c r="H64" i="14"/>
  <c r="G64" i="14"/>
  <c r="A65" i="14" a="1"/>
  <c r="A65" i="14" s="1"/>
  <c r="D64" i="14"/>
  <c r="B64" i="14"/>
  <c r="C64" i="14"/>
  <c r="B66" i="13"/>
  <c r="A67" i="13" a="1"/>
  <c r="A67" i="13" s="1"/>
  <c r="D66" i="13"/>
  <c r="C67" i="13" l="1"/>
  <c r="E67" i="13"/>
  <c r="F67" i="13"/>
  <c r="G67" i="13"/>
  <c r="H67" i="13"/>
  <c r="H65" i="14"/>
  <c r="E65" i="14"/>
  <c r="F65" i="14"/>
  <c r="G65" i="14"/>
  <c r="B67" i="13"/>
  <c r="A66" i="14" a="1"/>
  <c r="A66" i="14" s="1"/>
  <c r="B65" i="14"/>
  <c r="C65" i="14"/>
  <c r="D65" i="14"/>
  <c r="A68" i="13" a="1"/>
  <c r="A68" i="13" s="1"/>
  <c r="D67" i="13"/>
  <c r="C68" i="13" l="1"/>
  <c r="H68" i="13"/>
  <c r="E68" i="13"/>
  <c r="F68" i="13"/>
  <c r="G68" i="13"/>
  <c r="G66" i="14"/>
  <c r="H66" i="14"/>
  <c r="F66" i="14"/>
  <c r="E66" i="14"/>
  <c r="A67" i="14" a="1"/>
  <c r="A67" i="14" s="1"/>
  <c r="B66" i="14"/>
  <c r="C66" i="14"/>
  <c r="D66" i="14"/>
  <c r="B68" i="13"/>
  <c r="A69" i="13" a="1"/>
  <c r="A69" i="13" s="1"/>
  <c r="D68" i="13"/>
  <c r="E69" i="13" l="1"/>
  <c r="F69" i="13"/>
  <c r="G69" i="13"/>
  <c r="H69" i="13"/>
  <c r="E67" i="14"/>
  <c r="F67" i="14"/>
  <c r="G67" i="14"/>
  <c r="H67" i="14"/>
  <c r="B69" i="13"/>
  <c r="A68" i="14" a="1"/>
  <c r="A68" i="14" s="1"/>
  <c r="C67" i="14"/>
  <c r="D67" i="14"/>
  <c r="B67" i="14"/>
  <c r="A70" i="13" a="1"/>
  <c r="A70" i="13" s="1"/>
  <c r="C69" i="13"/>
  <c r="D69" i="13"/>
  <c r="E68" i="14" l="1"/>
  <c r="H68" i="14"/>
  <c r="G68" i="14"/>
  <c r="F68" i="14"/>
  <c r="C70" i="13"/>
  <c r="H70" i="13"/>
  <c r="E70" i="13"/>
  <c r="F70" i="13"/>
  <c r="G70" i="13"/>
  <c r="A69" i="14" a="1"/>
  <c r="A69" i="14" s="1"/>
  <c r="D68" i="14"/>
  <c r="B68" i="14"/>
  <c r="C68" i="14"/>
  <c r="B70" i="13"/>
  <c r="A71" i="13" a="1"/>
  <c r="A71" i="13" s="1"/>
  <c r="D70" i="13"/>
  <c r="D71" i="13" l="1"/>
  <c r="E71" i="13"/>
  <c r="F71" i="13"/>
  <c r="G71" i="13"/>
  <c r="H71" i="13"/>
  <c r="F69" i="14"/>
  <c r="G69" i="14"/>
  <c r="E69" i="14"/>
  <c r="H69" i="14"/>
  <c r="B71" i="13"/>
  <c r="A70" i="14" a="1"/>
  <c r="A70" i="14" s="1"/>
  <c r="B69" i="14"/>
  <c r="C69" i="14"/>
  <c r="D69" i="14"/>
  <c r="A72" i="13" a="1"/>
  <c r="A72" i="13" s="1"/>
  <c r="C71" i="13"/>
  <c r="C72" i="13" l="1"/>
  <c r="H72" i="13"/>
  <c r="E72" i="13"/>
  <c r="F72" i="13"/>
  <c r="G72" i="13"/>
  <c r="H70" i="14"/>
  <c r="E70" i="14"/>
  <c r="F70" i="14"/>
  <c r="G70" i="14"/>
  <c r="A71" i="14" a="1"/>
  <c r="A71" i="14" s="1"/>
  <c r="B70" i="14"/>
  <c r="C70" i="14"/>
  <c r="D70" i="14"/>
  <c r="D72" i="13"/>
  <c r="B72" i="13"/>
  <c r="A73" i="13" a="1"/>
  <c r="A73" i="13" s="1"/>
  <c r="C73" i="13" l="1"/>
  <c r="E73" i="13"/>
  <c r="F73" i="13"/>
  <c r="G73" i="13"/>
  <c r="H73" i="13"/>
  <c r="H71" i="14"/>
  <c r="E71" i="14"/>
  <c r="F71" i="14"/>
  <c r="G71" i="14"/>
  <c r="B73" i="13"/>
  <c r="D73" i="13"/>
  <c r="A72" i="14" a="1"/>
  <c r="A72" i="14" s="1"/>
  <c r="C71" i="14"/>
  <c r="D71" i="14"/>
  <c r="B71" i="14"/>
  <c r="A74" i="13" a="1"/>
  <c r="A74" i="13" s="1"/>
  <c r="C74" i="13" l="1"/>
  <c r="H74" i="13"/>
  <c r="E74" i="13"/>
  <c r="F74" i="13"/>
  <c r="G74" i="13"/>
  <c r="E72" i="14"/>
  <c r="F72" i="14"/>
  <c r="H72" i="14"/>
  <c r="G72" i="14"/>
  <c r="A73" i="14" a="1"/>
  <c r="A73" i="14" s="1"/>
  <c r="D72" i="14"/>
  <c r="B72" i="14"/>
  <c r="C72" i="14"/>
  <c r="D74" i="13"/>
  <c r="B74" i="13"/>
  <c r="A75" i="13" a="1"/>
  <c r="A75" i="13" s="1"/>
  <c r="D75" i="13" l="1"/>
  <c r="E75" i="13"/>
  <c r="F75" i="13"/>
  <c r="G75" i="13"/>
  <c r="H75" i="13"/>
  <c r="H73" i="14"/>
  <c r="E73" i="14"/>
  <c r="F73" i="14"/>
  <c r="G73" i="14"/>
  <c r="B75" i="13"/>
  <c r="A74" i="14" a="1"/>
  <c r="A74" i="14" s="1"/>
  <c r="B73" i="14"/>
  <c r="C73" i="14"/>
  <c r="D73" i="14"/>
  <c r="A76" i="13" a="1"/>
  <c r="A76" i="13" s="1"/>
  <c r="C75" i="13"/>
  <c r="G74" i="14" l="1"/>
  <c r="H74" i="14"/>
  <c r="E74" i="14"/>
  <c r="F74" i="14"/>
  <c r="H76" i="13"/>
  <c r="E76" i="13"/>
  <c r="F76" i="13"/>
  <c r="G76" i="13"/>
  <c r="A75" i="14" a="1"/>
  <c r="A75" i="14" s="1"/>
  <c r="B74" i="14"/>
  <c r="C74" i="14"/>
  <c r="D74" i="14"/>
  <c r="C76" i="13"/>
  <c r="B76" i="13"/>
  <c r="A77" i="13" a="1"/>
  <c r="A77" i="13" s="1"/>
  <c r="D76" i="13"/>
  <c r="E75" i="14" l="1"/>
  <c r="F75" i="14"/>
  <c r="G75" i="14"/>
  <c r="H75" i="14"/>
  <c r="C77" i="13"/>
  <c r="E77" i="13"/>
  <c r="F77" i="13"/>
  <c r="G77" i="13"/>
  <c r="H77" i="13"/>
  <c r="B77" i="13"/>
  <c r="A76" i="14" a="1"/>
  <c r="A76" i="14" s="1"/>
  <c r="C75" i="14"/>
  <c r="D75" i="14"/>
  <c r="B75" i="14"/>
  <c r="A78" i="13" a="1"/>
  <c r="A78" i="13" s="1"/>
  <c r="D77" i="13"/>
  <c r="C78" i="13" l="1"/>
  <c r="H78" i="13"/>
  <c r="E78" i="13"/>
  <c r="F78" i="13"/>
  <c r="G78" i="13"/>
  <c r="E76" i="14"/>
  <c r="H76" i="14"/>
  <c r="F76" i="14"/>
  <c r="G76" i="14"/>
  <c r="B78" i="13"/>
  <c r="A77" i="14" a="1"/>
  <c r="A77" i="14" s="1"/>
  <c r="C76" i="14"/>
  <c r="D76" i="14"/>
  <c r="B76" i="14"/>
  <c r="A79" i="13" a="1"/>
  <c r="A79" i="13" s="1"/>
  <c r="D78" i="13"/>
  <c r="C79" i="13" l="1"/>
  <c r="E79" i="13"/>
  <c r="F79" i="13"/>
  <c r="G79" i="13"/>
  <c r="H79" i="13"/>
  <c r="F77" i="14"/>
  <c r="G77" i="14"/>
  <c r="H77" i="14"/>
  <c r="E77" i="14"/>
  <c r="A78" i="14" a="1"/>
  <c r="A78" i="14" s="1"/>
  <c r="B77" i="14"/>
  <c r="C77" i="14"/>
  <c r="D77" i="14"/>
  <c r="B79" i="13"/>
  <c r="A80" i="13" a="1"/>
  <c r="A80" i="13" s="1"/>
  <c r="D79" i="13"/>
  <c r="H80" i="13" l="1"/>
  <c r="E80" i="13"/>
  <c r="F80" i="13"/>
  <c r="G80" i="13"/>
  <c r="H78" i="14"/>
  <c r="E78" i="14"/>
  <c r="F78" i="14"/>
  <c r="G78" i="14"/>
  <c r="B80" i="13"/>
  <c r="A79" i="14" a="1"/>
  <c r="A79" i="14" s="1"/>
  <c r="C78" i="14"/>
  <c r="B78" i="14"/>
  <c r="D78" i="14"/>
  <c r="A81" i="13" a="1"/>
  <c r="A81" i="13" s="1"/>
  <c r="D80" i="13"/>
  <c r="C80" i="13"/>
  <c r="H79" i="14" l="1"/>
  <c r="E79" i="14"/>
  <c r="F79" i="14"/>
  <c r="G79" i="14"/>
  <c r="E81" i="13"/>
  <c r="F81" i="13"/>
  <c r="G81" i="13"/>
  <c r="H81" i="13"/>
  <c r="A80" i="14" a="1"/>
  <c r="A80" i="14" s="1"/>
  <c r="D79" i="14"/>
  <c r="C79" i="14"/>
  <c r="B79" i="14"/>
  <c r="B81" i="13"/>
  <c r="A82" i="13" a="1"/>
  <c r="A82" i="13" s="1"/>
  <c r="C81" i="13"/>
  <c r="D81" i="13"/>
  <c r="H82" i="13" l="1"/>
  <c r="E82" i="13"/>
  <c r="F82" i="13"/>
  <c r="G82" i="13"/>
  <c r="E80" i="14"/>
  <c r="F80" i="14"/>
  <c r="H80" i="14"/>
  <c r="G80" i="14"/>
  <c r="A81" i="14" a="1"/>
  <c r="A81" i="14" s="1"/>
  <c r="B80" i="14"/>
  <c r="C80" i="14"/>
  <c r="D80" i="14"/>
  <c r="A83" i="13" a="1"/>
  <c r="A83" i="13" s="1"/>
  <c r="C82" i="13"/>
  <c r="B82" i="13"/>
  <c r="D82" i="13"/>
  <c r="E83" i="13" l="1"/>
  <c r="F83" i="13"/>
  <c r="G83" i="13"/>
  <c r="H83" i="13"/>
  <c r="H81" i="14"/>
  <c r="E81" i="14"/>
  <c r="F81" i="14"/>
  <c r="G81" i="14"/>
  <c r="A82" i="14" a="1"/>
  <c r="A82" i="14" s="1"/>
  <c r="B81" i="14"/>
  <c r="C81" i="14"/>
  <c r="D81" i="14"/>
  <c r="A84" i="13" a="1"/>
  <c r="A84" i="13" s="1"/>
  <c r="D83" i="13"/>
  <c r="C83" i="13"/>
  <c r="B83" i="13"/>
  <c r="H84" i="13" l="1"/>
  <c r="E84" i="13"/>
  <c r="F84" i="13"/>
  <c r="G84" i="13"/>
  <c r="G82" i="14"/>
  <c r="H82" i="14"/>
  <c r="F82" i="14"/>
  <c r="E82" i="14"/>
  <c r="A83" i="14" a="1"/>
  <c r="A83" i="14" s="1"/>
  <c r="C82" i="14"/>
  <c r="D82" i="14"/>
  <c r="B82" i="14"/>
  <c r="D84" i="13"/>
  <c r="C84" i="13"/>
  <c r="B84" i="13"/>
  <c r="A85" i="13" a="1"/>
  <c r="A85" i="13" s="1"/>
  <c r="E85" i="13" l="1"/>
  <c r="F85" i="13"/>
  <c r="G85" i="13"/>
  <c r="H85" i="13"/>
  <c r="E83" i="14"/>
  <c r="F83" i="14"/>
  <c r="G83" i="14"/>
  <c r="H83" i="14"/>
  <c r="A84" i="14" a="1"/>
  <c r="A84" i="14" s="1"/>
  <c r="D83" i="14"/>
  <c r="B83" i="14"/>
  <c r="C83" i="14"/>
  <c r="A86" i="13" a="1"/>
  <c r="A86" i="13" s="1"/>
  <c r="D85" i="13"/>
  <c r="B85" i="13"/>
  <c r="C85" i="13"/>
  <c r="E84" i="14" l="1"/>
  <c r="H84" i="14"/>
  <c r="F84" i="14"/>
  <c r="G84" i="14"/>
  <c r="H86" i="13"/>
  <c r="E86" i="13"/>
  <c r="F86" i="13"/>
  <c r="G86" i="13"/>
  <c r="A85" i="14" a="1"/>
  <c r="A85" i="14" s="1"/>
  <c r="B84" i="14"/>
  <c r="C84" i="14"/>
  <c r="D84" i="14"/>
  <c r="D86" i="13"/>
  <c r="C86" i="13"/>
  <c r="B86" i="13"/>
  <c r="A87" i="13" a="1"/>
  <c r="A87" i="13" s="1"/>
  <c r="E87" i="13" l="1"/>
  <c r="F87" i="13"/>
  <c r="G87" i="13"/>
  <c r="H87" i="13"/>
  <c r="F85" i="14"/>
  <c r="G85" i="14"/>
  <c r="H85" i="14"/>
  <c r="E85" i="14"/>
  <c r="A86" i="14" a="1"/>
  <c r="A86" i="14" s="1"/>
  <c r="B85" i="14"/>
  <c r="D85" i="14"/>
  <c r="C85" i="14"/>
  <c r="C87" i="13"/>
  <c r="D87" i="13"/>
  <c r="B87" i="13"/>
  <c r="A88" i="13" a="1"/>
  <c r="A88" i="13" s="1"/>
  <c r="H88" i="13" l="1"/>
  <c r="E88" i="13"/>
  <c r="F88" i="13"/>
  <c r="G88" i="13"/>
  <c r="H86" i="14"/>
  <c r="E86" i="14"/>
  <c r="F86" i="14"/>
  <c r="G86" i="14"/>
  <c r="A87" i="14" a="1"/>
  <c r="A87" i="14" s="1"/>
  <c r="C86" i="14"/>
  <c r="B86" i="14"/>
  <c r="D86" i="14"/>
  <c r="C88" i="13"/>
  <c r="B88" i="13"/>
  <c r="A89" i="13" a="1"/>
  <c r="A89" i="13" s="1"/>
  <c r="D88" i="13"/>
  <c r="H87" i="14" l="1"/>
  <c r="E87" i="14"/>
  <c r="G87" i="14"/>
  <c r="F87" i="14"/>
  <c r="D89" i="13"/>
  <c r="E89" i="13"/>
  <c r="F89" i="13"/>
  <c r="G89" i="13"/>
  <c r="H89" i="13"/>
  <c r="A88" i="14" a="1"/>
  <c r="A88" i="14" s="1"/>
  <c r="D87" i="14"/>
  <c r="B87" i="14"/>
  <c r="C87" i="14"/>
  <c r="C89" i="13"/>
  <c r="B89" i="13"/>
  <c r="A90" i="13" a="1"/>
  <c r="A90" i="13" s="1"/>
  <c r="H90" i="13" l="1"/>
  <c r="E90" i="13"/>
  <c r="F90" i="13"/>
  <c r="G90" i="13"/>
  <c r="E88" i="14"/>
  <c r="F88" i="14"/>
  <c r="H88" i="14"/>
  <c r="G88" i="14"/>
  <c r="A89" i="14" a="1"/>
  <c r="A89" i="14" s="1"/>
  <c r="D88" i="14"/>
  <c r="B88" i="14"/>
  <c r="C88" i="14"/>
  <c r="C90" i="13"/>
  <c r="B90" i="13"/>
  <c r="A91" i="13" a="1"/>
  <c r="A91" i="13" s="1"/>
  <c r="D90" i="13"/>
  <c r="C91" i="13" l="1"/>
  <c r="E91" i="13"/>
  <c r="F91" i="13"/>
  <c r="G91" i="13"/>
  <c r="H91" i="13"/>
  <c r="H89" i="14"/>
  <c r="E89" i="14"/>
  <c r="F89" i="14"/>
  <c r="G89" i="14"/>
  <c r="A90" i="14" a="1"/>
  <c r="A90" i="14" s="1"/>
  <c r="B89" i="14"/>
  <c r="C89" i="14"/>
  <c r="D89" i="14"/>
  <c r="D91" i="13"/>
  <c r="B91" i="13"/>
  <c r="A92" i="13" a="1"/>
  <c r="A92" i="13" s="1"/>
  <c r="C92" i="13" l="1"/>
  <c r="H92" i="13"/>
  <c r="E92" i="13"/>
  <c r="F92" i="13"/>
  <c r="G92" i="13"/>
  <c r="G90" i="14"/>
  <c r="H90" i="14"/>
  <c r="E90" i="14"/>
  <c r="F90" i="14"/>
  <c r="A91" i="14" a="1"/>
  <c r="A91" i="14" s="1"/>
  <c r="C90" i="14"/>
  <c r="B90" i="14"/>
  <c r="D90" i="14"/>
  <c r="B92" i="13"/>
  <c r="D92" i="13"/>
  <c r="A93" i="13" a="1"/>
  <c r="A93" i="13" s="1"/>
  <c r="E93" i="13" l="1"/>
  <c r="F93" i="13"/>
  <c r="G93" i="13"/>
  <c r="H93" i="13"/>
  <c r="E91" i="14"/>
  <c r="F91" i="14"/>
  <c r="G91" i="14"/>
  <c r="H91" i="14"/>
  <c r="A92" i="14" a="1"/>
  <c r="A92" i="14" s="1"/>
  <c r="D91" i="14"/>
  <c r="B91" i="14"/>
  <c r="C91" i="14"/>
  <c r="D93" i="13"/>
  <c r="C93" i="13"/>
  <c r="B93" i="13"/>
  <c r="A94" i="13" a="1"/>
  <c r="A94" i="13" s="1"/>
  <c r="H94" i="13" l="1"/>
  <c r="E94" i="13"/>
  <c r="F94" i="13"/>
  <c r="G94" i="13"/>
  <c r="E92" i="14"/>
  <c r="H92" i="14"/>
  <c r="F92" i="14"/>
  <c r="G92" i="14"/>
  <c r="A93" i="14" a="1"/>
  <c r="A93" i="14" s="1"/>
  <c r="C92" i="14"/>
  <c r="D92" i="14"/>
  <c r="B92" i="14"/>
  <c r="D94" i="13"/>
  <c r="C94" i="13"/>
  <c r="B94" i="13"/>
  <c r="A95" i="13" a="1"/>
  <c r="A95" i="13" s="1"/>
  <c r="D95" i="13" l="1"/>
  <c r="E95" i="13"/>
  <c r="F95" i="13"/>
  <c r="G95" i="13"/>
  <c r="H95" i="13"/>
  <c r="F93" i="14"/>
  <c r="G93" i="14"/>
  <c r="E93" i="14"/>
  <c r="H93" i="14"/>
  <c r="A94" i="14" a="1"/>
  <c r="A94" i="14" s="1"/>
  <c r="B93" i="14"/>
  <c r="C93" i="14"/>
  <c r="D93" i="14"/>
  <c r="C95" i="13"/>
  <c r="B95" i="13"/>
  <c r="A96" i="13" a="1"/>
  <c r="A96" i="13" s="1"/>
  <c r="H96" i="13" l="1"/>
  <c r="E96" i="13"/>
  <c r="F96" i="13"/>
  <c r="G96" i="13"/>
  <c r="H94" i="14"/>
  <c r="E94" i="14"/>
  <c r="F94" i="14"/>
  <c r="G94" i="14"/>
  <c r="A95" i="14" a="1"/>
  <c r="A95" i="14" s="1"/>
  <c r="C94" i="14"/>
  <c r="B94" i="14"/>
  <c r="D94" i="14"/>
  <c r="D96" i="13"/>
  <c r="B96" i="13"/>
  <c r="C96" i="13"/>
  <c r="A97" i="13" a="1"/>
  <c r="A97" i="13" s="1"/>
  <c r="C97" i="13" l="1"/>
  <c r="E97" i="13"/>
  <c r="F97" i="13"/>
  <c r="G97" i="13"/>
  <c r="H97" i="13"/>
  <c r="H95" i="14"/>
  <c r="F95" i="14"/>
  <c r="E95" i="14"/>
  <c r="G95" i="14"/>
  <c r="A96" i="14" a="1"/>
  <c r="A96" i="14" s="1"/>
  <c r="D95" i="14"/>
  <c r="C95" i="14"/>
  <c r="B95" i="14"/>
  <c r="D97" i="13"/>
  <c r="B97" i="13"/>
  <c r="A98" i="13" a="1"/>
  <c r="A98" i="13" s="1"/>
  <c r="H98" i="13" l="1"/>
  <c r="E98" i="13"/>
  <c r="F98" i="13"/>
  <c r="G98" i="13"/>
  <c r="E96" i="14"/>
  <c r="F96" i="14"/>
  <c r="H96" i="14"/>
  <c r="G96" i="14"/>
  <c r="A97" i="14" a="1"/>
  <c r="A97" i="14" s="1"/>
  <c r="C96" i="14"/>
  <c r="D96" i="14"/>
  <c r="B96" i="14"/>
  <c r="D98" i="13"/>
  <c r="C98" i="13"/>
  <c r="B98" i="13"/>
  <c r="A99" i="13" a="1"/>
  <c r="A99" i="13" s="1"/>
  <c r="D99" i="13" l="1"/>
  <c r="E99" i="13"/>
  <c r="F99" i="13"/>
  <c r="G99" i="13"/>
  <c r="H99" i="13"/>
  <c r="H97" i="14"/>
  <c r="E97" i="14"/>
  <c r="F97" i="14"/>
  <c r="G97" i="14"/>
  <c r="A98" i="14" a="1"/>
  <c r="A98" i="14" s="1"/>
  <c r="B97" i="14"/>
  <c r="D97" i="14"/>
  <c r="C97" i="14"/>
  <c r="C99" i="13"/>
  <c r="B99" i="13"/>
  <c r="A100" i="13" a="1"/>
  <c r="A100" i="13" s="1"/>
  <c r="H100" i="13" l="1"/>
  <c r="E100" i="13"/>
  <c r="F100" i="13"/>
  <c r="G100" i="13"/>
  <c r="G98" i="14"/>
  <c r="H98" i="14"/>
  <c r="E98" i="14"/>
  <c r="F98" i="14"/>
  <c r="A99" i="14" a="1"/>
  <c r="A99" i="14" s="1"/>
  <c r="C98" i="14"/>
  <c r="D98" i="14"/>
  <c r="B98" i="14"/>
  <c r="A101" i="13" a="1"/>
  <c r="A101" i="13" s="1"/>
  <c r="D100" i="13"/>
  <c r="C100" i="13"/>
  <c r="B100" i="13"/>
  <c r="E99" i="14" l="1"/>
  <c r="F99" i="14"/>
  <c r="G99" i="14"/>
  <c r="H99" i="14"/>
  <c r="E101" i="13"/>
  <c r="F101" i="13"/>
  <c r="G101" i="13"/>
  <c r="H101" i="13"/>
  <c r="A100" i="14" a="1"/>
  <c r="A100" i="14" s="1"/>
  <c r="D99" i="14"/>
  <c r="C99" i="14"/>
  <c r="B99" i="14"/>
  <c r="A102" i="13" a="1"/>
  <c r="A102" i="13" s="1"/>
  <c r="C101" i="13"/>
  <c r="D101" i="13"/>
  <c r="B101" i="13"/>
  <c r="H102" i="13" l="1"/>
  <c r="E102" i="13"/>
  <c r="F102" i="13"/>
  <c r="G102" i="13"/>
  <c r="E100" i="14"/>
  <c r="H100" i="14"/>
  <c r="F100" i="14"/>
  <c r="G100" i="14"/>
  <c r="A101" i="14" a="1"/>
  <c r="A101" i="14" s="1"/>
  <c r="B100" i="14"/>
  <c r="D100" i="14"/>
  <c r="C100" i="14"/>
  <c r="C102" i="13"/>
  <c r="B102" i="13"/>
  <c r="D102" i="13"/>
  <c r="A103" i="13" a="1"/>
  <c r="A103" i="13" s="1"/>
  <c r="E103" i="13" l="1"/>
  <c r="F103" i="13"/>
  <c r="G103" i="13"/>
  <c r="H103" i="13"/>
  <c r="F101" i="14"/>
  <c r="G101" i="14"/>
  <c r="E101" i="14"/>
  <c r="H101" i="14"/>
  <c r="A102" i="14" a="1"/>
  <c r="A102" i="14" s="1"/>
  <c r="B101" i="14"/>
  <c r="D101" i="14"/>
  <c r="C101" i="14"/>
  <c r="B103" i="13"/>
  <c r="D103" i="13"/>
  <c r="A104" i="13" a="1"/>
  <c r="A104" i="13" s="1"/>
  <c r="C103" i="13"/>
  <c r="H102" i="14" l="1"/>
  <c r="E102" i="14"/>
  <c r="F102" i="14"/>
  <c r="G102" i="14"/>
  <c r="D104" i="13"/>
  <c r="H104" i="13"/>
  <c r="E104" i="13"/>
  <c r="F104" i="13"/>
  <c r="G104" i="13"/>
  <c r="A103" i="14" a="1"/>
  <c r="A103" i="14" s="1"/>
  <c r="C102" i="14"/>
  <c r="D102" i="14"/>
  <c r="B102" i="14"/>
  <c r="C104" i="13"/>
  <c r="B104" i="13"/>
  <c r="A105" i="13" a="1"/>
  <c r="A105" i="13" s="1"/>
  <c r="E105" i="13" l="1"/>
  <c r="F105" i="13"/>
  <c r="G105" i="13"/>
  <c r="H105" i="13"/>
  <c r="H103" i="14"/>
  <c r="G103" i="14"/>
  <c r="E103" i="14"/>
  <c r="F103" i="14"/>
  <c r="A104" i="14" a="1"/>
  <c r="A104" i="14" s="1"/>
  <c r="D103" i="14"/>
  <c r="B103" i="14"/>
  <c r="C103" i="14"/>
  <c r="A106" i="13" a="1"/>
  <c r="A106" i="13" s="1"/>
  <c r="D105" i="13"/>
  <c r="C105" i="13"/>
  <c r="B105" i="13"/>
  <c r="E104" i="14" l="1"/>
  <c r="F104" i="14"/>
  <c r="H104" i="14"/>
  <c r="G104" i="14"/>
  <c r="D106" i="13"/>
  <c r="H106" i="13"/>
  <c r="E106" i="13"/>
  <c r="F106" i="13"/>
  <c r="G106" i="13"/>
  <c r="A105" i="14" a="1"/>
  <c r="A105" i="14" s="1"/>
  <c r="D104" i="14"/>
  <c r="B104" i="14"/>
  <c r="C104" i="14"/>
  <c r="C106" i="13"/>
  <c r="B106" i="13"/>
  <c r="A107" i="13" a="1"/>
  <c r="A107" i="13" s="1"/>
  <c r="E107" i="13" l="1"/>
  <c r="F107" i="13"/>
  <c r="G107" i="13"/>
  <c r="H107" i="13"/>
  <c r="H105" i="14"/>
  <c r="E105" i="14"/>
  <c r="F105" i="14"/>
  <c r="G105" i="14"/>
  <c r="A106" i="14" a="1"/>
  <c r="A106" i="14" s="1"/>
  <c r="B105" i="14"/>
  <c r="D105" i="14"/>
  <c r="C105" i="14"/>
  <c r="A108" i="13" a="1"/>
  <c r="A108" i="13" s="1"/>
  <c r="D107" i="13"/>
  <c r="B107" i="13"/>
  <c r="C107" i="13"/>
  <c r="G106" i="14" l="1"/>
  <c r="H106" i="14"/>
  <c r="E106" i="14"/>
  <c r="F106" i="14"/>
  <c r="H108" i="13"/>
  <c r="E108" i="13"/>
  <c r="F108" i="13"/>
  <c r="G108" i="13"/>
  <c r="A107" i="14" a="1"/>
  <c r="A107" i="14" s="1"/>
  <c r="C106" i="14"/>
  <c r="B106" i="14"/>
  <c r="D106" i="14"/>
  <c r="C108" i="13"/>
  <c r="D108" i="13"/>
  <c r="B108" i="13"/>
  <c r="A109" i="13" a="1"/>
  <c r="A109" i="13" s="1"/>
  <c r="E109" i="13" l="1"/>
  <c r="F109" i="13"/>
  <c r="G109" i="13"/>
  <c r="H109" i="13"/>
  <c r="E107" i="14"/>
  <c r="F107" i="14"/>
  <c r="H107" i="14"/>
  <c r="G107" i="14"/>
  <c r="A108" i="14" a="1"/>
  <c r="A108" i="14" s="1"/>
  <c r="D107" i="14"/>
  <c r="B107" i="14"/>
  <c r="C107" i="14"/>
  <c r="C109" i="13"/>
  <c r="B109" i="13"/>
  <c r="D109" i="13"/>
  <c r="A110" i="13" a="1"/>
  <c r="A110" i="13" s="1"/>
  <c r="E108" i="14" l="1"/>
  <c r="H108" i="14"/>
  <c r="G108" i="14"/>
  <c r="F108" i="14"/>
  <c r="H110" i="13"/>
  <c r="E110" i="13"/>
  <c r="F110" i="13"/>
  <c r="G110" i="13"/>
  <c r="A109" i="14" a="1"/>
  <c r="A109" i="14" s="1"/>
  <c r="D108" i="14"/>
  <c r="B108" i="14"/>
  <c r="C108" i="14"/>
  <c r="D110" i="13"/>
  <c r="C110" i="13"/>
  <c r="B110" i="13"/>
  <c r="A111" i="13" a="1"/>
  <c r="A111" i="13" s="1"/>
  <c r="D111" i="13" l="1"/>
  <c r="E111" i="13"/>
  <c r="F111" i="13"/>
  <c r="G111" i="13"/>
  <c r="H111" i="13"/>
  <c r="F109" i="14"/>
  <c r="G109" i="14"/>
  <c r="H109" i="14"/>
  <c r="E109" i="14"/>
  <c r="A110" i="14" a="1"/>
  <c r="A110" i="14" s="1"/>
  <c r="B109" i="14"/>
  <c r="C109" i="14"/>
  <c r="D109" i="14"/>
  <c r="C111" i="13"/>
  <c r="B111" i="13"/>
  <c r="A112" i="13" a="1"/>
  <c r="A112" i="13" s="1"/>
  <c r="H112" i="13" l="1"/>
  <c r="E112" i="13"/>
  <c r="F112" i="13"/>
  <c r="G112" i="13"/>
  <c r="H110" i="14"/>
  <c r="E110" i="14"/>
  <c r="G110" i="14"/>
  <c r="F110" i="14"/>
  <c r="A111" i="14" a="1"/>
  <c r="A111" i="14" s="1"/>
  <c r="C110" i="14"/>
  <c r="B110" i="14"/>
  <c r="D110" i="14"/>
  <c r="D112" i="13"/>
  <c r="C112" i="13"/>
  <c r="B112" i="13"/>
  <c r="A113" i="13" a="1"/>
  <c r="A113" i="13" s="1"/>
  <c r="D113" i="13" l="1"/>
  <c r="E113" i="13"/>
  <c r="F113" i="13"/>
  <c r="G113" i="13"/>
  <c r="H113" i="13"/>
  <c r="H111" i="14"/>
  <c r="E111" i="14"/>
  <c r="F111" i="14"/>
  <c r="G111" i="14"/>
  <c r="A112" i="14" a="1"/>
  <c r="A112" i="14" s="1"/>
  <c r="D111" i="14"/>
  <c r="B111" i="14"/>
  <c r="C111" i="14"/>
  <c r="C113" i="13"/>
  <c r="B113" i="13"/>
  <c r="A114" i="13" a="1"/>
  <c r="A114" i="13" s="1"/>
  <c r="D114" i="13" l="1"/>
  <c r="H114" i="13"/>
  <c r="E114" i="13"/>
  <c r="F114" i="13"/>
  <c r="G114" i="13"/>
  <c r="E112" i="14"/>
  <c r="F112" i="14"/>
  <c r="H112" i="14"/>
  <c r="G112" i="14"/>
  <c r="A113" i="14" a="1"/>
  <c r="A113" i="14" s="1"/>
  <c r="C112" i="14"/>
  <c r="B112" i="14"/>
  <c r="D112" i="14"/>
  <c r="C114" i="13"/>
  <c r="B114" i="13"/>
  <c r="A115" i="13" a="1"/>
  <c r="A115" i="13" s="1"/>
  <c r="E115" i="13" l="1"/>
  <c r="F115" i="13"/>
  <c r="G115" i="13"/>
  <c r="H115" i="13"/>
  <c r="H113" i="14"/>
  <c r="F113" i="14"/>
  <c r="E113" i="14"/>
  <c r="G113" i="14"/>
  <c r="A114" i="14" a="1"/>
  <c r="A114" i="14" s="1"/>
  <c r="B113" i="14"/>
  <c r="C113" i="14"/>
  <c r="D113" i="14"/>
  <c r="C115" i="13"/>
  <c r="B115" i="13"/>
  <c r="D115" i="13"/>
  <c r="A116" i="13" a="1"/>
  <c r="A116" i="13" s="1"/>
  <c r="H116" i="13" l="1"/>
  <c r="E116" i="13"/>
  <c r="F116" i="13"/>
  <c r="G116" i="13"/>
  <c r="G114" i="14"/>
  <c r="H114" i="14"/>
  <c r="E114" i="14"/>
  <c r="F114" i="14"/>
  <c r="A115" i="14" a="1"/>
  <c r="A115" i="14" s="1"/>
  <c r="C114" i="14"/>
  <c r="B114" i="14"/>
  <c r="D114" i="14"/>
  <c r="A117" i="13" a="1"/>
  <c r="A117" i="13" s="1"/>
  <c r="D116" i="13"/>
  <c r="C116" i="13"/>
  <c r="B116" i="13"/>
  <c r="E115" i="14" l="1"/>
  <c r="F115" i="14"/>
  <c r="G115" i="14"/>
  <c r="H115" i="14"/>
  <c r="E117" i="13"/>
  <c r="F117" i="13"/>
  <c r="G117" i="13"/>
  <c r="H117" i="13"/>
  <c r="A116" i="14" a="1"/>
  <c r="A116" i="14" s="1"/>
  <c r="D115" i="14"/>
  <c r="C115" i="14"/>
  <c r="B115" i="14"/>
  <c r="D117" i="13"/>
  <c r="B117" i="13"/>
  <c r="C117" i="13"/>
  <c r="A118" i="13" a="1"/>
  <c r="A118" i="13" s="1"/>
  <c r="H118" i="13" l="1"/>
  <c r="E118" i="13"/>
  <c r="F118" i="13"/>
  <c r="G118" i="13"/>
  <c r="E116" i="14"/>
  <c r="H116" i="14"/>
  <c r="F116" i="14"/>
  <c r="G116" i="14"/>
  <c r="A117" i="14" a="1"/>
  <c r="A117" i="14" s="1"/>
  <c r="B116" i="14"/>
  <c r="C116" i="14"/>
  <c r="D116" i="14"/>
  <c r="A119" i="13" a="1"/>
  <c r="A119" i="13" s="1"/>
  <c r="C118" i="13"/>
  <c r="B118" i="13"/>
  <c r="D118" i="13"/>
  <c r="F117" i="14" l="1"/>
  <c r="G117" i="14"/>
  <c r="H117" i="14"/>
  <c r="E117" i="14"/>
  <c r="A120" i="13" a="1"/>
  <c r="A120" i="13" s="1"/>
  <c r="C120" i="13" s="1"/>
  <c r="E119" i="13"/>
  <c r="F119" i="13"/>
  <c r="G119" i="13"/>
  <c r="H119" i="13"/>
  <c r="A118" i="14" a="1"/>
  <c r="A118" i="14" s="1"/>
  <c r="B117" i="14"/>
  <c r="C117" i="14"/>
  <c r="D117" i="14"/>
  <c r="C119" i="13"/>
  <c r="B119" i="13"/>
  <c r="D119" i="13"/>
  <c r="H118" i="14" l="1"/>
  <c r="E118" i="14"/>
  <c r="G118" i="14"/>
  <c r="F118" i="14"/>
  <c r="H120" i="13"/>
  <c r="E120" i="13"/>
  <c r="F120" i="13"/>
  <c r="G120" i="13"/>
  <c r="B120" i="13"/>
  <c r="A121" i="13" a="1"/>
  <c r="A121" i="13" s="1"/>
  <c r="A122" i="13" s="1" a="1"/>
  <c r="A122" i="13" s="1"/>
  <c r="D120" i="13"/>
  <c r="A119" i="14" a="1"/>
  <c r="A119" i="14" s="1"/>
  <c r="C118" i="14"/>
  <c r="B118" i="14"/>
  <c r="D118" i="14"/>
  <c r="H122" i="13" l="1"/>
  <c r="E122" i="13"/>
  <c r="F122" i="13"/>
  <c r="G122" i="13"/>
  <c r="D121" i="13"/>
  <c r="C121" i="13"/>
  <c r="H119" i="14"/>
  <c r="F119" i="14"/>
  <c r="E119" i="14"/>
  <c r="G119" i="14"/>
  <c r="E121" i="13"/>
  <c r="F121" i="13"/>
  <c r="G121" i="13"/>
  <c r="H121" i="13"/>
  <c r="B121" i="13"/>
  <c r="A120" i="14" a="1"/>
  <c r="A120" i="14" s="1"/>
  <c r="D119" i="14"/>
  <c r="C119" i="14"/>
  <c r="B119" i="14"/>
  <c r="C122" i="13"/>
  <c r="D122" i="13"/>
  <c r="A123" i="13" a="1"/>
  <c r="A123" i="13" s="1"/>
  <c r="B122" i="13"/>
  <c r="E120" i="14" l="1"/>
  <c r="F120" i="14"/>
  <c r="H120" i="14"/>
  <c r="G120" i="14"/>
  <c r="E123" i="13"/>
  <c r="F123" i="13"/>
  <c r="G123" i="13"/>
  <c r="H123" i="13"/>
  <c r="A121" i="14" a="1"/>
  <c r="A121" i="14" s="1"/>
  <c r="B120" i="14"/>
  <c r="C120" i="14"/>
  <c r="D120" i="14"/>
  <c r="C123" i="13"/>
  <c r="D123" i="13"/>
  <c r="A124" i="13" a="1"/>
  <c r="A124" i="13" s="1"/>
  <c r="B123" i="13"/>
  <c r="H121" i="14" l="1"/>
  <c r="F121" i="14"/>
  <c r="E121" i="14"/>
  <c r="G121" i="14"/>
  <c r="H124" i="13"/>
  <c r="E124" i="13"/>
  <c r="F124" i="13"/>
  <c r="G124" i="13"/>
  <c r="A122" i="14" a="1"/>
  <c r="A122" i="14" s="1"/>
  <c r="B121" i="14"/>
  <c r="C121" i="14"/>
  <c r="D121" i="14"/>
  <c r="C124" i="13"/>
  <c r="D124" i="13"/>
  <c r="A125" i="13" a="1"/>
  <c r="A125" i="13" s="1"/>
  <c r="B124" i="13"/>
  <c r="G122" i="14" l="1"/>
  <c r="H122" i="14"/>
  <c r="E122" i="14"/>
  <c r="F122" i="14"/>
  <c r="E125" i="13"/>
  <c r="F125" i="13"/>
  <c r="G125" i="13"/>
  <c r="H125" i="13"/>
  <c r="A123" i="14" a="1"/>
  <c r="A123" i="14" s="1"/>
  <c r="C122" i="14"/>
  <c r="D122" i="14"/>
  <c r="B122" i="14"/>
  <c r="C125" i="13"/>
  <c r="D125" i="13"/>
  <c r="A126" i="13" a="1"/>
  <c r="A126" i="13" s="1"/>
  <c r="B125" i="13"/>
  <c r="E123" i="14" l="1"/>
  <c r="F123" i="14"/>
  <c r="H123" i="14"/>
  <c r="G123" i="14"/>
  <c r="H126" i="13"/>
  <c r="E126" i="13"/>
  <c r="F126" i="13"/>
  <c r="G126" i="13"/>
  <c r="A124" i="14" a="1"/>
  <c r="A124" i="14" s="1"/>
  <c r="D123" i="14"/>
  <c r="B123" i="14"/>
  <c r="C123" i="14"/>
  <c r="C126" i="13"/>
  <c r="D126" i="13"/>
  <c r="A127" i="13" a="1"/>
  <c r="A127" i="13" s="1"/>
  <c r="B126" i="13"/>
  <c r="E124" i="14" l="1"/>
  <c r="H124" i="14"/>
  <c r="G124" i="14"/>
  <c r="F124" i="14"/>
  <c r="E127" i="13"/>
  <c r="F127" i="13"/>
  <c r="G127" i="13"/>
  <c r="H127" i="13"/>
  <c r="A125" i="14" a="1"/>
  <c r="A125" i="14" s="1"/>
  <c r="B124" i="14"/>
  <c r="C124" i="14"/>
  <c r="D124" i="14"/>
  <c r="C127" i="13"/>
  <c r="D127" i="13"/>
  <c r="A128" i="13" a="1"/>
  <c r="A128" i="13" s="1"/>
  <c r="B127" i="13"/>
  <c r="H128" i="13" l="1"/>
  <c r="E128" i="13"/>
  <c r="F128" i="13"/>
  <c r="G128" i="13"/>
  <c r="F125" i="14"/>
  <c r="G125" i="14"/>
  <c r="E125" i="14"/>
  <c r="H125" i="14"/>
  <c r="A126" i="14" a="1"/>
  <c r="A126" i="14" s="1"/>
  <c r="B125" i="14"/>
  <c r="D125" i="14"/>
  <c r="C125" i="14"/>
  <c r="C128" i="13"/>
  <c r="D128" i="13"/>
  <c r="A129" i="13" a="1"/>
  <c r="A129" i="13" s="1"/>
  <c r="B128" i="13"/>
  <c r="E129" i="13" l="1"/>
  <c r="F129" i="13"/>
  <c r="G129" i="13"/>
  <c r="H129" i="13"/>
  <c r="H126" i="14"/>
  <c r="E126" i="14"/>
  <c r="G126" i="14"/>
  <c r="F126" i="14"/>
  <c r="A127" i="14" a="1"/>
  <c r="A127" i="14" s="1"/>
  <c r="C126" i="14"/>
  <c r="B126" i="14"/>
  <c r="D126" i="14"/>
  <c r="D129" i="13"/>
  <c r="C129" i="13"/>
  <c r="A130" i="13" a="1"/>
  <c r="A130" i="13" s="1"/>
  <c r="B129" i="13"/>
  <c r="H127" i="14" l="1"/>
  <c r="E127" i="14"/>
  <c r="F127" i="14"/>
  <c r="G127" i="14"/>
  <c r="H130" i="13"/>
  <c r="E130" i="13"/>
  <c r="F130" i="13"/>
  <c r="G130" i="13"/>
  <c r="A128" i="14" a="1"/>
  <c r="A128" i="14" s="1"/>
  <c r="D127" i="14"/>
  <c r="B127" i="14"/>
  <c r="C127" i="14"/>
  <c r="C130" i="13"/>
  <c r="D130" i="13"/>
  <c r="A131" i="13" a="1"/>
  <c r="A131" i="13" s="1"/>
  <c r="B130" i="13"/>
  <c r="E128" i="14" l="1"/>
  <c r="F128" i="14"/>
  <c r="H128" i="14"/>
  <c r="G128" i="14"/>
  <c r="E131" i="13"/>
  <c r="F131" i="13"/>
  <c r="G131" i="13"/>
  <c r="H131" i="13"/>
  <c r="A129" i="14" a="1"/>
  <c r="A129" i="14" s="1"/>
  <c r="D128" i="14"/>
  <c r="B128" i="14"/>
  <c r="C128" i="14"/>
  <c r="C131" i="13"/>
  <c r="D131" i="13"/>
  <c r="A132" i="13" a="1"/>
  <c r="A132" i="13" s="1"/>
  <c r="B131" i="13"/>
  <c r="H129" i="14" l="1"/>
  <c r="F129" i="14"/>
  <c r="E129" i="14"/>
  <c r="G129" i="14"/>
  <c r="H132" i="13"/>
  <c r="E132" i="13"/>
  <c r="F132" i="13"/>
  <c r="G132" i="13"/>
  <c r="A130" i="14" a="1"/>
  <c r="A130" i="14" s="1"/>
  <c r="B129" i="14"/>
  <c r="C129" i="14"/>
  <c r="D129" i="14"/>
  <c r="C132" i="13"/>
  <c r="D132" i="13"/>
  <c r="A133" i="13" a="1"/>
  <c r="A133" i="13" s="1"/>
  <c r="B132" i="13"/>
  <c r="E133" i="13" l="1"/>
  <c r="F133" i="13"/>
  <c r="G133" i="13"/>
  <c r="H133" i="13"/>
  <c r="G130" i="14"/>
  <c r="H130" i="14"/>
  <c r="E130" i="14"/>
  <c r="F130" i="14"/>
  <c r="A131" i="14" a="1"/>
  <c r="A131" i="14" s="1"/>
  <c r="C130" i="14"/>
  <c r="B130" i="14"/>
  <c r="D130" i="14"/>
  <c r="C133" i="13"/>
  <c r="D133" i="13"/>
  <c r="A134" i="13" a="1"/>
  <c r="A134" i="13" s="1"/>
  <c r="B133" i="13"/>
  <c r="E131" i="14" l="1"/>
  <c r="F131" i="14"/>
  <c r="G131" i="14"/>
  <c r="H131" i="14"/>
  <c r="H134" i="13"/>
  <c r="F134" i="13"/>
  <c r="E134" i="13"/>
  <c r="G134" i="13"/>
  <c r="A132" i="14" a="1"/>
  <c r="A132" i="14" s="1"/>
  <c r="D131" i="14"/>
  <c r="B131" i="14"/>
  <c r="C131" i="14"/>
  <c r="C134" i="13"/>
  <c r="D134" i="13"/>
  <c r="A135" i="13" a="1"/>
  <c r="A135" i="13" s="1"/>
  <c r="B134" i="13"/>
  <c r="E135" i="13" l="1"/>
  <c r="F135" i="13"/>
  <c r="G135" i="13"/>
  <c r="H135" i="13"/>
  <c r="E132" i="14"/>
  <c r="H132" i="14"/>
  <c r="F132" i="14"/>
  <c r="G132" i="14"/>
  <c r="A133" i="14" a="1"/>
  <c r="A133" i="14" s="1"/>
  <c r="C132" i="14"/>
  <c r="D132" i="14"/>
  <c r="B132" i="14"/>
  <c r="C135" i="13"/>
  <c r="D135" i="13"/>
  <c r="A136" i="13" a="1"/>
  <c r="A136" i="13" s="1"/>
  <c r="B135" i="13"/>
  <c r="F133" i="14" l="1"/>
  <c r="G133" i="14"/>
  <c r="E133" i="14"/>
  <c r="H133" i="14"/>
  <c r="H136" i="13"/>
  <c r="F136" i="13"/>
  <c r="G136" i="13"/>
  <c r="E136" i="13"/>
  <c r="A134" i="14" a="1"/>
  <c r="A134" i="14" s="1"/>
  <c r="B133" i="14"/>
  <c r="C133" i="14"/>
  <c r="D133" i="14"/>
  <c r="C136" i="13"/>
  <c r="D136" i="13"/>
  <c r="A137" i="13" a="1"/>
  <c r="A137" i="13" s="1"/>
  <c r="B136" i="13"/>
  <c r="E137" i="13" l="1"/>
  <c r="F137" i="13"/>
  <c r="G137" i="13"/>
  <c r="H137" i="13"/>
  <c r="H134" i="14"/>
  <c r="E134" i="14"/>
  <c r="G134" i="14"/>
  <c r="F134" i="14"/>
  <c r="A135" i="14" a="1"/>
  <c r="A135" i="14" s="1"/>
  <c r="C134" i="14"/>
  <c r="B134" i="14"/>
  <c r="D134" i="14"/>
  <c r="C137" i="13"/>
  <c r="D137" i="13"/>
  <c r="A138" i="13" a="1"/>
  <c r="A138" i="13" s="1"/>
  <c r="B137" i="13"/>
  <c r="H138" i="13" l="1"/>
  <c r="F138" i="13"/>
  <c r="G138" i="13"/>
  <c r="E138" i="13"/>
  <c r="H135" i="14"/>
  <c r="F135" i="14"/>
  <c r="E135" i="14"/>
  <c r="G135" i="14"/>
  <c r="A136" i="14" a="1"/>
  <c r="A136" i="14" s="1"/>
  <c r="D135" i="14"/>
  <c r="C135" i="14"/>
  <c r="B135" i="14"/>
  <c r="C138" i="13"/>
  <c r="D138" i="13"/>
  <c r="A139" i="13" a="1"/>
  <c r="A139" i="13" s="1"/>
  <c r="B138" i="13"/>
  <c r="E139" i="13" l="1"/>
  <c r="F139" i="13"/>
  <c r="G139" i="13"/>
  <c r="H139" i="13"/>
  <c r="E136" i="14"/>
  <c r="F136" i="14"/>
  <c r="H136" i="14"/>
  <c r="G136" i="14"/>
  <c r="A137" i="14" a="1"/>
  <c r="A137" i="14" s="1"/>
  <c r="B136" i="14"/>
  <c r="C136" i="14"/>
  <c r="D136" i="14"/>
  <c r="C139" i="13"/>
  <c r="D139" i="13"/>
  <c r="A140" i="13" a="1"/>
  <c r="A140" i="13" s="1"/>
  <c r="B139" i="13"/>
  <c r="H140" i="13" l="1"/>
  <c r="F140" i="13"/>
  <c r="E140" i="13"/>
  <c r="G140" i="13"/>
  <c r="H137" i="14"/>
  <c r="F137" i="14"/>
  <c r="E137" i="14"/>
  <c r="G137" i="14"/>
  <c r="A138" i="14" a="1"/>
  <c r="A138" i="14" s="1"/>
  <c r="B137" i="14"/>
  <c r="C137" i="14"/>
  <c r="D137" i="14"/>
  <c r="C140" i="13"/>
  <c r="D140" i="13"/>
  <c r="B140" i="13"/>
  <c r="A141" i="13" a="1"/>
  <c r="A141" i="13" s="1"/>
  <c r="E141" i="13" l="1"/>
  <c r="F141" i="13"/>
  <c r="G141" i="13"/>
  <c r="H141" i="13"/>
  <c r="G138" i="14"/>
  <c r="H138" i="14"/>
  <c r="E138" i="14"/>
  <c r="F138" i="14"/>
  <c r="A139" i="14" a="1"/>
  <c r="A139" i="14" s="1"/>
  <c r="C138" i="14"/>
  <c r="D138" i="14"/>
  <c r="B138" i="14"/>
  <c r="C141" i="13"/>
  <c r="D141" i="13"/>
  <c r="A142" i="13" a="1"/>
  <c r="A142" i="13" s="1"/>
  <c r="B141" i="13"/>
  <c r="E139" i="14" l="1"/>
  <c r="F139" i="14"/>
  <c r="H139" i="14"/>
  <c r="G139" i="14"/>
  <c r="H142" i="13"/>
  <c r="F142" i="13"/>
  <c r="E142" i="13"/>
  <c r="G142" i="13"/>
  <c r="A140" i="14" a="1"/>
  <c r="A140" i="14" s="1"/>
  <c r="D139" i="14"/>
  <c r="B139" i="14"/>
  <c r="C139" i="14"/>
  <c r="C142" i="13"/>
  <c r="D142" i="13"/>
  <c r="A143" i="13" a="1"/>
  <c r="A143" i="13" s="1"/>
  <c r="B142" i="13"/>
  <c r="E143" i="13" l="1"/>
  <c r="F143" i="13"/>
  <c r="G143" i="13"/>
  <c r="H143" i="13"/>
  <c r="E140" i="14"/>
  <c r="H140" i="14"/>
  <c r="G140" i="14"/>
  <c r="F140" i="14"/>
  <c r="A141" i="14" a="1"/>
  <c r="A141" i="14" s="1"/>
  <c r="B140" i="14"/>
  <c r="C140" i="14"/>
  <c r="D140" i="14"/>
  <c r="C143" i="13"/>
  <c r="D143" i="13"/>
  <c r="A144" i="13" a="1"/>
  <c r="A144" i="13" s="1"/>
  <c r="B143" i="13"/>
  <c r="F141" i="14" l="1"/>
  <c r="G141" i="14"/>
  <c r="H141" i="14"/>
  <c r="E141" i="14"/>
  <c r="H144" i="13"/>
  <c r="F144" i="13"/>
  <c r="G144" i="13"/>
  <c r="E144" i="13"/>
  <c r="A142" i="14" a="1"/>
  <c r="A142" i="14" s="1"/>
  <c r="B141" i="14"/>
  <c r="D141" i="14"/>
  <c r="C141" i="14"/>
  <c r="C144" i="13"/>
  <c r="D144" i="13"/>
  <c r="A145" i="13" a="1"/>
  <c r="A145" i="13" s="1"/>
  <c r="B144" i="13"/>
  <c r="H142" i="14" l="1"/>
  <c r="E142" i="14"/>
  <c r="G142" i="14"/>
  <c r="F142" i="14"/>
  <c r="E145" i="13"/>
  <c r="F145" i="13"/>
  <c r="G145" i="13"/>
  <c r="H145" i="13"/>
  <c r="A143" i="14" a="1"/>
  <c r="A143" i="14" s="1"/>
  <c r="C142" i="14"/>
  <c r="B142" i="14"/>
  <c r="D142" i="14"/>
  <c r="C145" i="13"/>
  <c r="D145" i="13"/>
  <c r="A146" i="13" a="1"/>
  <c r="A146" i="13" s="1"/>
  <c r="B145" i="13"/>
  <c r="H143" i="14" l="1"/>
  <c r="E143" i="14"/>
  <c r="F143" i="14"/>
  <c r="G143" i="14"/>
  <c r="H146" i="13"/>
  <c r="F146" i="13"/>
  <c r="G146" i="13"/>
  <c r="E146" i="13"/>
  <c r="A144" i="14" a="1"/>
  <c r="A144" i="14" s="1"/>
  <c r="D143" i="14"/>
  <c r="B143" i="14"/>
  <c r="C143" i="14"/>
  <c r="C146" i="13"/>
  <c r="D146" i="13"/>
  <c r="A147" i="13" a="1"/>
  <c r="A147" i="13" s="1"/>
  <c r="B146" i="13"/>
  <c r="E144" i="14" l="1"/>
  <c r="F144" i="14"/>
  <c r="H144" i="14"/>
  <c r="G144" i="14"/>
  <c r="E147" i="13"/>
  <c r="F147" i="13"/>
  <c r="G147" i="13"/>
  <c r="H147" i="13"/>
  <c r="A145" i="14" a="1"/>
  <c r="A145" i="14" s="1"/>
  <c r="D144" i="14"/>
  <c r="B144" i="14"/>
  <c r="C144" i="14"/>
  <c r="C147" i="13"/>
  <c r="D147" i="13"/>
  <c r="A148" i="13" a="1"/>
  <c r="A148" i="13" s="1"/>
  <c r="B147" i="13"/>
  <c r="H145" i="14" l="1"/>
  <c r="F145" i="14"/>
  <c r="E145" i="14"/>
  <c r="G145" i="14"/>
  <c r="H148" i="13"/>
  <c r="F148" i="13"/>
  <c r="E148" i="13"/>
  <c r="G148" i="13"/>
  <c r="A146" i="14" a="1"/>
  <c r="A146" i="14" s="1"/>
  <c r="B145" i="14"/>
  <c r="C145" i="14"/>
  <c r="D145" i="14"/>
  <c r="C148" i="13"/>
  <c r="D148" i="13"/>
  <c r="A149" i="13" a="1"/>
  <c r="A149" i="13" s="1"/>
  <c r="B148" i="13"/>
  <c r="E149" i="13" l="1"/>
  <c r="F149" i="13"/>
  <c r="G149" i="13"/>
  <c r="H149" i="13"/>
  <c r="G146" i="14"/>
  <c r="H146" i="14"/>
  <c r="E146" i="14"/>
  <c r="F146" i="14"/>
  <c r="A147" i="14" a="1"/>
  <c r="A147" i="14" s="1"/>
  <c r="C146" i="14"/>
  <c r="B146" i="14"/>
  <c r="D146" i="14"/>
  <c r="D149" i="13"/>
  <c r="C149" i="13"/>
  <c r="A150" i="13" a="1"/>
  <c r="A150" i="13" s="1"/>
  <c r="B149" i="13"/>
  <c r="E147" i="14" l="1"/>
  <c r="F147" i="14"/>
  <c r="G147" i="14"/>
  <c r="H147" i="14"/>
  <c r="H150" i="13"/>
  <c r="F150" i="13"/>
  <c r="E150" i="13"/>
  <c r="G150" i="13"/>
  <c r="A148" i="14" a="1"/>
  <c r="A148" i="14" s="1"/>
  <c r="D147" i="14"/>
  <c r="B147" i="14"/>
  <c r="C147" i="14"/>
  <c r="C150" i="13"/>
  <c r="D150" i="13"/>
  <c r="A151" i="13" a="1"/>
  <c r="A151" i="13" s="1"/>
  <c r="B150" i="13"/>
  <c r="E148" i="14" l="1"/>
  <c r="H148" i="14"/>
  <c r="F148" i="14"/>
  <c r="G148" i="14"/>
  <c r="E151" i="13"/>
  <c r="F151" i="13"/>
  <c r="G151" i="13"/>
  <c r="H151" i="13"/>
  <c r="A149" i="14" a="1"/>
  <c r="A149" i="14" s="1"/>
  <c r="C148" i="14"/>
  <c r="D148" i="14"/>
  <c r="B148" i="14"/>
  <c r="D151" i="13"/>
  <c r="C151" i="13"/>
  <c r="A152" i="13" a="1"/>
  <c r="A152" i="13" s="1"/>
  <c r="B151" i="13"/>
  <c r="H149" i="14" l="1"/>
  <c r="E149" i="14"/>
  <c r="F149" i="14"/>
  <c r="G149" i="14"/>
  <c r="H152" i="13"/>
  <c r="F152" i="13"/>
  <c r="G152" i="13"/>
  <c r="E152" i="13"/>
  <c r="A150" i="14" a="1"/>
  <c r="A150" i="14" s="1"/>
  <c r="B149" i="14"/>
  <c r="C149" i="14"/>
  <c r="D149" i="14"/>
  <c r="C152" i="13"/>
  <c r="D152" i="13"/>
  <c r="A153" i="13" a="1"/>
  <c r="A153" i="13" s="1"/>
  <c r="B152" i="13"/>
  <c r="H150" i="14" l="1"/>
  <c r="G150" i="14"/>
  <c r="E150" i="14"/>
  <c r="F150" i="14"/>
  <c r="E153" i="13"/>
  <c r="F153" i="13"/>
  <c r="G153" i="13"/>
  <c r="H153" i="13"/>
  <c r="A151" i="14" a="1"/>
  <c r="A151" i="14" s="1"/>
  <c r="C150" i="14"/>
  <c r="B150" i="14"/>
  <c r="D150" i="14"/>
  <c r="C153" i="13"/>
  <c r="D153" i="13"/>
  <c r="A154" i="13" a="1"/>
  <c r="A154" i="13" s="1"/>
  <c r="B153" i="13"/>
  <c r="H151" i="14" l="1"/>
  <c r="E151" i="14"/>
  <c r="F151" i="14"/>
  <c r="G151" i="14"/>
  <c r="H154" i="13"/>
  <c r="F154" i="13"/>
  <c r="G154" i="13"/>
  <c r="E154" i="13"/>
  <c r="A152" i="14" a="1"/>
  <c r="A152" i="14" s="1"/>
  <c r="D151" i="14"/>
  <c r="C151" i="14"/>
  <c r="B151" i="14"/>
  <c r="C154" i="13"/>
  <c r="D154" i="13"/>
  <c r="A155" i="13" a="1"/>
  <c r="A155" i="13" s="1"/>
  <c r="B154" i="13"/>
  <c r="H152" i="14" l="1"/>
  <c r="E152" i="14"/>
  <c r="G152" i="14"/>
  <c r="F152" i="14"/>
  <c r="E155" i="13"/>
  <c r="F155" i="13"/>
  <c r="G155" i="13"/>
  <c r="H155" i="13"/>
  <c r="A153" i="14" a="1"/>
  <c r="A153" i="14" s="1"/>
  <c r="B152" i="14"/>
  <c r="C152" i="14"/>
  <c r="D152" i="14"/>
  <c r="C155" i="13"/>
  <c r="D155" i="13"/>
  <c r="A156" i="13" a="1"/>
  <c r="A156" i="13" s="1"/>
  <c r="B155" i="13"/>
  <c r="H153" i="14" l="1"/>
  <c r="F153" i="14"/>
  <c r="G153" i="14"/>
  <c r="E153" i="14"/>
  <c r="H156" i="13"/>
  <c r="F156" i="13"/>
  <c r="E156" i="13"/>
  <c r="G156" i="13"/>
  <c r="A154" i="14" a="1"/>
  <c r="A154" i="14" s="1"/>
  <c r="B153" i="14"/>
  <c r="C153" i="14"/>
  <c r="D153" i="14"/>
  <c r="C156" i="13"/>
  <c r="D156" i="13"/>
  <c r="A157" i="13" a="1"/>
  <c r="A157" i="13" s="1"/>
  <c r="B156" i="13"/>
  <c r="H154" i="14" l="1"/>
  <c r="E154" i="14"/>
  <c r="F154" i="14"/>
  <c r="G154" i="14"/>
  <c r="E157" i="13"/>
  <c r="F157" i="13"/>
  <c r="G157" i="13"/>
  <c r="H157" i="13"/>
  <c r="A155" i="14" a="1"/>
  <c r="A155" i="14" s="1"/>
  <c r="C154" i="14"/>
  <c r="D154" i="14"/>
  <c r="B154" i="14"/>
  <c r="C157" i="13"/>
  <c r="D157" i="13"/>
  <c r="A158" i="13" a="1"/>
  <c r="A158" i="13" s="1"/>
  <c r="B157" i="13"/>
  <c r="H155" i="14" l="1"/>
  <c r="F155" i="14"/>
  <c r="E155" i="14"/>
  <c r="G155" i="14"/>
  <c r="H158" i="13"/>
  <c r="F158" i="13"/>
  <c r="E158" i="13"/>
  <c r="G158" i="13"/>
  <c r="A156" i="14" a="1"/>
  <c r="A156" i="14" s="1"/>
  <c r="D155" i="14"/>
  <c r="B155" i="14"/>
  <c r="C155" i="14"/>
  <c r="C158" i="13"/>
  <c r="D158" i="13"/>
  <c r="A159" i="13" a="1"/>
  <c r="A159" i="13" s="1"/>
  <c r="B158" i="13"/>
  <c r="H156" i="14" l="1"/>
  <c r="E156" i="14"/>
  <c r="F156" i="14"/>
  <c r="G156" i="14"/>
  <c r="E159" i="13"/>
  <c r="F159" i="13"/>
  <c r="G159" i="13"/>
  <c r="H159" i="13"/>
  <c r="A157" i="14" a="1"/>
  <c r="A157" i="14" s="1"/>
  <c r="B156" i="14"/>
  <c r="C156" i="14"/>
  <c r="D156" i="14"/>
  <c r="C159" i="13"/>
  <c r="D159" i="13"/>
  <c r="A160" i="13" a="1"/>
  <c r="A160" i="13" s="1"/>
  <c r="B159" i="13"/>
  <c r="E157" i="14" l="1"/>
  <c r="F157" i="14"/>
  <c r="H157" i="14"/>
  <c r="G157" i="14"/>
  <c r="H160" i="13"/>
  <c r="F160" i="13"/>
  <c r="G160" i="13"/>
  <c r="E160" i="13"/>
  <c r="A158" i="14" a="1"/>
  <c r="A158" i="14" s="1"/>
  <c r="B157" i="14"/>
  <c r="D157" i="14"/>
  <c r="C157" i="14"/>
  <c r="C160" i="13"/>
  <c r="D160" i="13"/>
  <c r="A161" i="13" a="1"/>
  <c r="A161" i="13" s="1"/>
  <c r="B160" i="13"/>
  <c r="H158" i="14" l="1"/>
  <c r="G158" i="14"/>
  <c r="E158" i="14"/>
  <c r="F158" i="14"/>
  <c r="E161" i="13"/>
  <c r="F161" i="13"/>
  <c r="G161" i="13"/>
  <c r="H161" i="13"/>
  <c r="A159" i="14" a="1"/>
  <c r="A159" i="14" s="1"/>
  <c r="C158" i="14"/>
  <c r="B158" i="14"/>
  <c r="D158" i="14"/>
  <c r="D161" i="13"/>
  <c r="C161" i="13"/>
  <c r="A162" i="13" a="1"/>
  <c r="A162" i="13" s="1"/>
  <c r="B161" i="13"/>
  <c r="H159" i="14" l="1"/>
  <c r="E159" i="14"/>
  <c r="F159" i="14"/>
  <c r="G159" i="14"/>
  <c r="H162" i="13"/>
  <c r="F162" i="13"/>
  <c r="G162" i="13"/>
  <c r="E162" i="13"/>
  <c r="A160" i="14" a="1"/>
  <c r="A160" i="14" s="1"/>
  <c r="B159" i="14"/>
  <c r="C159" i="14"/>
  <c r="D159" i="14"/>
  <c r="C162" i="13"/>
  <c r="D162" i="13"/>
  <c r="A163" i="13" a="1"/>
  <c r="A163" i="13" s="1"/>
  <c r="B162" i="13"/>
  <c r="H160" i="14" l="1"/>
  <c r="E160" i="14"/>
  <c r="G160" i="14"/>
  <c r="F160" i="14"/>
  <c r="E163" i="13"/>
  <c r="F163" i="13"/>
  <c r="G163" i="13"/>
  <c r="H163" i="13"/>
  <c r="A161" i="14" a="1"/>
  <c r="A161" i="14" s="1"/>
  <c r="B160" i="14"/>
  <c r="C160" i="14"/>
  <c r="D160" i="14"/>
  <c r="C163" i="13"/>
  <c r="D163" i="13"/>
  <c r="A164" i="13" a="1"/>
  <c r="A164" i="13" s="1"/>
  <c r="B163" i="13"/>
  <c r="H161" i="14" l="1"/>
  <c r="F161" i="14"/>
  <c r="G161" i="14"/>
  <c r="E161" i="14"/>
  <c r="H164" i="13"/>
  <c r="F164" i="13"/>
  <c r="E164" i="13"/>
  <c r="G164" i="13"/>
  <c r="A162" i="14" a="1"/>
  <c r="A162" i="14" s="1"/>
  <c r="C161" i="14"/>
  <c r="D161" i="14"/>
  <c r="B161" i="14"/>
  <c r="C164" i="13"/>
  <c r="D164" i="13"/>
  <c r="A165" i="13" a="1"/>
  <c r="A165" i="13" s="1"/>
  <c r="B164" i="13"/>
  <c r="H162" i="14" l="1"/>
  <c r="E162" i="14"/>
  <c r="F162" i="14"/>
  <c r="G162" i="14"/>
  <c r="E165" i="13"/>
  <c r="F165" i="13"/>
  <c r="G165" i="13"/>
  <c r="H165" i="13"/>
  <c r="A163" i="14" a="1"/>
  <c r="A163" i="14" s="1"/>
  <c r="D162" i="14"/>
  <c r="B162" i="14"/>
  <c r="C162" i="14"/>
  <c r="C165" i="13"/>
  <c r="D165" i="13"/>
  <c r="A166" i="13" a="1"/>
  <c r="A166" i="13" s="1"/>
  <c r="B165" i="13"/>
  <c r="H163" i="14" l="1"/>
  <c r="F163" i="14"/>
  <c r="E163" i="14"/>
  <c r="G163" i="14"/>
  <c r="H166" i="13"/>
  <c r="F166" i="13"/>
  <c r="E166" i="13"/>
  <c r="G166" i="13"/>
  <c r="A164" i="14" a="1"/>
  <c r="A164" i="14" s="1"/>
  <c r="B163" i="14"/>
  <c r="C163" i="14"/>
  <c r="D163" i="14"/>
  <c r="C166" i="13"/>
  <c r="D166" i="13"/>
  <c r="A167" i="13" a="1"/>
  <c r="A167" i="13" s="1"/>
  <c r="B166" i="13"/>
  <c r="H164" i="14" l="1"/>
  <c r="E164" i="14"/>
  <c r="F164" i="14"/>
  <c r="G164" i="14"/>
  <c r="E167" i="13"/>
  <c r="F167" i="13"/>
  <c r="G167" i="13"/>
  <c r="H167" i="13"/>
  <c r="A165" i="14" a="1"/>
  <c r="A165" i="14" s="1"/>
  <c r="B164" i="14"/>
  <c r="C164" i="14"/>
  <c r="D164" i="14"/>
  <c r="C167" i="13"/>
  <c r="D167" i="13"/>
  <c r="A168" i="13" a="1"/>
  <c r="A168" i="13" s="1"/>
  <c r="B167" i="13"/>
  <c r="E165" i="14" l="1"/>
  <c r="F165" i="14"/>
  <c r="H165" i="14"/>
  <c r="G165" i="14"/>
  <c r="H168" i="13"/>
  <c r="F168" i="13"/>
  <c r="G168" i="13"/>
  <c r="E168" i="13"/>
  <c r="A166" i="14" a="1"/>
  <c r="A166" i="14" s="1"/>
  <c r="C165" i="14"/>
  <c r="D165" i="14"/>
  <c r="B165" i="14"/>
  <c r="C168" i="13"/>
  <c r="D168" i="13"/>
  <c r="A169" i="13" a="1"/>
  <c r="A169" i="13" s="1"/>
  <c r="B168" i="13"/>
  <c r="H166" i="14" l="1"/>
  <c r="G166" i="14"/>
  <c r="E166" i="14"/>
  <c r="F166" i="14"/>
  <c r="F169" i="13"/>
  <c r="G169" i="13"/>
  <c r="H169" i="13"/>
  <c r="E169" i="13"/>
  <c r="A167" i="14" a="1"/>
  <c r="A167" i="14" s="1"/>
  <c r="D166" i="14"/>
  <c r="B166" i="14"/>
  <c r="C166" i="14"/>
  <c r="C169" i="13"/>
  <c r="D169" i="13"/>
  <c r="A170" i="13" a="1"/>
  <c r="A170" i="13" s="1"/>
  <c r="B169" i="13"/>
  <c r="H167" i="14" l="1"/>
  <c r="E167" i="14"/>
  <c r="F167" i="14"/>
  <c r="G167" i="14"/>
  <c r="E170" i="13"/>
  <c r="F170" i="13"/>
  <c r="G170" i="13"/>
  <c r="H170" i="13"/>
  <c r="A168" i="14" a="1"/>
  <c r="A168" i="14" s="1"/>
  <c r="B167" i="14"/>
  <c r="C167" i="14"/>
  <c r="D167" i="14"/>
  <c r="C170" i="13"/>
  <c r="D170" i="13"/>
  <c r="A171" i="13" a="1"/>
  <c r="A171" i="13" s="1"/>
  <c r="B170" i="13"/>
  <c r="H168" i="14" l="1"/>
  <c r="E168" i="14"/>
  <c r="G168" i="14"/>
  <c r="F168" i="14"/>
  <c r="G171" i="13"/>
  <c r="H171" i="13"/>
  <c r="E171" i="13"/>
  <c r="F171" i="13"/>
  <c r="A169" i="14" a="1"/>
  <c r="A169" i="14" s="1"/>
  <c r="B168" i="14"/>
  <c r="C168" i="14"/>
  <c r="D168" i="14"/>
  <c r="D171" i="13"/>
  <c r="C171" i="13"/>
  <c r="A172" i="13" a="1"/>
  <c r="A172" i="13" s="1"/>
  <c r="B171" i="13"/>
  <c r="E172" i="13" l="1"/>
  <c r="F172" i="13"/>
  <c r="G172" i="13"/>
  <c r="H172" i="13"/>
  <c r="H169" i="14"/>
  <c r="F169" i="14"/>
  <c r="G169" i="14"/>
  <c r="E169" i="14"/>
  <c r="A170" i="14" a="1"/>
  <c r="A170" i="14" s="1"/>
  <c r="C169" i="14"/>
  <c r="D169" i="14"/>
  <c r="B169" i="14"/>
  <c r="C172" i="13"/>
  <c r="D172" i="13"/>
  <c r="A173" i="13" a="1"/>
  <c r="A173" i="13" s="1"/>
  <c r="B172" i="13"/>
  <c r="G173" i="13" l="1"/>
  <c r="H173" i="13"/>
  <c r="F173" i="13"/>
  <c r="E173" i="13"/>
  <c r="H170" i="14"/>
  <c r="E170" i="14"/>
  <c r="F170" i="14"/>
  <c r="G170" i="14"/>
  <c r="A171" i="14" a="1"/>
  <c r="A171" i="14" s="1"/>
  <c r="D170" i="14"/>
  <c r="B170" i="14"/>
  <c r="C170" i="14"/>
  <c r="C173" i="13"/>
  <c r="D173" i="13"/>
  <c r="A174" i="13" a="1"/>
  <c r="A174" i="13" s="1"/>
  <c r="B173" i="13"/>
  <c r="E174" i="13" l="1"/>
  <c r="F174" i="13"/>
  <c r="G174" i="13"/>
  <c r="H174" i="13"/>
  <c r="H171" i="14"/>
  <c r="F171" i="14"/>
  <c r="E171" i="14"/>
  <c r="G171" i="14"/>
  <c r="A172" i="14" a="1"/>
  <c r="A172" i="14" s="1"/>
  <c r="B171" i="14"/>
  <c r="C171" i="14"/>
  <c r="D171" i="14"/>
  <c r="C174" i="13"/>
  <c r="D174" i="13"/>
  <c r="A175" i="13" a="1"/>
  <c r="A175" i="13" s="1"/>
  <c r="B174" i="13"/>
  <c r="G175" i="13" l="1"/>
  <c r="F175" i="13"/>
  <c r="H175" i="13"/>
  <c r="E175" i="13"/>
  <c r="H172" i="14"/>
  <c r="E172" i="14"/>
  <c r="F172" i="14"/>
  <c r="G172" i="14"/>
  <c r="A173" i="14" a="1"/>
  <c r="A173" i="14" s="1"/>
  <c r="B172" i="14"/>
  <c r="C172" i="14"/>
  <c r="D172" i="14"/>
  <c r="C175" i="13"/>
  <c r="D175" i="13"/>
  <c r="A176" i="13" a="1"/>
  <c r="A176" i="13" s="1"/>
  <c r="B175" i="13"/>
  <c r="H173" i="14" l="1"/>
  <c r="E173" i="14"/>
  <c r="F173" i="14"/>
  <c r="G173" i="14"/>
  <c r="E176" i="13"/>
  <c r="F176" i="13"/>
  <c r="G176" i="13"/>
  <c r="H176" i="13"/>
  <c r="A174" i="14" a="1"/>
  <c r="A174" i="14" s="1"/>
  <c r="C173" i="14"/>
  <c r="D173" i="14"/>
  <c r="B173" i="14"/>
  <c r="C176" i="13"/>
  <c r="D176" i="13"/>
  <c r="A177" i="13" a="1"/>
  <c r="A177" i="13" s="1"/>
  <c r="B176" i="13"/>
  <c r="H174" i="14" l="1"/>
  <c r="G174" i="14"/>
  <c r="E174" i="14"/>
  <c r="F174" i="14"/>
  <c r="G177" i="13"/>
  <c r="E177" i="13"/>
  <c r="H177" i="13"/>
  <c r="F177" i="13"/>
  <c r="A175" i="14" a="1"/>
  <c r="A175" i="14" s="1"/>
  <c r="D174" i="14"/>
  <c r="B174" i="14"/>
  <c r="C174" i="14"/>
  <c r="C177" i="13"/>
  <c r="D177" i="13"/>
  <c r="A178" i="13" a="1"/>
  <c r="A178" i="13" s="1"/>
  <c r="B177" i="13"/>
  <c r="E178" i="13" l="1"/>
  <c r="F178" i="13"/>
  <c r="G178" i="13"/>
  <c r="H178" i="13"/>
  <c r="H175" i="14"/>
  <c r="E175" i="14"/>
  <c r="F175" i="14"/>
  <c r="G175" i="14"/>
  <c r="A176" i="14" a="1"/>
  <c r="A176" i="14" s="1"/>
  <c r="B175" i="14"/>
  <c r="C175" i="14"/>
  <c r="D175" i="14"/>
  <c r="C178" i="13"/>
  <c r="D178" i="13"/>
  <c r="A179" i="13" a="1"/>
  <c r="A179" i="13" s="1"/>
  <c r="B178" i="13"/>
  <c r="G179" i="13" l="1"/>
  <c r="H179" i="13"/>
  <c r="E179" i="13"/>
  <c r="F179" i="13"/>
  <c r="H176" i="14"/>
  <c r="E176" i="14"/>
  <c r="G176" i="14"/>
  <c r="F176" i="14"/>
  <c r="A177" i="14" a="1"/>
  <c r="A177" i="14" s="1"/>
  <c r="B176" i="14"/>
  <c r="C176" i="14"/>
  <c r="D176" i="14"/>
  <c r="C179" i="13"/>
  <c r="D179" i="13"/>
  <c r="A180" i="13" a="1"/>
  <c r="A180" i="13" s="1"/>
  <c r="B179" i="13"/>
  <c r="H177" i="14" l="1"/>
  <c r="F177" i="14"/>
  <c r="G177" i="14"/>
  <c r="E177" i="14"/>
  <c r="E180" i="13"/>
  <c r="F180" i="13"/>
  <c r="G180" i="13"/>
  <c r="H180" i="13"/>
  <c r="A178" i="14" a="1"/>
  <c r="A178" i="14" s="1"/>
  <c r="C177" i="14"/>
  <c r="D177" i="14"/>
  <c r="B177" i="14"/>
  <c r="C180" i="13"/>
  <c r="D180" i="13"/>
  <c r="A181" i="13" a="1"/>
  <c r="A181" i="13" s="1"/>
  <c r="B180" i="13"/>
  <c r="H178" i="14" l="1"/>
  <c r="E178" i="14"/>
  <c r="F178" i="14"/>
  <c r="G178" i="14"/>
  <c r="G181" i="13"/>
  <c r="F181" i="13"/>
  <c r="H181" i="13"/>
  <c r="E181" i="13"/>
  <c r="A179" i="14" a="1"/>
  <c r="A179" i="14" s="1"/>
  <c r="D178" i="14"/>
  <c r="B178" i="14"/>
  <c r="C178" i="14"/>
  <c r="D181" i="13"/>
  <c r="C181" i="13"/>
  <c r="A182" i="13" a="1"/>
  <c r="A182" i="13" s="1"/>
  <c r="B181" i="13"/>
  <c r="H179" i="14" l="1"/>
  <c r="F179" i="14"/>
  <c r="E179" i="14"/>
  <c r="G179" i="14"/>
  <c r="E182" i="13"/>
  <c r="F182" i="13"/>
  <c r="G182" i="13"/>
  <c r="H182" i="13"/>
  <c r="A180" i="14" a="1"/>
  <c r="A180" i="14" s="1"/>
  <c r="B179" i="14"/>
  <c r="C179" i="14"/>
  <c r="D179" i="14"/>
  <c r="C182" i="13"/>
  <c r="D182" i="13"/>
  <c r="A183" i="13" a="1"/>
  <c r="A183" i="13" s="1"/>
  <c r="B182" i="13"/>
  <c r="H180" i="14" l="1"/>
  <c r="E180" i="14"/>
  <c r="F180" i="14"/>
  <c r="G180" i="14"/>
  <c r="G183" i="13"/>
  <c r="H183" i="13"/>
  <c r="E183" i="13"/>
  <c r="F183" i="13"/>
  <c r="A181" i="14" a="1"/>
  <c r="A181" i="14" s="1"/>
  <c r="B180" i="14"/>
  <c r="C180" i="14"/>
  <c r="D180" i="14"/>
  <c r="C183" i="13"/>
  <c r="D183" i="13"/>
  <c r="A184" i="13" a="1"/>
  <c r="A184" i="13" s="1"/>
  <c r="B183" i="13"/>
  <c r="H181" i="14" l="1"/>
  <c r="E181" i="14"/>
  <c r="F181" i="14"/>
  <c r="G181" i="14"/>
  <c r="E184" i="13"/>
  <c r="F184" i="13"/>
  <c r="G184" i="13"/>
  <c r="H184" i="13"/>
  <c r="A182" i="14" a="1"/>
  <c r="A182" i="14" s="1"/>
  <c r="C181" i="14"/>
  <c r="D181" i="14"/>
  <c r="B181" i="14"/>
  <c r="C184" i="13"/>
  <c r="D184" i="13"/>
  <c r="A185" i="13" a="1"/>
  <c r="A185" i="13" s="1"/>
  <c r="B184" i="13"/>
  <c r="H182" i="14" l="1"/>
  <c r="G182" i="14"/>
  <c r="E182" i="14"/>
  <c r="F182" i="14"/>
  <c r="G185" i="13"/>
  <c r="H185" i="13"/>
  <c r="F185" i="13"/>
  <c r="E185" i="13"/>
  <c r="A183" i="14" a="1"/>
  <c r="A183" i="14" s="1"/>
  <c r="D182" i="14"/>
  <c r="B182" i="14"/>
  <c r="C182" i="14"/>
  <c r="C185" i="13"/>
  <c r="D185" i="13"/>
  <c r="A186" i="13" a="1"/>
  <c r="A186" i="13" s="1"/>
  <c r="B185" i="13"/>
  <c r="E186" i="13" l="1"/>
  <c r="F186" i="13"/>
  <c r="G186" i="13"/>
  <c r="H186" i="13"/>
  <c r="H183" i="14"/>
  <c r="E183" i="14"/>
  <c r="F183" i="14"/>
  <c r="G183" i="14"/>
  <c r="A184" i="14" a="1"/>
  <c r="A184" i="14" s="1"/>
  <c r="B183" i="14"/>
  <c r="C183" i="14"/>
  <c r="D183" i="14"/>
  <c r="C186" i="13"/>
  <c r="D186" i="13"/>
  <c r="A187" i="13" a="1"/>
  <c r="A187" i="13" s="1"/>
  <c r="B186" i="13"/>
  <c r="H184" i="14" l="1"/>
  <c r="E184" i="14"/>
  <c r="G184" i="14"/>
  <c r="F184" i="14"/>
  <c r="G187" i="13"/>
  <c r="H187" i="13"/>
  <c r="E187" i="13"/>
  <c r="F187" i="13"/>
  <c r="A185" i="14" a="1"/>
  <c r="A185" i="14" s="1"/>
  <c r="B184" i="14"/>
  <c r="C184" i="14"/>
  <c r="D184" i="14"/>
  <c r="C187" i="13"/>
  <c r="D187" i="13"/>
  <c r="A188" i="13" a="1"/>
  <c r="A188" i="13" s="1"/>
  <c r="B187" i="13"/>
  <c r="E188" i="13" l="1"/>
  <c r="F188" i="13"/>
  <c r="G188" i="13"/>
  <c r="H188" i="13"/>
  <c r="H185" i="14"/>
  <c r="F185" i="14"/>
  <c r="G185" i="14"/>
  <c r="E185" i="14"/>
  <c r="A186" i="14" a="1"/>
  <c r="A186" i="14" s="1"/>
  <c r="C185" i="14"/>
  <c r="D185" i="14"/>
  <c r="B185" i="14"/>
  <c r="C188" i="13"/>
  <c r="D188" i="13"/>
  <c r="A189" i="13" a="1"/>
  <c r="A189" i="13" s="1"/>
  <c r="B188" i="13"/>
  <c r="H186" i="14" l="1"/>
  <c r="E186" i="14"/>
  <c r="F186" i="14"/>
  <c r="G186" i="14"/>
  <c r="G189" i="13"/>
  <c r="E189" i="13"/>
  <c r="H189" i="13"/>
  <c r="F189" i="13"/>
  <c r="A187" i="14" a="1"/>
  <c r="A187" i="14" s="1"/>
  <c r="D186" i="14"/>
  <c r="B186" i="14"/>
  <c r="C186" i="14"/>
  <c r="C189" i="13"/>
  <c r="D189" i="13"/>
  <c r="A190" i="13" a="1"/>
  <c r="A190" i="13" s="1"/>
  <c r="B189" i="13"/>
  <c r="H187" i="14" l="1"/>
  <c r="F187" i="14"/>
  <c r="E187" i="14"/>
  <c r="G187" i="14"/>
  <c r="E190" i="13"/>
  <c r="F190" i="13"/>
  <c r="G190" i="13"/>
  <c r="H190" i="13"/>
  <c r="A188" i="14" a="1"/>
  <c r="A188" i="14" s="1"/>
  <c r="B187" i="14"/>
  <c r="C187" i="14"/>
  <c r="D187" i="14"/>
  <c r="C190" i="13"/>
  <c r="D190" i="13"/>
  <c r="A191" i="13" a="1"/>
  <c r="A191" i="13" s="1"/>
  <c r="B190" i="13"/>
  <c r="G191" i="13" l="1"/>
  <c r="H191" i="13"/>
  <c r="E191" i="13"/>
  <c r="F191" i="13"/>
  <c r="H188" i="14"/>
  <c r="E188" i="14"/>
  <c r="F188" i="14"/>
  <c r="G188" i="14"/>
  <c r="A189" i="14" a="1"/>
  <c r="A189" i="14" s="1"/>
  <c r="B188" i="14"/>
  <c r="C188" i="14"/>
  <c r="D188" i="14"/>
  <c r="C191" i="13"/>
  <c r="D191" i="13"/>
  <c r="A192" i="13" a="1"/>
  <c r="A192" i="13" s="1"/>
  <c r="B191" i="13"/>
  <c r="E192" i="13" l="1"/>
  <c r="F192" i="13"/>
  <c r="G192" i="13"/>
  <c r="H192" i="13"/>
  <c r="E189" i="14"/>
  <c r="F189" i="14"/>
  <c r="H189" i="14"/>
  <c r="G189" i="14"/>
  <c r="A190" i="14" a="1"/>
  <c r="A190" i="14" s="1"/>
  <c r="C189" i="14"/>
  <c r="D189" i="14"/>
  <c r="B189" i="14"/>
  <c r="C192" i="13"/>
  <c r="D192" i="13"/>
  <c r="A193" i="13" a="1"/>
  <c r="A193" i="13" s="1"/>
  <c r="B192" i="13"/>
  <c r="H190" i="14" l="1"/>
  <c r="G190" i="14"/>
  <c r="E190" i="14"/>
  <c r="F190" i="14"/>
  <c r="G193" i="13"/>
  <c r="F193" i="13"/>
  <c r="H193" i="13"/>
  <c r="E193" i="13"/>
  <c r="A191" i="14" a="1"/>
  <c r="A191" i="14" s="1"/>
  <c r="D190" i="14"/>
  <c r="B190" i="14"/>
  <c r="C190" i="14"/>
  <c r="D193" i="13"/>
  <c r="C193" i="13"/>
  <c r="A194" i="13" a="1"/>
  <c r="A194" i="13" s="1"/>
  <c r="B193" i="13"/>
  <c r="H191" i="14" l="1"/>
  <c r="E191" i="14"/>
  <c r="F191" i="14"/>
  <c r="G191" i="14"/>
  <c r="E194" i="13"/>
  <c r="F194" i="13"/>
  <c r="G194" i="13"/>
  <c r="H194" i="13"/>
  <c r="A192" i="14" a="1"/>
  <c r="A192" i="14" s="1"/>
  <c r="B191" i="14"/>
  <c r="C191" i="14"/>
  <c r="D191" i="14"/>
  <c r="C194" i="13"/>
  <c r="D194" i="13"/>
  <c r="A195" i="13" a="1"/>
  <c r="A195" i="13" s="1"/>
  <c r="B194" i="13"/>
  <c r="H192" i="14" l="1"/>
  <c r="E192" i="14"/>
  <c r="G192" i="14"/>
  <c r="F192" i="14"/>
  <c r="G195" i="13"/>
  <c r="H195" i="13"/>
  <c r="F195" i="13"/>
  <c r="E195" i="13"/>
  <c r="A193" i="14" a="1"/>
  <c r="A193" i="14" s="1"/>
  <c r="B192" i="14"/>
  <c r="C192" i="14"/>
  <c r="D192" i="14"/>
  <c r="C195" i="13"/>
  <c r="D195" i="13"/>
  <c r="A196" i="13" a="1"/>
  <c r="A196" i="13" s="1"/>
  <c r="B195" i="13"/>
  <c r="H193" i="14" l="1"/>
  <c r="F193" i="14"/>
  <c r="G193" i="14"/>
  <c r="E193" i="14"/>
  <c r="E196" i="13"/>
  <c r="F196" i="13"/>
  <c r="G196" i="13"/>
  <c r="H196" i="13"/>
  <c r="A194" i="14" a="1"/>
  <c r="A194" i="14" s="1"/>
  <c r="D193" i="14"/>
  <c r="C193" i="14"/>
  <c r="B193" i="14"/>
  <c r="C196" i="13"/>
  <c r="D196" i="13"/>
  <c r="A197" i="13" a="1"/>
  <c r="A197" i="13" s="1"/>
  <c r="B196" i="13"/>
  <c r="H194" i="14" l="1"/>
  <c r="E194" i="14"/>
  <c r="F194" i="14"/>
  <c r="G194" i="14"/>
  <c r="G197" i="13"/>
  <c r="H197" i="13"/>
  <c r="E197" i="13"/>
  <c r="F197" i="13"/>
  <c r="A195" i="14" a="1"/>
  <c r="A195" i="14" s="1"/>
  <c r="B194" i="14"/>
  <c r="D194" i="14"/>
  <c r="C194" i="14"/>
  <c r="C197" i="13"/>
  <c r="D197" i="13"/>
  <c r="A198" i="13" a="1"/>
  <c r="A198" i="13" s="1"/>
  <c r="B197" i="13"/>
  <c r="E198" i="13" l="1"/>
  <c r="F198" i="13"/>
  <c r="G198" i="13"/>
  <c r="H198" i="13"/>
  <c r="H195" i="14"/>
  <c r="F195" i="14"/>
  <c r="E195" i="14"/>
  <c r="G195" i="14"/>
  <c r="A196" i="14" a="1"/>
  <c r="A196" i="14" s="1"/>
  <c r="B195" i="14"/>
  <c r="C195" i="14"/>
  <c r="D195" i="14"/>
  <c r="C198" i="13"/>
  <c r="D198" i="13"/>
  <c r="A199" i="13" a="1"/>
  <c r="A199" i="13" s="1"/>
  <c r="B198" i="13"/>
  <c r="H196" i="14" l="1"/>
  <c r="E196" i="14"/>
  <c r="F196" i="14"/>
  <c r="G196" i="14"/>
  <c r="G199" i="13"/>
  <c r="E199" i="13"/>
  <c r="H199" i="13"/>
  <c r="F199" i="13"/>
  <c r="A197" i="14" a="1"/>
  <c r="A197" i="14" s="1"/>
  <c r="C196" i="14"/>
  <c r="D196" i="14"/>
  <c r="B196" i="14"/>
  <c r="C199" i="13"/>
  <c r="D199" i="13"/>
  <c r="A200" i="13" a="1"/>
  <c r="A200" i="13" s="1"/>
  <c r="B199" i="13"/>
  <c r="E197" i="14" l="1"/>
  <c r="F197" i="14"/>
  <c r="G197" i="14"/>
  <c r="H197" i="14"/>
  <c r="E200" i="13"/>
  <c r="F200" i="13"/>
  <c r="G200" i="13"/>
  <c r="H200" i="13"/>
  <c r="A198" i="14" a="1"/>
  <c r="A198" i="14" s="1"/>
  <c r="D197" i="14"/>
  <c r="B197" i="14"/>
  <c r="C197" i="14"/>
  <c r="C200" i="13"/>
  <c r="D200" i="13"/>
  <c r="A201" i="13" a="1"/>
  <c r="A201" i="13" s="1"/>
  <c r="B200" i="13"/>
  <c r="H198" i="14" l="1"/>
  <c r="G198" i="14"/>
  <c r="E198" i="14"/>
  <c r="F198" i="14"/>
  <c r="G201" i="13"/>
  <c r="F201" i="13"/>
  <c r="H201" i="13"/>
  <c r="E201" i="13"/>
  <c r="A199" i="14" a="1"/>
  <c r="A199" i="14" s="1"/>
  <c r="C198" i="14"/>
  <c r="B198" i="14"/>
  <c r="D198" i="14"/>
  <c r="C201" i="13"/>
  <c r="D201" i="13"/>
  <c r="A202" i="13" a="1"/>
  <c r="A202" i="13" s="1"/>
  <c r="B201" i="13"/>
  <c r="H199" i="14" l="1"/>
  <c r="E199" i="14"/>
  <c r="F199" i="14"/>
  <c r="G199" i="14"/>
  <c r="E202" i="13"/>
  <c r="F202" i="13"/>
  <c r="G202" i="13"/>
  <c r="H202" i="13"/>
  <c r="A200" i="14" a="1"/>
  <c r="A200" i="14" s="1"/>
  <c r="B199" i="14"/>
  <c r="D199" i="14"/>
  <c r="C199" i="14"/>
  <c r="C202" i="13"/>
  <c r="D202" i="13"/>
  <c r="A203" i="13" a="1"/>
  <c r="A203" i="13" s="1"/>
  <c r="B202" i="13"/>
  <c r="H200" i="14" l="1"/>
  <c r="E200" i="14"/>
  <c r="G200" i="14"/>
  <c r="F200" i="14"/>
  <c r="G203" i="13"/>
  <c r="H203" i="13"/>
  <c r="E203" i="13"/>
  <c r="F203" i="13"/>
  <c r="A201" i="14" a="1"/>
  <c r="A201" i="14" s="1"/>
  <c r="C200" i="14"/>
  <c r="B200" i="14"/>
  <c r="D200" i="14"/>
  <c r="C203" i="13"/>
  <c r="D203" i="13"/>
  <c r="A204" i="13" a="1"/>
  <c r="A204" i="13" s="1"/>
  <c r="B203" i="13"/>
  <c r="E204" i="13" l="1"/>
  <c r="F204" i="13"/>
  <c r="G204" i="13"/>
  <c r="H204" i="13"/>
  <c r="H201" i="14"/>
  <c r="F201" i="14"/>
  <c r="G201" i="14"/>
  <c r="E201" i="14"/>
  <c r="A202" i="14" a="1"/>
  <c r="A202" i="14" s="1"/>
  <c r="D201" i="14"/>
  <c r="C201" i="14"/>
  <c r="B201" i="14"/>
  <c r="C204" i="13"/>
  <c r="D204" i="13"/>
  <c r="A205" i="13" a="1"/>
  <c r="A205" i="13" s="1"/>
  <c r="B204" i="13"/>
  <c r="G205" i="13" l="1"/>
  <c r="H205" i="13"/>
  <c r="E205" i="13"/>
  <c r="F205" i="13"/>
  <c r="H202" i="14"/>
  <c r="E202" i="14"/>
  <c r="F202" i="14"/>
  <c r="G202" i="14"/>
  <c r="A203" i="14" a="1"/>
  <c r="A203" i="14" s="1"/>
  <c r="D202" i="14"/>
  <c r="B202" i="14"/>
  <c r="C202" i="14"/>
  <c r="C205" i="13"/>
  <c r="D205" i="13"/>
  <c r="A206" i="13" a="1"/>
  <c r="A206" i="13" s="1"/>
  <c r="B205" i="13"/>
  <c r="E206" i="13" l="1"/>
  <c r="F206" i="13"/>
  <c r="G206" i="13"/>
  <c r="H206" i="13"/>
  <c r="H203" i="14"/>
  <c r="F203" i="14"/>
  <c r="E203" i="14"/>
  <c r="G203" i="14"/>
  <c r="A204" i="14" a="1"/>
  <c r="A204" i="14" s="1"/>
  <c r="B203" i="14"/>
  <c r="C203" i="14"/>
  <c r="D203" i="14"/>
  <c r="C206" i="13"/>
  <c r="D206" i="13"/>
  <c r="A207" i="13" a="1"/>
  <c r="A207" i="13" s="1"/>
  <c r="B206" i="13"/>
  <c r="H204" i="14" l="1"/>
  <c r="E204" i="14"/>
  <c r="F204" i="14"/>
  <c r="G204" i="14"/>
  <c r="G207" i="13"/>
  <c r="H207" i="13"/>
  <c r="F207" i="13"/>
  <c r="E207" i="13"/>
  <c r="A205" i="14" a="1"/>
  <c r="A205" i="14" s="1"/>
  <c r="C204" i="14"/>
  <c r="D204" i="14"/>
  <c r="B204" i="14"/>
  <c r="C207" i="13"/>
  <c r="D207" i="13"/>
  <c r="A208" i="13" a="1"/>
  <c r="A208" i="13" s="1"/>
  <c r="B207" i="13"/>
  <c r="H205" i="14" l="1"/>
  <c r="E205" i="14"/>
  <c r="F205" i="14"/>
  <c r="G205" i="14"/>
  <c r="E208" i="13"/>
  <c r="F208" i="13"/>
  <c r="G208" i="13"/>
  <c r="H208" i="13"/>
  <c r="A206" i="14" a="1"/>
  <c r="A206" i="14" s="1"/>
  <c r="D205" i="14"/>
  <c r="B205" i="14"/>
  <c r="C205" i="14"/>
  <c r="C208" i="13"/>
  <c r="D208" i="13"/>
  <c r="A209" i="13" a="1"/>
  <c r="A209" i="13" s="1"/>
  <c r="B208" i="13"/>
  <c r="H206" i="14" l="1"/>
  <c r="G206" i="14"/>
  <c r="E206" i="14"/>
  <c r="F206" i="14"/>
  <c r="G209" i="13"/>
  <c r="F209" i="13"/>
  <c r="H209" i="13"/>
  <c r="E209" i="13"/>
  <c r="A207" i="14" a="1"/>
  <c r="A207" i="14" s="1"/>
  <c r="C206" i="14"/>
  <c r="D206" i="14"/>
  <c r="B206" i="14"/>
  <c r="C209" i="13"/>
  <c r="D209" i="13"/>
  <c r="A210" i="13" a="1"/>
  <c r="A210" i="13" s="1"/>
  <c r="B209" i="13"/>
  <c r="E210" i="13" l="1"/>
  <c r="F210" i="13"/>
  <c r="G210" i="13"/>
  <c r="H210" i="13"/>
  <c r="H207" i="14"/>
  <c r="E207" i="14"/>
  <c r="F207" i="14"/>
  <c r="G207" i="14"/>
  <c r="A208" i="14" a="1"/>
  <c r="A208" i="14" s="1"/>
  <c r="B207" i="14"/>
  <c r="D207" i="14"/>
  <c r="C207" i="14"/>
  <c r="C210" i="13"/>
  <c r="D210" i="13"/>
  <c r="A211" i="13" a="1"/>
  <c r="A211" i="13" s="1"/>
  <c r="B210" i="13"/>
  <c r="H208" i="14" l="1"/>
  <c r="E208" i="14"/>
  <c r="G208" i="14"/>
  <c r="F208" i="14"/>
  <c r="G211" i="13"/>
  <c r="E211" i="13"/>
  <c r="H211" i="13"/>
  <c r="F211" i="13"/>
  <c r="A209" i="14" a="1"/>
  <c r="A209" i="14" s="1"/>
  <c r="C208" i="14"/>
  <c r="B208" i="14"/>
  <c r="D208" i="14"/>
  <c r="C211" i="13"/>
  <c r="D211" i="13"/>
  <c r="A212" i="13" a="1"/>
  <c r="A212" i="13" s="1"/>
  <c r="B211" i="13"/>
  <c r="E212" i="13" l="1"/>
  <c r="F212" i="13"/>
  <c r="G212" i="13"/>
  <c r="H212" i="13"/>
  <c r="H209" i="14"/>
  <c r="F209" i="14"/>
  <c r="G209" i="14"/>
  <c r="E209" i="14"/>
  <c r="A210" i="14" a="1"/>
  <c r="A210" i="14" s="1"/>
  <c r="D209" i="14"/>
  <c r="C209" i="14"/>
  <c r="B209" i="14"/>
  <c r="C212" i="13"/>
  <c r="D212" i="13"/>
  <c r="A213" i="13" a="1"/>
  <c r="A213" i="13" s="1"/>
  <c r="B212" i="13"/>
  <c r="G213" i="13" l="1"/>
  <c r="H213" i="13"/>
  <c r="F213" i="13"/>
  <c r="E213" i="13"/>
  <c r="H210" i="14"/>
  <c r="E210" i="14"/>
  <c r="F210" i="14"/>
  <c r="G210" i="14"/>
  <c r="A211" i="14" a="1"/>
  <c r="A211" i="14" s="1"/>
  <c r="B210" i="14"/>
  <c r="D210" i="14"/>
  <c r="C210" i="14"/>
  <c r="D213" i="13"/>
  <c r="C213" i="13"/>
  <c r="A214" i="13" a="1"/>
  <c r="A214" i="13" s="1"/>
  <c r="B213" i="13"/>
  <c r="E214" i="13" l="1"/>
  <c r="F214" i="13"/>
  <c r="G214" i="13"/>
  <c r="H214" i="13"/>
  <c r="H211" i="14"/>
  <c r="F211" i="14"/>
  <c r="E211" i="14"/>
  <c r="G211" i="14"/>
  <c r="A212" i="14" a="1"/>
  <c r="A212" i="14" s="1"/>
  <c r="B211" i="14"/>
  <c r="C211" i="14"/>
  <c r="D211" i="14"/>
  <c r="C214" i="13"/>
  <c r="D214" i="13"/>
  <c r="A215" i="13" a="1"/>
  <c r="A215" i="13" s="1"/>
  <c r="B214" i="13"/>
  <c r="H212" i="14" l="1"/>
  <c r="E212" i="14"/>
  <c r="F212" i="14"/>
  <c r="G212" i="14"/>
  <c r="G215" i="13"/>
  <c r="H215" i="13"/>
  <c r="E215" i="13"/>
  <c r="F215" i="13"/>
  <c r="A213" i="14" a="1"/>
  <c r="A213" i="14" s="1"/>
  <c r="C212" i="14"/>
  <c r="D212" i="14"/>
  <c r="B212" i="14"/>
  <c r="D215" i="13"/>
  <c r="C215" i="13"/>
  <c r="A216" i="13" a="1"/>
  <c r="A216" i="13" s="1"/>
  <c r="B215" i="13"/>
  <c r="H213" i="14" l="1"/>
  <c r="E213" i="14"/>
  <c r="F213" i="14"/>
  <c r="G213" i="14"/>
  <c r="E216" i="13"/>
  <c r="F216" i="13"/>
  <c r="G216" i="13"/>
  <c r="H216" i="13"/>
  <c r="A214" i="14" a="1"/>
  <c r="A214" i="14" s="1"/>
  <c r="D213" i="14"/>
  <c r="B213" i="14"/>
  <c r="C213" i="14"/>
  <c r="C216" i="13"/>
  <c r="D216" i="13"/>
  <c r="A217" i="13" a="1"/>
  <c r="A217" i="13" s="1"/>
  <c r="B216" i="13"/>
  <c r="G217" i="13" l="1"/>
  <c r="F217" i="13"/>
  <c r="H217" i="13"/>
  <c r="E217" i="13"/>
  <c r="H214" i="14"/>
  <c r="G214" i="14"/>
  <c r="E214" i="14"/>
  <c r="F214" i="14"/>
  <c r="A215" i="14" a="1"/>
  <c r="A215" i="14" s="1"/>
  <c r="C214" i="14"/>
  <c r="B214" i="14"/>
  <c r="D214" i="14"/>
  <c r="C217" i="13"/>
  <c r="D217" i="13"/>
  <c r="A218" i="13" a="1"/>
  <c r="A218" i="13" s="1"/>
  <c r="B217" i="13"/>
  <c r="E218" i="13" l="1"/>
  <c r="F218" i="13"/>
  <c r="G218" i="13"/>
  <c r="H218" i="13"/>
  <c r="H215" i="14"/>
  <c r="E215" i="14"/>
  <c r="F215" i="14"/>
  <c r="G215" i="14"/>
  <c r="A216" i="14" a="1"/>
  <c r="A216" i="14" s="1"/>
  <c r="B215" i="14"/>
  <c r="D215" i="14"/>
  <c r="C215" i="14"/>
  <c r="C218" i="13"/>
  <c r="D218" i="13"/>
  <c r="A219" i="13" a="1"/>
  <c r="A219" i="13" s="1"/>
  <c r="B218" i="13"/>
  <c r="G219" i="13" l="1"/>
  <c r="E219" i="13"/>
  <c r="H219" i="13"/>
  <c r="F219" i="13"/>
  <c r="H216" i="14"/>
  <c r="E216" i="14"/>
  <c r="G216" i="14"/>
  <c r="F216" i="14"/>
  <c r="A217" i="14" a="1"/>
  <c r="A217" i="14" s="1"/>
  <c r="C216" i="14"/>
  <c r="B216" i="14"/>
  <c r="D216" i="14"/>
  <c r="C219" i="13"/>
  <c r="D219" i="13"/>
  <c r="A220" i="13" a="1"/>
  <c r="A220" i="13" s="1"/>
  <c r="B219" i="13"/>
  <c r="H217" i="14" l="1"/>
  <c r="F217" i="14"/>
  <c r="G217" i="14"/>
  <c r="E217" i="14"/>
  <c r="E220" i="13"/>
  <c r="F220" i="13"/>
  <c r="G220" i="13"/>
  <c r="H220" i="13"/>
  <c r="A218" i="14" a="1"/>
  <c r="A218" i="14" s="1"/>
  <c r="D217" i="14"/>
  <c r="C217" i="14"/>
  <c r="B217" i="14"/>
  <c r="C220" i="13"/>
  <c r="D220" i="13"/>
  <c r="A221" i="13" a="1"/>
  <c r="A221" i="13" s="1"/>
  <c r="B220" i="13"/>
  <c r="G221" i="13" l="1"/>
  <c r="H221" i="13"/>
  <c r="E221" i="13"/>
  <c r="F221" i="13"/>
  <c r="H218" i="14"/>
  <c r="E218" i="14"/>
  <c r="F218" i="14"/>
  <c r="G218" i="14"/>
  <c r="A219" i="14" a="1"/>
  <c r="A219" i="14" s="1"/>
  <c r="D218" i="14"/>
  <c r="B218" i="14"/>
  <c r="C218" i="14"/>
  <c r="C221" i="13"/>
  <c r="D221" i="13"/>
  <c r="A222" i="13" a="1"/>
  <c r="A222" i="13" s="1"/>
  <c r="B221" i="13"/>
  <c r="H219" i="14" l="1"/>
  <c r="F219" i="14"/>
  <c r="E219" i="14"/>
  <c r="G219" i="14"/>
  <c r="E222" i="13"/>
  <c r="F222" i="13"/>
  <c r="G222" i="13"/>
  <c r="H222" i="13"/>
  <c r="A220" i="14" a="1"/>
  <c r="A220" i="14" s="1"/>
  <c r="B219" i="14"/>
  <c r="C219" i="14"/>
  <c r="D219" i="14"/>
  <c r="C222" i="13"/>
  <c r="D222" i="13"/>
  <c r="A223" i="13" a="1"/>
  <c r="A223" i="13" s="1"/>
  <c r="B222" i="13"/>
  <c r="G223" i="13" l="1"/>
  <c r="H223" i="13"/>
  <c r="F223" i="13"/>
  <c r="E223" i="13"/>
  <c r="H220" i="14"/>
  <c r="E220" i="14"/>
  <c r="F220" i="14"/>
  <c r="G220" i="14"/>
  <c r="A221" i="14" a="1"/>
  <c r="A221" i="14" s="1"/>
  <c r="C220" i="14"/>
  <c r="D220" i="14"/>
  <c r="B220" i="14"/>
  <c r="C223" i="13"/>
  <c r="D223" i="13"/>
  <c r="A224" i="13" a="1"/>
  <c r="A224" i="13" s="1"/>
  <c r="B223" i="13"/>
  <c r="E221" i="14" l="1"/>
  <c r="F221" i="14"/>
  <c r="H221" i="14"/>
  <c r="G221" i="14"/>
  <c r="E224" i="13"/>
  <c r="F224" i="13"/>
  <c r="G224" i="13"/>
  <c r="H224" i="13"/>
  <c r="A222" i="14" a="1"/>
  <c r="A222" i="14" s="1"/>
  <c r="D221" i="14"/>
  <c r="B221" i="14"/>
  <c r="C221" i="14"/>
  <c r="C224" i="13"/>
  <c r="D224" i="13"/>
  <c r="A225" i="13" a="1"/>
  <c r="A225" i="13" s="1"/>
  <c r="B224" i="13"/>
  <c r="H222" i="14" l="1"/>
  <c r="G222" i="14"/>
  <c r="E222" i="14"/>
  <c r="F222" i="14"/>
  <c r="G225" i="13"/>
  <c r="F225" i="13"/>
  <c r="H225" i="13"/>
  <c r="E225" i="13"/>
  <c r="A223" i="14" a="1"/>
  <c r="A223" i="14" s="1"/>
  <c r="C222" i="14"/>
  <c r="D222" i="14"/>
  <c r="B222" i="14"/>
  <c r="D225" i="13"/>
  <c r="C225" i="13"/>
  <c r="A226" i="13" a="1"/>
  <c r="A226" i="13" s="1"/>
  <c r="B225" i="13"/>
  <c r="H223" i="14" l="1"/>
  <c r="E223" i="14"/>
  <c r="F223" i="14"/>
  <c r="G223" i="14"/>
  <c r="E226" i="13"/>
  <c r="F226" i="13"/>
  <c r="G226" i="13"/>
  <c r="H226" i="13"/>
  <c r="A224" i="14" a="1"/>
  <c r="A224" i="14" s="1"/>
  <c r="B223" i="14"/>
  <c r="D223" i="14"/>
  <c r="C223" i="14"/>
  <c r="C226" i="13"/>
  <c r="D226" i="13"/>
  <c r="A227" i="13" a="1"/>
  <c r="A227" i="13" s="1"/>
  <c r="B226" i="13"/>
  <c r="G227" i="13" l="1"/>
  <c r="H227" i="13"/>
  <c r="E227" i="13"/>
  <c r="F227" i="13"/>
  <c r="H224" i="14"/>
  <c r="E224" i="14"/>
  <c r="G224" i="14"/>
  <c r="F224" i="14"/>
  <c r="A225" i="14" a="1"/>
  <c r="A225" i="14" s="1"/>
  <c r="C224" i="14"/>
  <c r="B224" i="14"/>
  <c r="D224" i="14"/>
  <c r="C227" i="13"/>
  <c r="D227" i="13"/>
  <c r="A228" i="13" a="1"/>
  <c r="A228" i="13" s="1"/>
  <c r="B227" i="13"/>
  <c r="H225" i="14" l="1"/>
  <c r="F225" i="14"/>
  <c r="G225" i="14"/>
  <c r="E225" i="14"/>
  <c r="E228" i="13"/>
  <c r="F228" i="13"/>
  <c r="G228" i="13"/>
  <c r="H228" i="13"/>
  <c r="A226" i="14" a="1"/>
  <c r="A226" i="14" s="1"/>
  <c r="D225" i="14"/>
  <c r="C225" i="14"/>
  <c r="B225" i="14"/>
  <c r="C228" i="13"/>
  <c r="D228" i="13"/>
  <c r="A229" i="13" a="1"/>
  <c r="A229" i="13" s="1"/>
  <c r="B228" i="13"/>
  <c r="G229" i="13" l="1"/>
  <c r="E229" i="13"/>
  <c r="H229" i="13"/>
  <c r="F229" i="13"/>
  <c r="H226" i="14"/>
  <c r="E226" i="14"/>
  <c r="F226" i="14"/>
  <c r="G226" i="14"/>
  <c r="A227" i="14" a="1"/>
  <c r="A227" i="14" s="1"/>
  <c r="B226" i="14"/>
  <c r="D226" i="14"/>
  <c r="C226" i="14"/>
  <c r="C229" i="13"/>
  <c r="D229" i="13"/>
  <c r="A230" i="13" a="1"/>
  <c r="A230" i="13" s="1"/>
  <c r="B229" i="13"/>
  <c r="E230" i="13" l="1"/>
  <c r="F230" i="13"/>
  <c r="G230" i="13"/>
  <c r="H230" i="13"/>
  <c r="H227" i="14"/>
  <c r="F227" i="14"/>
  <c r="E227" i="14"/>
  <c r="G227" i="14"/>
  <c r="A228" i="14" a="1"/>
  <c r="A228" i="14" s="1"/>
  <c r="B227" i="14"/>
  <c r="C227" i="14"/>
  <c r="D227" i="14"/>
  <c r="C230" i="13"/>
  <c r="D230" i="13"/>
  <c r="A231" i="13" a="1"/>
  <c r="A231" i="13" s="1"/>
  <c r="B230" i="13"/>
  <c r="G231" i="13" l="1"/>
  <c r="H231" i="13"/>
  <c r="F231" i="13"/>
  <c r="E231" i="13"/>
  <c r="H228" i="14"/>
  <c r="E228" i="14"/>
  <c r="F228" i="14"/>
  <c r="G228" i="14"/>
  <c r="A229" i="14" a="1"/>
  <c r="A229" i="14" s="1"/>
  <c r="C228" i="14"/>
  <c r="D228" i="14"/>
  <c r="B228" i="14"/>
  <c r="C231" i="13"/>
  <c r="D231" i="13"/>
  <c r="A232" i="13" a="1"/>
  <c r="A232" i="13" s="1"/>
  <c r="B231" i="13"/>
  <c r="E232" i="13" l="1"/>
  <c r="F232" i="13"/>
  <c r="G232" i="13"/>
  <c r="H232" i="13"/>
  <c r="E229" i="14"/>
  <c r="F229" i="14"/>
  <c r="G229" i="14"/>
  <c r="H229" i="14"/>
  <c r="A230" i="14" a="1"/>
  <c r="A230" i="14" s="1"/>
  <c r="D229" i="14"/>
  <c r="B229" i="14"/>
  <c r="C229" i="14"/>
  <c r="C232" i="13"/>
  <c r="D232" i="13"/>
  <c r="A233" i="13" a="1"/>
  <c r="A233" i="13" s="1"/>
  <c r="B232" i="13"/>
  <c r="G233" i="13" l="1"/>
  <c r="H233" i="13"/>
  <c r="E233" i="13"/>
  <c r="F233" i="13"/>
  <c r="H230" i="14"/>
  <c r="G230" i="14"/>
  <c r="E230" i="14"/>
  <c r="F230" i="14"/>
  <c r="A231" i="14" a="1"/>
  <c r="A231" i="14" s="1"/>
  <c r="C230" i="14"/>
  <c r="B230" i="14"/>
  <c r="D230" i="14"/>
  <c r="C233" i="13"/>
  <c r="D233" i="13"/>
  <c r="A234" i="13" a="1"/>
  <c r="A234" i="13" s="1"/>
  <c r="B233" i="13"/>
  <c r="E234" i="13" l="1"/>
  <c r="F234" i="13"/>
  <c r="G234" i="13"/>
  <c r="H234" i="13"/>
  <c r="H231" i="14"/>
  <c r="E231" i="14"/>
  <c r="F231" i="14"/>
  <c r="G231" i="14"/>
  <c r="A232" i="14" a="1"/>
  <c r="A232" i="14" s="1"/>
  <c r="B231" i="14"/>
  <c r="D231" i="14"/>
  <c r="C231" i="14"/>
  <c r="C234" i="13"/>
  <c r="D234" i="13"/>
  <c r="A235" i="13" a="1"/>
  <c r="A235" i="13" s="1"/>
  <c r="B234" i="13"/>
  <c r="H232" i="14" l="1"/>
  <c r="E232" i="14"/>
  <c r="G232" i="14"/>
  <c r="F232" i="14"/>
  <c r="G235" i="13"/>
  <c r="F235" i="13"/>
  <c r="H235" i="13"/>
  <c r="E235" i="13"/>
  <c r="A233" i="14" a="1"/>
  <c r="A233" i="14" s="1"/>
  <c r="C232" i="14"/>
  <c r="B232" i="14"/>
  <c r="D232" i="14"/>
  <c r="C235" i="13"/>
  <c r="D235" i="13"/>
  <c r="A236" i="13" a="1"/>
  <c r="A236" i="13" s="1"/>
  <c r="B235" i="13"/>
  <c r="E236" i="13" l="1"/>
  <c r="F236" i="13"/>
  <c r="G236" i="13"/>
  <c r="H236" i="13"/>
  <c r="H233" i="14"/>
  <c r="F233" i="14"/>
  <c r="G233" i="14"/>
  <c r="E233" i="14"/>
  <c r="A234" i="14" a="1"/>
  <c r="A234" i="14" s="1"/>
  <c r="D233" i="14"/>
  <c r="C233" i="14"/>
  <c r="B233" i="14"/>
  <c r="C236" i="13"/>
  <c r="D236" i="13"/>
  <c r="A237" i="13" a="1"/>
  <c r="A237" i="13" s="1"/>
  <c r="B236" i="13"/>
  <c r="H234" i="14" l="1"/>
  <c r="E234" i="14"/>
  <c r="F234" i="14"/>
  <c r="G234" i="14"/>
  <c r="G237" i="13"/>
  <c r="H237" i="13"/>
  <c r="F237" i="13"/>
  <c r="E237" i="13"/>
  <c r="A235" i="14" a="1"/>
  <c r="A235" i="14" s="1"/>
  <c r="D234" i="14"/>
  <c r="B234" i="14"/>
  <c r="C234" i="14"/>
  <c r="C237" i="13"/>
  <c r="D237" i="13"/>
  <c r="A238" i="13" a="1"/>
  <c r="A238" i="13" s="1"/>
  <c r="B237" i="13"/>
  <c r="E238" i="13" l="1"/>
  <c r="F238" i="13"/>
  <c r="G238" i="13"/>
  <c r="H238" i="13"/>
  <c r="H235" i="14"/>
  <c r="F235" i="14"/>
  <c r="E235" i="14"/>
  <c r="G235" i="14"/>
  <c r="A236" i="14" a="1"/>
  <c r="A236" i="14" s="1"/>
  <c r="B235" i="14"/>
  <c r="C235" i="14"/>
  <c r="D235" i="14"/>
  <c r="C238" i="13"/>
  <c r="D238" i="13"/>
  <c r="A239" i="13" a="1"/>
  <c r="A239" i="13" s="1"/>
  <c r="B238" i="13"/>
  <c r="H236" i="14" l="1"/>
  <c r="E236" i="14"/>
  <c r="F236" i="14"/>
  <c r="G236" i="14"/>
  <c r="G239" i="13"/>
  <c r="H239" i="13"/>
  <c r="E239" i="13"/>
  <c r="F239" i="13"/>
  <c r="A237" i="14" a="1"/>
  <c r="A237" i="14" s="1"/>
  <c r="C236" i="14"/>
  <c r="D236" i="14"/>
  <c r="B236" i="14"/>
  <c r="C239" i="13"/>
  <c r="D239" i="13"/>
  <c r="A240" i="13" a="1"/>
  <c r="A240" i="13" s="1"/>
  <c r="B239" i="13"/>
  <c r="H237" i="14" l="1"/>
  <c r="E237" i="14"/>
  <c r="F237" i="14"/>
  <c r="G237" i="14"/>
  <c r="E240" i="13"/>
  <c r="F240" i="13"/>
  <c r="G240" i="13"/>
  <c r="H240" i="13"/>
  <c r="A238" i="14" a="1"/>
  <c r="A238" i="14" s="1"/>
  <c r="D237" i="14"/>
  <c r="B237" i="14"/>
  <c r="C237" i="14"/>
  <c r="C240" i="13"/>
  <c r="D240" i="13"/>
  <c r="A241" i="13" a="1"/>
  <c r="A241" i="13" s="1"/>
  <c r="B240" i="13"/>
  <c r="G241" i="13" l="1"/>
  <c r="E241" i="13"/>
  <c r="H241" i="13"/>
  <c r="F241" i="13"/>
  <c r="H238" i="14"/>
  <c r="G238" i="14"/>
  <c r="E238" i="14"/>
  <c r="F238" i="14"/>
  <c r="A239" i="14" a="1"/>
  <c r="A239" i="14" s="1"/>
  <c r="C238" i="14"/>
  <c r="D238" i="14"/>
  <c r="B238" i="14"/>
  <c r="C241" i="13"/>
  <c r="D241" i="13"/>
  <c r="A242" i="13" a="1"/>
  <c r="A242" i="13" s="1"/>
  <c r="B241" i="13"/>
  <c r="E242" i="13" l="1"/>
  <c r="F242" i="13"/>
  <c r="G242" i="13"/>
  <c r="H242" i="13"/>
  <c r="H239" i="14"/>
  <c r="E239" i="14"/>
  <c r="F239" i="14"/>
  <c r="G239" i="14"/>
  <c r="A240" i="14" a="1"/>
  <c r="A240" i="14" s="1"/>
  <c r="B239" i="14"/>
  <c r="D239" i="14"/>
  <c r="C239" i="14"/>
  <c r="C242" i="13"/>
  <c r="D242" i="13"/>
  <c r="A243" i="13" a="1"/>
  <c r="A243" i="13" s="1"/>
  <c r="B242" i="13"/>
  <c r="G243" i="13" l="1"/>
  <c r="H243" i="13"/>
  <c r="F243" i="13"/>
  <c r="E243" i="13"/>
  <c r="H240" i="14"/>
  <c r="E240" i="14"/>
  <c r="G240" i="14"/>
  <c r="F240" i="14"/>
  <c r="A241" i="14" a="1"/>
  <c r="A241" i="14" s="1"/>
  <c r="C240" i="14"/>
  <c r="B240" i="14"/>
  <c r="D240" i="14"/>
  <c r="C243" i="13"/>
  <c r="D243" i="13"/>
  <c r="A244" i="13" a="1"/>
  <c r="A244" i="13" s="1"/>
  <c r="B243" i="13"/>
  <c r="E244" i="13" l="1"/>
  <c r="F244" i="13"/>
  <c r="G244" i="13"/>
  <c r="H244" i="13"/>
  <c r="H241" i="14"/>
  <c r="F241" i="14"/>
  <c r="G241" i="14"/>
  <c r="E241" i="14"/>
  <c r="A242" i="14" a="1"/>
  <c r="A242" i="14" s="1"/>
  <c r="B241" i="14"/>
  <c r="D241" i="14"/>
  <c r="C241" i="14"/>
  <c r="C244" i="13"/>
  <c r="D244" i="13"/>
  <c r="A245" i="13" a="1"/>
  <c r="A245" i="13" s="1"/>
  <c r="B244" i="13"/>
  <c r="G245" i="13" l="1"/>
  <c r="F245" i="13"/>
  <c r="H245" i="13"/>
  <c r="E245" i="13"/>
  <c r="H242" i="14"/>
  <c r="E242" i="14"/>
  <c r="F242" i="14"/>
  <c r="G242" i="14"/>
  <c r="A243" i="14" a="1"/>
  <c r="A243" i="14" s="1"/>
  <c r="C242" i="14"/>
  <c r="D242" i="14"/>
  <c r="B242" i="14"/>
  <c r="C245" i="13"/>
  <c r="D245" i="13"/>
  <c r="A246" i="13" a="1"/>
  <c r="A246" i="13" s="1"/>
  <c r="B245" i="13"/>
  <c r="H243" i="14" l="1"/>
  <c r="F243" i="14"/>
  <c r="E243" i="14"/>
  <c r="G243" i="14"/>
  <c r="E246" i="13"/>
  <c r="F246" i="13"/>
  <c r="G246" i="13"/>
  <c r="H246" i="13"/>
  <c r="A244" i="14" a="1"/>
  <c r="A244" i="14" s="1"/>
  <c r="D243" i="14"/>
  <c r="B243" i="14"/>
  <c r="C243" i="14"/>
  <c r="C246" i="13"/>
  <c r="D246" i="13"/>
  <c r="A247" i="13" a="1"/>
  <c r="A247" i="13" s="1"/>
  <c r="B246" i="13"/>
  <c r="G247" i="13" l="1"/>
  <c r="H247" i="13"/>
  <c r="E247" i="13"/>
  <c r="F247" i="13"/>
  <c r="H244" i="14"/>
  <c r="E244" i="14"/>
  <c r="F244" i="14"/>
  <c r="G244" i="14"/>
  <c r="A245" i="14" a="1"/>
  <c r="A245" i="14" s="1"/>
  <c r="C244" i="14"/>
  <c r="B244" i="14"/>
  <c r="D244" i="14"/>
  <c r="C247" i="13"/>
  <c r="D247" i="13"/>
  <c r="A248" i="13" a="1"/>
  <c r="A248" i="13" s="1"/>
  <c r="B247" i="13"/>
  <c r="H245" i="14" l="1"/>
  <c r="E245" i="14"/>
  <c r="F245" i="14"/>
  <c r="G245" i="14"/>
  <c r="E248" i="13"/>
  <c r="F248" i="13"/>
  <c r="G248" i="13"/>
  <c r="H248" i="13"/>
  <c r="A246" i="14" a="1"/>
  <c r="A246" i="14" s="1"/>
  <c r="B245" i="14"/>
  <c r="D245" i="14"/>
  <c r="C245" i="14"/>
  <c r="C248" i="13"/>
  <c r="D248" i="13"/>
  <c r="A249" i="13" a="1"/>
  <c r="A249" i="13" s="1"/>
  <c r="B248" i="13"/>
  <c r="H246" i="14" l="1"/>
  <c r="G246" i="14"/>
  <c r="E246" i="14"/>
  <c r="F246" i="14"/>
  <c r="G249" i="13"/>
  <c r="H249" i="13"/>
  <c r="F249" i="13"/>
  <c r="E249" i="13"/>
  <c r="A247" i="14" a="1"/>
  <c r="A247" i="14" s="1"/>
  <c r="C246" i="14"/>
  <c r="D246" i="14"/>
  <c r="B246" i="14"/>
  <c r="C249" i="13"/>
  <c r="D249" i="13"/>
  <c r="A250" i="13" a="1"/>
  <c r="A250" i="13" s="1"/>
  <c r="B249" i="13"/>
  <c r="E250" i="13" l="1"/>
  <c r="F250" i="13"/>
  <c r="G250" i="13"/>
  <c r="H250" i="13"/>
  <c r="H247" i="14"/>
  <c r="E247" i="14"/>
  <c r="F247" i="14"/>
  <c r="G247" i="14"/>
  <c r="A248" i="14" a="1"/>
  <c r="A248" i="14" s="1"/>
  <c r="D247" i="14"/>
  <c r="B247" i="14"/>
  <c r="C247" i="14"/>
  <c r="C250" i="13"/>
  <c r="D250" i="13"/>
  <c r="A251" i="13" a="1"/>
  <c r="A251" i="13" s="1"/>
  <c r="B250" i="13"/>
  <c r="G251" i="13" l="1"/>
  <c r="H251" i="13"/>
  <c r="E251" i="13"/>
  <c r="F251" i="13"/>
  <c r="H248" i="14"/>
  <c r="E248" i="14"/>
  <c r="G248" i="14"/>
  <c r="F248" i="14"/>
  <c r="A249" i="14" a="1"/>
  <c r="A249" i="14" s="1"/>
  <c r="C248" i="14"/>
  <c r="B248" i="14"/>
  <c r="D248" i="14"/>
  <c r="C251" i="13"/>
  <c r="D251" i="13"/>
  <c r="A252" i="13" a="1"/>
  <c r="A252" i="13" s="1"/>
  <c r="B251" i="13"/>
  <c r="E252" i="13" l="1"/>
  <c r="F252" i="13"/>
  <c r="G252" i="13"/>
  <c r="H252" i="13"/>
  <c r="H249" i="14"/>
  <c r="F249" i="14"/>
  <c r="G249" i="14"/>
  <c r="E249" i="14"/>
  <c r="A250" i="14" a="1"/>
  <c r="A250" i="14" s="1"/>
  <c r="B249" i="14"/>
  <c r="D249" i="14"/>
  <c r="C249" i="14"/>
  <c r="C252" i="13"/>
  <c r="D252" i="13"/>
  <c r="A253" i="13" a="1"/>
  <c r="A253" i="13" s="1"/>
  <c r="B252" i="13"/>
  <c r="G253" i="13" l="1"/>
  <c r="E253" i="13"/>
  <c r="H253" i="13"/>
  <c r="F253" i="13"/>
  <c r="H250" i="14"/>
  <c r="E250" i="14"/>
  <c r="F250" i="14"/>
  <c r="G250" i="14"/>
  <c r="A251" i="14" a="1"/>
  <c r="A251" i="14" s="1"/>
  <c r="C250" i="14"/>
  <c r="D250" i="14"/>
  <c r="B250" i="14"/>
  <c r="C253" i="13"/>
  <c r="D253" i="13"/>
  <c r="A254" i="13" a="1"/>
  <c r="A254" i="13" s="1"/>
  <c r="B253" i="13"/>
  <c r="E254" i="13" l="1"/>
  <c r="F254" i="13"/>
  <c r="G254" i="13"/>
  <c r="H254" i="13"/>
  <c r="H251" i="14"/>
  <c r="F251" i="14"/>
  <c r="E251" i="14"/>
  <c r="G251" i="14"/>
  <c r="A252" i="14" a="1"/>
  <c r="A252" i="14" s="1"/>
  <c r="D251" i="14"/>
  <c r="B251" i="14"/>
  <c r="C251" i="14"/>
  <c r="C254" i="13"/>
  <c r="D254" i="13"/>
  <c r="B254" i="13"/>
  <c r="H252" i="14" l="1"/>
  <c r="E252" i="14"/>
  <c r="F252" i="14"/>
  <c r="G252" i="14"/>
  <c r="A253" i="14" a="1"/>
  <c r="A253" i="14" s="1"/>
  <c r="B252" i="14"/>
  <c r="C252" i="14"/>
  <c r="D252" i="14"/>
  <c r="E253" i="14" l="1"/>
  <c r="F253" i="14"/>
  <c r="G253" i="14"/>
  <c r="H253" i="14"/>
  <c r="A254" i="14" a="1"/>
  <c r="A254" i="14" s="1"/>
  <c r="B253" i="14"/>
  <c r="C253" i="14"/>
  <c r="D253" i="14"/>
  <c r="H254" i="14" l="1"/>
  <c r="G254" i="14"/>
  <c r="E254" i="14"/>
  <c r="F254" i="14"/>
  <c r="C254" i="14"/>
  <c r="D254" i="14"/>
  <c r="B254" i="14"/>
</calcChain>
</file>

<file path=xl/sharedStrings.xml><?xml version="1.0" encoding="utf-8"?>
<sst xmlns="http://schemas.openxmlformats.org/spreadsheetml/2006/main" count="4480" uniqueCount="1486">
  <si>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</si>
  <si>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</si>
  <si>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</si>
  <si>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</si>
  <si>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</si>
  <si>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</si>
  <si>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</si>
  <si>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</si>
  <si>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</si>
  <si>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</si>
  <si>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</si>
  <si>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</si>
  <si>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</si>
  <si>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</si>
  <si>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</si>
  <si>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</si>
  <si>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</si>
  <si>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</si>
  <si>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</si>
  <si>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</si>
  <si>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</si>
  <si>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</si>
  <si>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</si>
  <si>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</si>
  <si>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</si>
  <si>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</si>
  <si>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</si>
  <si>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</si>
  <si>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</si>
  <si>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</si>
  <si>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</si>
  <si>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</si>
  <si>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</si>
  <si>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</si>
  <si>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</si>
  <si>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</si>
  <si>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</si>
  <si>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</si>
  <si>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</si>
  <si>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</si>
  <si>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</si>
  <si>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</si>
  <si>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</si>
  <si>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9</t>
  </si>
  <si>
    <t>EDCM Import 10</t>
  </si>
  <si>
    <t>Annex 5 LLFs</t>
  </si>
  <si>
    <t>EDCM Export 1</t>
  </si>
  <si>
    <t>EDCM Export 2</t>
  </si>
  <si>
    <t>EDCM Export 3</t>
  </si>
  <si>
    <t>EDCM Export 4</t>
  </si>
  <si>
    <t>EDCM Export 5</t>
  </si>
  <si>
    <t>EDCM Export 6</t>
  </si>
  <si>
    <t>EDCM Export 7</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</si>
  <si>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</si>
  <si>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</si>
  <si>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</si>
  <si>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</si>
  <si>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</si>
  <si>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</si>
  <si>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</si>
  <si>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</si>
  <si>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</si>
  <si>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</si>
  <si>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</si>
  <si>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</si>
  <si>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</si>
  <si>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</si>
  <si>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</si>
  <si>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</si>
  <si>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</si>
  <si>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</si>
  <si>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</si>
  <si>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</si>
  <si>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</si>
  <si>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</si>
  <si>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</si>
  <si>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</si>
  <si>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</si>
  <si>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</si>
  <si>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</si>
  <si>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</si>
  <si>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</si>
  <si>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</si>
  <si>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</si>
  <si>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</si>
  <si>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</si>
  <si>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</si>
  <si>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</si>
  <si>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</si>
  <si>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</si>
  <si>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</si>
  <si>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</si>
  <si>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</si>
  <si>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</si>
  <si>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</si>
  <si>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</si>
  <si>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</si>
  <si>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</si>
  <si>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</si>
  <si>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</si>
  <si>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</si>
  <si>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</si>
  <si>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</si>
  <si>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</si>
  <si>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</si>
  <si>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</si>
  <si>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</si>
  <si>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</si>
  <si>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</si>
  <si>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</si>
  <si>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</si>
  <si>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</si>
  <si>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</si>
  <si>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</si>
  <si>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</si>
  <si>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</si>
  <si>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</si>
  <si>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</si>
  <si>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</si>
  <si>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</si>
  <si>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</si>
  <si>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</si>
  <si>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</si>
  <si>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</si>
  <si>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</si>
  <si>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</si>
  <si>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</si>
  <si>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</si>
  <si>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</si>
  <si>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</si>
  <si>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</si>
  <si>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</si>
  <si>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</si>
  <si>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</si>
  <si>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</si>
  <si>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</si>
  <si>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</si>
  <si>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</si>
  <si>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</si>
  <si>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</si>
  <si>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</si>
  <si>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</si>
  <si>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</si>
  <si>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</si>
  <si>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</si>
  <si>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</si>
  <si>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</si>
  <si>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</si>
  <si>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</si>
  <si>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</si>
  <si>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</si>
  <si>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</si>
  <si>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</si>
  <si>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</si>
  <si>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</si>
  <si>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</si>
  <si>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</si>
  <si>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</si>
  <si>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</si>
  <si>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</si>
  <si>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</si>
  <si>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</si>
  <si>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</si>
  <si>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</si>
  <si>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</si>
  <si>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</si>
  <si>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</si>
  <si>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</si>
  <si>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</si>
  <si>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</si>
  <si>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</si>
  <si>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</si>
  <si>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</si>
  <si>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</si>
  <si>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</si>
  <si>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</si>
  <si>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</si>
  <si>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</si>
  <si>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</si>
  <si>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</si>
  <si>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</si>
  <si>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</si>
  <si>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</si>
  <si>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</si>
  <si>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</si>
  <si>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</si>
  <si>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</si>
  <si>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</si>
  <si>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</si>
  <si>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</si>
  <si>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</si>
  <si>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</si>
  <si>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</si>
  <si>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</si>
  <si>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</si>
  <si>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</si>
  <si>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</si>
  <si>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</si>
  <si>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</si>
  <si>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</si>
  <si>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</si>
  <si>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</si>
  <si>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</si>
  <si>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</si>
  <si>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</si>
  <si>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</si>
  <si>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</si>
  <si>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</si>
  <si>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</si>
  <si>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</si>
  <si>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</si>
  <si>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</si>
  <si>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</si>
  <si>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</si>
  <si>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</si>
  <si>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</si>
  <si>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</si>
  <si>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</si>
  <si>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</si>
  <si>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</si>
  <si>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</si>
  <si>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</si>
  <si>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</si>
  <si>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</si>
  <si>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</si>
  <si>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</si>
  <si>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</si>
  <si>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</si>
  <si>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</si>
  <si>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</si>
  <si>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</si>
  <si>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</si>
  <si>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</si>
  <si>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</si>
  <si>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</si>
  <si>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</si>
  <si>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</si>
  <si>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</si>
  <si>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</si>
  <si>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</si>
  <si>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</si>
  <si>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</si>
  <si>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</si>
  <si>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</si>
  <si>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</si>
  <si>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</si>
  <si>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</si>
  <si>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</si>
  <si>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</si>
  <si>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</si>
  <si>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</si>
  <si>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</si>
  <si>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</si>
  <si>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</si>
  <si>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</si>
  <si>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</si>
  <si>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</si>
  <si>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</si>
  <si>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</si>
  <si>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</si>
  <si>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</si>
  <si>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</si>
  <si>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</si>
  <si>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</si>
  <si>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</si>
  <si>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</si>
  <si>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</si>
  <si>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</si>
  <si>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</si>
  <si>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</si>
  <si>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</si>
  <si>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</si>
  <si>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</si>
  <si>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</si>
  <si>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</si>
  <si>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</si>
  <si>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</si>
  <si>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</si>
  <si>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</si>
  <si>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</si>
  <si>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</si>
  <si>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</si>
  <si>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</si>
  <si>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</si>
  <si>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</si>
  <si>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</si>
  <si>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</si>
  <si>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</si>
  <si>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</si>
  <si>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</si>
  <si>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</si>
  <si>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</si>
  <si>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</si>
  <si>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</si>
  <si>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</si>
  <si>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</si>
  <si>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</si>
  <si>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</si>
  <si>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</si>
  <si>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</si>
  <si>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</si>
  <si>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</si>
  <si>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</si>
  <si>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</si>
  <si>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</si>
  <si>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</si>
  <si>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</si>
  <si>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</si>
  <si>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</si>
  <si>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</si>
  <si>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</si>
  <si>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</si>
  <si>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</si>
  <si>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</si>
  <si>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</si>
  <si>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</si>
  <si>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</si>
  <si>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</si>
  <si>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</si>
  <si>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</si>
  <si>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</si>
  <si>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</si>
  <si>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</si>
  <si>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</si>
  <si>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</si>
  <si>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</si>
  <si>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</si>
  <si>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</si>
  <si>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</si>
  <si>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</si>
  <si>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</si>
  <si>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</si>
  <si>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</si>
  <si>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</si>
  <si>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</si>
  <si>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</si>
  <si>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</si>
  <si>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</si>
  <si>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</si>
  <si>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</si>
  <si>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</si>
  <si>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</si>
  <si>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</si>
  <si>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</si>
  <si>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</si>
  <si>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</si>
  <si>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</si>
  <si>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</si>
  <si>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</si>
  <si>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</si>
  <si>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</si>
  <si>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</si>
  <si>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</si>
  <si>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</si>
  <si>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</si>
  <si>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</si>
  <si>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</si>
  <si>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</si>
  <si>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</si>
  <si>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</si>
  <si>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</si>
  <si>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</si>
  <si>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</si>
  <si>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</si>
  <si>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</si>
  <si>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</si>
  <si>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</si>
  <si>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</si>
  <si>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</si>
  <si>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</si>
  <si>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</si>
  <si>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</si>
  <si>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</si>
  <si>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</si>
  <si>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</si>
  <si>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</si>
  <si>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</si>
  <si>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</si>
  <si>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</si>
  <si>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</si>
  <si>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</si>
  <si>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</si>
  <si>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</si>
  <si>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</si>
  <si>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</si>
  <si>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</si>
  <si>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</si>
  <si>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</si>
  <si>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</si>
  <si>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</si>
  <si>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</si>
  <si>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</si>
  <si>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</si>
  <si>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</si>
  <si>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</si>
  <si>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</si>
  <si>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</si>
  <si>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</si>
  <si>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</si>
  <si>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</si>
  <si>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</si>
  <si>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</si>
  <si>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</si>
  <si>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</si>
  <si>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</si>
  <si>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</si>
  <si>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</si>
  <si>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</si>
  <si>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</si>
  <si>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</si>
  <si>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</si>
  <si>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</si>
  <si>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</si>
  <si>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</si>
  <si>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</si>
  <si>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</si>
  <si>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</si>
  <si>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</si>
  <si>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</si>
  <si>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</si>
  <si>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</si>
  <si>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</si>
  <si>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</si>
  <si>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</si>
  <si>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</si>
  <si>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</si>
  <si>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</si>
  <si>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</si>
  <si>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</si>
  <si>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</si>
  <si>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</si>
  <si>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</si>
  <si>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</si>
  <si>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</si>
  <si>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</si>
  <si>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</si>
  <si>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</si>
  <si>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</si>
  <si>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</si>
  <si>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</si>
  <si>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</si>
  <si>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</si>
  <si>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</si>
  <si>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</si>
  <si>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</si>
  <si>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</si>
  <si>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</si>
  <si>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</si>
  <si>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</si>
  <si>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</si>
  <si>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</si>
  <si>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</si>
  <si>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</si>
  <si>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</si>
  <si>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</si>
  <si>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</si>
  <si>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</si>
  <si>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</si>
  <si>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</si>
  <si>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</si>
  <si>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</si>
  <si>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</si>
  <si>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</si>
  <si>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</si>
  <si>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</si>
  <si>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</si>
  <si>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</si>
  <si>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</si>
  <si>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</si>
  <si>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</si>
  <si>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</si>
  <si>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</si>
  <si>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</si>
  <si>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</si>
  <si>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</si>
  <si>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</si>
  <si>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</si>
  <si>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</si>
  <si>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</si>
  <si>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</si>
  <si>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</si>
  <si>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</si>
  <si>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</si>
  <si>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</si>
  <si>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</si>
  <si>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</si>
  <si>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</si>
  <si>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</si>
  <si>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</si>
  <si>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</si>
  <si>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</si>
  <si>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</si>
  <si>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</si>
  <si>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</si>
  <si>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</si>
  <si>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</si>
  <si>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</si>
  <si>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</si>
  <si>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</si>
  <si>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</si>
  <si>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</si>
  <si>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</si>
  <si>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</si>
  <si>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</si>
  <si>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</si>
  <si>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</si>
  <si>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</si>
  <si>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</si>
  <si>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</si>
  <si>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</si>
  <si>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</si>
  <si>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</si>
  <si>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</si>
  <si>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</si>
  <si>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</si>
  <si>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</si>
  <si>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</si>
  <si>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</si>
  <si>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</si>
  <si>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</si>
  <si>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</si>
  <si>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</si>
  <si>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</si>
  <si>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</si>
  <si>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</si>
  <si>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</si>
  <si>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</si>
  <si>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</si>
  <si>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</si>
  <si>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</si>
  <si>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</si>
  <si>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</si>
  <si>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</si>
  <si>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</si>
  <si>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</si>
  <si>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</si>
  <si>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</si>
  <si>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</si>
  <si>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</si>
  <si>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</si>
  <si>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</si>
  <si>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</si>
  <si>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</si>
  <si>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</si>
  <si>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</si>
  <si>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</si>
  <si>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</si>
  <si>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</si>
  <si>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</si>
  <si>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</si>
  <si>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</si>
  <si>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</si>
  <si>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</si>
  <si>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</si>
  <si>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</si>
  <si>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</si>
  <si>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</si>
  <si>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</si>
  <si>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</si>
  <si>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</si>
  <si>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</si>
  <si>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</si>
  <si>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</si>
  <si>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</si>
  <si>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</si>
  <si>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</si>
  <si>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</si>
  <si>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</si>
  <si>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</si>
  <si>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</si>
  <si>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</si>
  <si>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</si>
  <si>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</si>
  <si>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</si>
  <si>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</si>
  <si>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</si>
  <si>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</si>
  <si>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</si>
  <si>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</si>
  <si>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</si>
  <si>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</si>
  <si>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</si>
  <si>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</si>
  <si>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</si>
  <si>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</si>
  <si>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</si>
  <si>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</si>
  <si>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</si>
  <si>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</si>
  <si>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</si>
  <si>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</si>
  <si>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</si>
  <si>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</si>
  <si>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</si>
  <si>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</si>
  <si>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</si>
  <si>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</si>
  <si>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</si>
  <si>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</si>
  <si>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</si>
  <si>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</si>
  <si>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</si>
  <si>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</si>
  <si>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</si>
  <si>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</si>
  <si>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</si>
  <si>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</si>
  <si>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</si>
  <si>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</si>
  <si>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</si>
  <si>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</si>
  <si>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</si>
  <si>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</si>
  <si>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</si>
  <si>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</si>
  <si>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</si>
  <si>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</si>
  <si>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</si>
  <si>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</si>
  <si>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</si>
  <si>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</si>
  <si>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</si>
  <si>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</si>
  <si>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</si>
  <si>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</si>
  <si>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</si>
  <si>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</si>
  <si>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</si>
  <si>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</si>
  <si>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</si>
  <si>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</si>
  <si>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</si>
  <si>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</si>
  <si>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</si>
  <si>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</si>
  <si>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</si>
  <si>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</si>
  <si>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</si>
  <si>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</si>
  <si>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</si>
  <si>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</si>
  <si>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</si>
  <si>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</si>
  <si>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</si>
  <si>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</si>
  <si>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</si>
  <si>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</si>
  <si>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</si>
  <si>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</si>
  <si>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</si>
  <si>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</si>
  <si>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</si>
  <si>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</si>
  <si>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</si>
  <si>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</si>
  <si>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</si>
  <si>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</si>
  <si>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SP Manweb</t>
  </si>
  <si>
    <t>2024/25</t>
  </si>
  <si>
    <t>1 April 2024</t>
  </si>
  <si>
    <t>16.30 - 19.30</t>
  </si>
  <si>
    <t>08.00 - 16.30
19.30 - 22.30</t>
  </si>
  <si>
    <t>00.00 - 08.00
22.30 - 00.00</t>
  </si>
  <si>
    <t>16.00 - 20.00</t>
  </si>
  <si>
    <t>00.00 - 16.00
20.00 - 00.00</t>
  </si>
  <si>
    <t>08.00 - 22.30</t>
  </si>
  <si>
    <t>Monday to Friday 
(Including Bank Holidays)
March, April, May and September, October</t>
  </si>
  <si>
    <t>00:00-16:00
20:00-00:00</t>
  </si>
  <si>
    <t>104, 106, 130, 153, 155</t>
  </si>
  <si>
    <t>G00, H00</t>
  </si>
  <si>
    <t>G01, H01</t>
  </si>
  <si>
    <t>G02, H02</t>
  </si>
  <si>
    <t>G03, H03</t>
  </si>
  <si>
    <t>G04, H04</t>
  </si>
  <si>
    <t>K00, L00</t>
  </si>
  <si>
    <t>K01, L01</t>
  </si>
  <si>
    <t>K02, L02</t>
  </si>
  <si>
    <t>K03, L03</t>
  </si>
  <si>
    <t>K04, L04</t>
  </si>
  <si>
    <t>M00, N00</t>
  </si>
  <si>
    <t>M01, N01</t>
  </si>
  <si>
    <t>M02, N02</t>
  </si>
  <si>
    <t>M03, N03</t>
  </si>
  <si>
    <t>M04, N04</t>
  </si>
  <si>
    <t>900, 901, 902, 903, 910</t>
  </si>
  <si>
    <t xml:space="preserve">781, 782, 783, 784, 785 </t>
  </si>
  <si>
    <t>786, 787, 791, 795</t>
  </si>
  <si>
    <t>764, 765</t>
  </si>
  <si>
    <t>788, 789, 792, 796</t>
  </si>
  <si>
    <t>766, 767</t>
  </si>
  <si>
    <t>770, 771, 793, 797</t>
  </si>
  <si>
    <t>768, 769</t>
  </si>
  <si>
    <t>145, 146</t>
  </si>
  <si>
    <t>135, 136, 137, 138, 140, 141, 142, 143</t>
  </si>
  <si>
    <t>233, 234, 235, 236, 237</t>
  </si>
  <si>
    <t>16:30 - 19:30</t>
  </si>
  <si>
    <t>0, 1-2</t>
  </si>
  <si>
    <t xml:space="preserve">Unit time periods are as specified in the SSC. </t>
  </si>
  <si>
    <t xml:space="preserve">SP Manweb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requried to be supplied on the preserved tariff must be within the existing supply capacity.
</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</si>
  <si>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</si>
  <si>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</si>
  <si>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</si>
  <si>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</si>
  <si>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</si>
  <si>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</si>
  <si>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</si>
  <si>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</si>
  <si>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766, 767, 780, 788, 789, 792, 796
E00, E01, E02, E03, E04,K00, K01, K02, K03, K04, L00, L01, L02, L03, L04</t>
  </si>
  <si>
    <t>768, 769, 770, 771, 774, 775, 776, 777, 778, 779, 793, 797
M00, M01, M02, M03, M04, N00, N01, N02, N03, N04</t>
  </si>
  <si>
    <t>300 - 399 inclusive
445 - 499 inclusive
700 - 725 inclusive</t>
  </si>
  <si>
    <t>904, 905, 906, 907, 912</t>
  </si>
  <si>
    <t xml:space="preserve">ABER RHYD 132KV </t>
  </si>
  <si>
    <t xml:space="preserve">BIRKENHEAD 132KV </t>
  </si>
  <si>
    <t xml:space="preserve">CARRINGTON 132KV </t>
  </si>
  <si>
    <t xml:space="preserve">CONNAHS QUAY PENTIR 132KV </t>
  </si>
  <si>
    <t xml:space="preserve">CREWE 132KV </t>
  </si>
  <si>
    <t xml:space="preserve">FRODSHAM 132KV </t>
  </si>
  <si>
    <t xml:space="preserve">KIRKBY 132KV </t>
  </si>
  <si>
    <t xml:space="preserve">LEGACY 132KV </t>
  </si>
  <si>
    <t xml:space="preserve">LISTER DRIVE 132KV </t>
  </si>
  <si>
    <t xml:space="preserve">RAINHILL 132KV </t>
  </si>
  <si>
    <t xml:space="preserve">TRAWSFYNYDD 132KV </t>
  </si>
  <si>
    <t xml:space="preserve">WYLFA 132KV </t>
  </si>
  <si>
    <t xml:space="preserve">FRODSHAM ROCKSAVAGE 132KV </t>
  </si>
  <si>
    <t>CONNAHS QUAY 132KV</t>
  </si>
  <si>
    <t xml:space="preserve">CAPENHURST and  INCE 132KV </t>
  </si>
  <si>
    <t>Aberystwyth - Rhydlydan</t>
  </si>
  <si>
    <t>Bromborough - Rock Ferry</t>
  </si>
  <si>
    <t>Heswall - Hoylake - Prenton</t>
  </si>
  <si>
    <t>Prenton - Rock Ferry</t>
  </si>
  <si>
    <t>Wallasey - Woodside</t>
  </si>
  <si>
    <t>Dallam - Sankey Bridges - Warrington</t>
  </si>
  <si>
    <t>Elworth - Knutsford</t>
  </si>
  <si>
    <t>Hartford - Lostock - Winsford</t>
  </si>
  <si>
    <t>Ineos Chlor Ltd (Lostock)</t>
  </si>
  <si>
    <t>Sankey Bridges - Warrington</t>
  </si>
  <si>
    <t>Brymbo - Hawarden - Holywell</t>
  </si>
  <si>
    <t>Deeside Park - Sixth Avenue</t>
  </si>
  <si>
    <t>Hawarden - Saltney - Castle Cement</t>
  </si>
  <si>
    <t>Holywell - Rhyl - St Asaph</t>
  </si>
  <si>
    <t xml:space="preserve">N WALES </t>
  </si>
  <si>
    <t>Coppenhall - Crewe</t>
  </si>
  <si>
    <t>Crewe - Radway Green - Whitchurch</t>
  </si>
  <si>
    <t>Dutton - Moore - Percival Lane</t>
  </si>
  <si>
    <t>Aintree - Fazakerley- Gillmoss</t>
  </si>
  <si>
    <t>Aintree - Formby - Litherland</t>
  </si>
  <si>
    <t>Bootle  - Litherland</t>
  </si>
  <si>
    <t>Formby - Southport</t>
  </si>
  <si>
    <t>Gillmoss - Kirkby - Simonswood</t>
  </si>
  <si>
    <t>Brymbo - Legacy Local - Marchwiel - Wrexham</t>
  </si>
  <si>
    <t>Legacy - Newtown - Oswestry - Welshpool - Whitchurch</t>
  </si>
  <si>
    <t>Bootle  - Lister Dv  - Burlington St</t>
  </si>
  <si>
    <t>Burlington St - Lister Dv - Paradise St</t>
  </si>
  <si>
    <t>Garston - Speke - Wavertree</t>
  </si>
  <si>
    <t>Sparling St - Lister Dv - Wavertree</t>
  </si>
  <si>
    <t>Bold Grid 2A - Prescot  - Widnes</t>
  </si>
  <si>
    <t>Gateacre - Huyton - Kirkby  - Prescot</t>
  </si>
  <si>
    <t>Halewood Grid1B Grid2B GT3 - Speke</t>
  </si>
  <si>
    <t>Halewood Jaguar Landrover</t>
  </si>
  <si>
    <t>Ravenhead - St Helens</t>
  </si>
  <si>
    <t>St Helens - Windle</t>
  </si>
  <si>
    <t>Amlwch - Caergeiliog</t>
  </si>
  <si>
    <t>Bromborough - Hooton Park - Ellesmere Port</t>
  </si>
  <si>
    <t>Chester - Crane Bank - Guilden Sutton</t>
  </si>
  <si>
    <t>Ellesmere Port - Ince</t>
  </si>
  <si>
    <t>Hooton Park (Vauxhall)</t>
  </si>
  <si>
    <t>Ince</t>
  </si>
  <si>
    <t>ABERDYFI T1</t>
  </si>
  <si>
    <t>ABERGELE T1 / PENSARN T1</t>
  </si>
  <si>
    <t>ABERSOCH T1</t>
  </si>
  <si>
    <t>ABERYSTWYTH T1 / NORTH RD T1 / PARC-Y-LLYN T1 / PARC-Y-LLYN T2 / U C WALES T1</t>
  </si>
  <si>
    <t>ACER AVE T1</t>
  </si>
  <si>
    <t>ACORNFIELD RD T1 / DICKINSONS T1 / HAMMOND RD T1 / KODAK T1</t>
  </si>
  <si>
    <t>ACTON T1</t>
  </si>
  <si>
    <t>AIGBURTH VALE T1 / IVY AVE T1 / MATHER AVE T1 / MOSSLEY HILL T1 / WAVERTREE T1</t>
  </si>
  <si>
    <t>AINSDALE T1 / PINFOLD LA T1</t>
  </si>
  <si>
    <t>AINTREE LOCAL T1 / OLD ROAN T1 / WANGO LA T1</t>
  </si>
  <si>
    <t>AIRBUS T1 / BROUGHTON RETAIL PARK T1 / MIXALLOY T1</t>
  </si>
  <si>
    <t>AIRPORT T1 / ALDERWOOD AVE (CROYDE RD) T1 / HAREFIELD RD T1 / ex METAL BOX (SPEKE) T1</t>
  </si>
  <si>
    <t>ALBERT DOCK T1 / KINGS DOCK T1 / KINGS DOCK T2 / WAPPING T1</t>
  </si>
  <si>
    <t>ALLERTON T1 / ECP WEST-BANKS RD T1 / GARSTON T1 / WEAVER IND EST T1 / YEW TREE RD T1</t>
  </si>
  <si>
    <t>ALMATEX T1 / ST HELENS WWTW T1 / WATERY LA T2 / ex DELTA METALS T1</t>
  </si>
  <si>
    <t>ALMONDS TURN T1 / ATLANTIC COMPLEX T1 / GIRO T1 / MIDLAND BANK T1 / NETHERTON T1</t>
  </si>
  <si>
    <t>ALPOCO T1</t>
  </si>
  <si>
    <t>AMLWCH T1 / AMLWCH T2</t>
  </si>
  <si>
    <t>ANDERTON T1</t>
  </si>
  <si>
    <t>APPLETON T1 / HORNSBRIDGE T1 / LUGSDALE T2</t>
  </si>
  <si>
    <t>ARROWE PK HOSP T1 / CHAMPION PLUGS T1 / CHAMPION PLUGS T2 / WOODCHURCH T1</t>
  </si>
  <si>
    <t>ARUNDEL T1 / GROVE PK T1 / WAVERTREE VALE T1</t>
  </si>
  <si>
    <t>ASH RD T1 / KELLOGGS (WREXHAM) T1 / KELLOGGS (WREXHAM) T2</t>
  </si>
  <si>
    <t>ASSOCIATED LEAD T1 / GREAT BOUGHTON T1 / PIPERS ASH T1</t>
  </si>
  <si>
    <t>ASTMOOR IND EST T1 / MACKAMAX T1 / MERSEY RD T1 / PICOW FARM RD T1</t>
  </si>
  <si>
    <t>ATHOL ST T1 / CHISENHALE ST T1 / SANDHILLS LA T1</t>
  </si>
  <si>
    <t>AUDLEM T1</t>
  </si>
  <si>
    <t>BALA T1</t>
  </si>
  <si>
    <t>BANASTRE RD T1 / DOVER RD T1 / GRANTHAM CL T1</t>
  </si>
  <si>
    <t>BANGOR HOSP T1 / BANGOR UNIVERSITY T1 / EITHINOG T1 / HIRAEL T1</t>
  </si>
  <si>
    <t>BARBAULD ST T1 / HORROCKS LA T1 / WARRINGTON CENTRAL T1</t>
  </si>
  <si>
    <t>BARMOUTH T1</t>
  </si>
  <si>
    <t>BARNSTON T1 / GAYTON T1 / IRBY T1 / THINGWALL T1</t>
  </si>
  <si>
    <t>BASCHURCH T1</t>
  </si>
  <si>
    <t>BASS CHARRINGTON T1 / BASS CHARRINGTON T2 / CLIFTON T1 / YKK T1</t>
  </si>
  <si>
    <t>BATTERSBY LA T1 / RYLANDS ELDON ST T2</t>
  </si>
  <si>
    <t>BEAUMARIS T1 / BEAUMARIS T2</t>
  </si>
  <si>
    <t>BEAUMONT ST T1 / DINGLE VALE T1 / LARK LA T1 / MDHB BRUNSWICK DOCK T1</t>
  </si>
  <si>
    <t>BEDBURN DV T1 / BLUEBELL LA T1 / BROOKBRIDGE T1 / ECCLESTON T1</t>
  </si>
  <si>
    <t>BEECH ST T1 / LISTER DV B T2</t>
  </si>
  <si>
    <t>BEMROSE T1 / CARR LA EAST T1 / LUCAS (FAZAKERLEY) T1 / NORRIS GREEN T1 / WEST DERBY T1</t>
  </si>
  <si>
    <t>BENTINCK ST T1 / BENTINCK ST T2 / CHESTER ST T1</t>
  </si>
  <si>
    <t>BERSHAM COLLIERY T1</t>
  </si>
  <si>
    <t>BERSHAM RD T1 / IND COOPE T1 / RHYD BROUGHTON LA T1 / TUTTLE ST T1</t>
  </si>
  <si>
    <t>BETHESDA T1</t>
  </si>
  <si>
    <t>BETWS-Y-COED T1</t>
  </si>
  <si>
    <t>BEWSEY T1 / OWEN ST T1 / RODNEY ST T1 / RYLANDS ELDON ST T1</t>
  </si>
  <si>
    <t>BIBBYS T1 / INLAND REVENUE OFFICES T1 / REGENT RD T1</t>
  </si>
  <si>
    <t>BICC HELSBY T1 / BICC HELSBY T2 / EVC T1 / MERES EDGE T1 / MERES EDGE T2</t>
  </si>
  <si>
    <t>BICC HUYTON QUARRY T1 / TARBOCK T1 / WHISTON T1</t>
  </si>
  <si>
    <t>BICC WREXHAM T1 / MARCHWIEL T1 / WIE CENTRAL T1</t>
  </si>
  <si>
    <t>BIRKENHEAD CENTRAL T1 / SINGLETON AVE T1 / TRANMERE T1</t>
  </si>
  <si>
    <t>BLACON T1 / COCOA BARRY T1 / CRANE BANK T1 / KNUTSFORD WAY T1 / TOWER WHARF T1</t>
  </si>
  <si>
    <t>BLAENAU FFESTINIOG T1</t>
  </si>
  <si>
    <t>BLAENAU PLASTICS T1 / BLAENAU PLASTICS T2</t>
  </si>
  <si>
    <t>BLUNDELL ST T1 / ROPEWALKS T1 / ST JAMES T1</t>
  </si>
  <si>
    <t>BLUNDELLSANDS (NORTH) T1 / BLUNDELLSANDS (SOUTH) T1 / CROSBY T1 / KERSHAW AVE T1 / WATERLOO T2</t>
  </si>
  <si>
    <t>BODFARI PRODUCERS T1</t>
  </si>
  <si>
    <t>BOLTON ST T1 / GREEK ST T1 / HPO COPPERAS HILL T1 / OLDHAM PLACE T1</t>
  </si>
  <si>
    <t>BOOTLE GRID T1 / KELLOGGS T1 / PACIFIC RD T1 / WASHINGTON ST T1 / WATERLOO T1</t>
  </si>
  <si>
    <t>BOOTLE GRID T2 / ORRELL MOUNT T1 / SCARISBRICK AVE T1 / TATTON RD T1</t>
  </si>
  <si>
    <t>BOTWNNOG T1</t>
  </si>
  <si>
    <t>BOULEVARD T1 / CHAPELFORD T1 / HAWLEYS LA T1 / WESTBROOK T1 / WINWICK QUAY T1</t>
  </si>
  <si>
    <t>BOW ST T1</t>
  </si>
  <si>
    <t>BOWATER CONTAINERS T1 / ELLESMERE PORT LOCAL T1 / HH ROBERTSONS T1 / MOBIL OIL (E PORT) T1 / WHITBY T1</t>
  </si>
  <si>
    <t>BR STATION T1 / DUCHY RD T1 / ELECTRA WAY T1 / MIDLAND ROLLMAKERS T1A / NORTH WESTERN MILLS T1</t>
  </si>
  <si>
    <t>BRD T1</t>
  </si>
  <si>
    <t>BRITISH ALUMINIUM LATCHFORD T1 / GREENHALL WHITLEY T1 / LATCHFORD T1 / LATCHFORD T2 / THAMES BOARD MILL T1</t>
  </si>
  <si>
    <t>British Gypsum T1 T2</t>
  </si>
  <si>
    <t>BRITISH OXYGEN T1 / WINDLEHURST T1</t>
  </si>
  <si>
    <t>BRITISH PIPE ASSOCIATION T1</t>
  </si>
  <si>
    <t>BRITISH SIDAC T1 / SHERDLEY RD T1 / ST HELENS LINKWAY T1 / WATERY LA T1</t>
  </si>
  <si>
    <t>British Steelworks T1 T2</t>
  </si>
  <si>
    <t>BROADGREEN T1 / CROXTETH T1 / EAST PRESCOT RD (FINCH LA) T1 / KNOTTY ASH T1 / LEYFIELD RD T1</t>
  </si>
  <si>
    <t>BROMFIELD T1 / BROMFIELD T2 / PONTERWYL T1 / RHYD-Y-GOLEU T1 / SYNTHITE T1</t>
  </si>
  <si>
    <t>BROOK LA T1 / MANNINGS LA T1 / NEWTOWN CHESTER T1 / UPTON HEATH T1</t>
  </si>
  <si>
    <t>BROOK ST T1 / KINGSWAY TUNNEL T1 / NWWA SANDON DOCK T1 / NWWA SANDON DOCK T2</t>
  </si>
  <si>
    <t>BRYN STANLEY T1 / DENBIGH T1</t>
  </si>
  <si>
    <t>BUCKINGHAM ST T1 / EVERTON RD T1 / SUBURBAN RD T1</t>
  </si>
  <si>
    <t>BUCKLEY T1 / BUCKLEY T2 / BUCKLEY CROSS T1</t>
  </si>
  <si>
    <t>BUILDWAS RD T1 / MORGAN REFRACTORIES T1 / NESTON MAIN T1</t>
  </si>
  <si>
    <t>BURLINGTON AVE T1 / FRESHFIELD T1 / MARSH BROWS T1 / SOUTHPORT RD T1</t>
  </si>
  <si>
    <t>BURMAH OIL T1 / CABOT CARBON T1 / VAN LEER NO 1 T1</t>
  </si>
  <si>
    <t>Burtonhead Rd</t>
  </si>
  <si>
    <t>BUTLINS T1</t>
  </si>
  <si>
    <t>BUTTINGTON CROSS T1</t>
  </si>
  <si>
    <t>BXL BROMBOROUGH T1 / TULIP T1</t>
  </si>
  <si>
    <t>CABLE ST T1 / GRADWELL ST T2 / OLDHAM PLACE T2</t>
  </si>
  <si>
    <t>CABLE ST T2 / CROWN COURTS T1 / GRADWELL ST T1</t>
  </si>
  <si>
    <t>CADBURYS KRONOSPAN T1 / CADBURYS KRONOSPAN T2</t>
  </si>
  <si>
    <t>CADBURYS T1 / CADBURYS T2 / HOPFIELD RD T1</t>
  </si>
  <si>
    <t>CAERGEILIOG T1</t>
  </si>
  <si>
    <t>CAERGWRLE T1</t>
  </si>
  <si>
    <t>CAERNARFON T1</t>
  </si>
  <si>
    <t>CAERSWS T1</t>
  </si>
  <si>
    <t>CALDY T1 / HOYLAKE T1 / MEOLS T1 / WEST KIRBY SOUTH T1</t>
  </si>
  <si>
    <t>CAMMELL LAIRD NORTH T1 / CAMMELL LAIRD SOUTH T1 / CAMMELL LAIRD SOUTH T2</t>
  </si>
  <si>
    <t>CARBORUNDUM T1 / HOUGHTONS LA T1 / RAINFORD T1 / WINDLEHURST T2</t>
  </si>
  <si>
    <t>CARLTON ST T1 / CARLTON ST T2 / CHALON WAY T2</t>
  </si>
  <si>
    <t>CARMEL T1</t>
  </si>
  <si>
    <t>CASTLE BEESTON ST T1 / HARTFORD T2 / LEICESTER ST T1 / NORTHWICH TOWN T1 / WINNINGTON T1</t>
  </si>
  <si>
    <t>CEFN MAWR T1</t>
  </si>
  <si>
    <t>CEMAES BAY T1</t>
  </si>
  <si>
    <t>CEMMAES RD T1</t>
  </si>
  <si>
    <t>CEREAL PARTNERS T1 / LEVER GEORGIA AVE T1 / POOL LA T1 / UML LEVER BROMBOROUGH T2</t>
  </si>
  <si>
    <t>CHALON WAY T1 / TECHNOLOGY CAMPUS T1 / WOODVILLE ST T1</t>
  </si>
  <si>
    <t>CHESHIRE GREEN T1 / NWF T1</t>
  </si>
  <si>
    <t>CHESTER GATES T1 / UNILEVER DUNKIRK T1</t>
  </si>
  <si>
    <t>CHESTER ST (WREXHAM) T1 / EAGLES MEADOW T1 / RHOSNESNI T1 / WHITEGATE T1</t>
  </si>
  <si>
    <t>CHILDWALL T1 / CHILDWALL FIVEWAYS T1 / LYNDENE RD T1 / MIDDLEMASS HEY T1 / NAYLORS RD T1</t>
  </si>
  <si>
    <t>Chiron Shaw Road</t>
  </si>
  <si>
    <t>CHOWLEY T1 / CHOWLEY T2</t>
  </si>
  <si>
    <t>CHURCH LA T1 / NANT HALL T1 / PRESTATYN T1</t>
  </si>
  <si>
    <t>CHURCH LAWTON T1</t>
  </si>
  <si>
    <t>CHURCH ST WINSFORD T1 / OVER T1 / WHARTON PK T1 / WOODFORD PK T1</t>
  </si>
  <si>
    <t>CIVIC CENTRE T1 / CLAUGHTON AVE T1 / CHESTER ST CREWE T1 / CHESTER ST CREWE T2 / ex ELECTRICITY ST T1</t>
  </si>
  <si>
    <t>CLEDFORD T1</t>
  </si>
  <si>
    <t>CLOCKFACE T1 / GEC ST HELENS T1 / HILLS MOSS T1 / NCB SUTTON MANOR T2</t>
  </si>
  <si>
    <t>CLUBMOOR T1 / DUNLOPS WALTON T1 / WALTON T2</t>
  </si>
  <si>
    <t>CLUBMOOR T2 / LISTER DV A T1 / SUBURBAN RD T2</t>
  </si>
  <si>
    <t>COEDPOETH T1 / COEDPOETH T2</t>
  </si>
  <si>
    <t>COLWYN BAY T1 / COLWYN BAY T2 / RHOS-ON-SEA T1</t>
  </si>
  <si>
    <t>CONEY GREEN T1 / OSWESTRY T2 / OSWESTRY T1</t>
  </si>
  <si>
    <t>CONIX T1 / CONIX T2 / MEDEVA T1</t>
  </si>
  <si>
    <t>CONNAHS QUAY LOCAL T1 / CONNAHS QUAY LOCAL T2 / HAWARDEN T1 / KING GEORGE ST T1</t>
  </si>
  <si>
    <t>CONWY T1 / DEGANWY T1 / LLANDUDNO JUNCTION T1</t>
  </si>
  <si>
    <t>CORWEN T1</t>
  </si>
  <si>
    <t>CREWE T1</t>
  </si>
  <si>
    <t>CRIGGION RADIO STATION T1</t>
  </si>
  <si>
    <t>CROSSFIELDS T1 / CROSSFIELDS T2 / LEVERS CROSSFIELDS T3 / GATEWARTH SEWAGE T1</t>
  </si>
  <si>
    <t>CROWTON T1</t>
  </si>
  <si>
    <t>CWM DYLI T1</t>
  </si>
  <si>
    <t>DAILY POST &amp; ECHO T1 / DAILY POST &amp; ECHO T2</t>
  </si>
  <si>
    <t>DARESBURY NPL T1 / DARESBURY PK T1</t>
  </si>
  <si>
    <t>DAVY WAY T1 / LLAY T1</t>
  </si>
  <si>
    <t>DEESIDE ALUMINIUM T1 / DUNLOP PLASTICS T1 / FIRESTONE T1 / TETRAPAK T1</t>
  </si>
  <si>
    <t>DEESIDE IND PK T1 / DEESIDE IND PK 6TH AVE T1 / RAF SEALAND T1</t>
  </si>
  <si>
    <t>DELAMORE ST T1 / KIRKDALE T1 / WALTON T1</t>
  </si>
  <si>
    <t>DESOTO RD T1 / MERSEY BRIDGE T1 / PITT ST T1</t>
  </si>
  <si>
    <t>DIBBINSDALE T1 / PLYMYARD T1 / WIBP HARDKNOTT RD T1</t>
  </si>
  <si>
    <t>DINGLE T1 / GRANBY T1 / ST JAMES T2</t>
  </si>
  <si>
    <t>DITTON T1 / GAVIN RD T1 / HOUGH GREEN T1 / RTZ T1</t>
  </si>
  <si>
    <t>DODDS LA T1 / HOLBORN HILL T1 / MAGHULL T1 / MAGHULL T2 / ROBBINS BRIDGE T1</t>
  </si>
  <si>
    <t>DOLGARROG T1</t>
  </si>
  <si>
    <t>DOLGARROG T2</t>
  </si>
  <si>
    <t>DOLGELLAU T1</t>
  </si>
  <si>
    <t>DUCKINGTON T1 / DUCKINGTON T2</t>
  </si>
  <si>
    <t>DUDDON T1</t>
  </si>
  <si>
    <t>DYFFRYN ARDUDWY T1</t>
  </si>
  <si>
    <t>DYSERTH RD T1 / FFORDD LAS T1 / FFORDD LAS T2 / WESTBOURNE AVE T1</t>
  </si>
  <si>
    <t>EDEN VALE T1</t>
  </si>
  <si>
    <t>EDERN T1</t>
  </si>
  <si>
    <t>EDGE HILL T1 / LIVERPOOL UNIVERSITY T1 / LIVERPOOL UNIVERSITY T2 / LIVERPOOL UNIVERSITY T3</t>
  </si>
  <si>
    <t>EDGE LA (TAPLEY PLACE) T1 / LISTER DV B T3 / MILL LA (WAVERTREE) T1 / PLESSEY (EDGE LA) T1 / STONEYCROFT T1</t>
  </si>
  <si>
    <t>EGA ELECTRIC T1</t>
  </si>
  <si>
    <t>EGERTON T1 / ROCK FERRY T1 / SHELL TRANMERE T1</t>
  </si>
  <si>
    <t>EGREMONT T1 / LISCARD T1 / POULTON T1 / STONE MANGANESE T1</t>
  </si>
  <si>
    <t>ELLESMERE T1 / MMB ELLESMERE T1</t>
  </si>
  <si>
    <t>ELTON T1</t>
  </si>
  <si>
    <t>ENGINEER PK T1 / PILKINGTONS QUEENSFERRY T1 / QUEENSFERRY T1</t>
  </si>
  <si>
    <t>ESTUARY COMMERCE PK T1 / LEEWARD DR T1 / LEEWARD DR T2 / SPEKE HALL RD T1 / SPEKE SKY PK T1</t>
  </si>
  <si>
    <t>EVERTON BROW T1 / GARDNERS ROW T1 / SHEIL PK T1</t>
  </si>
  <si>
    <t>ex BIXTETH ST T1 / LITTLEWOODS T1 / PALL MALL T1</t>
  </si>
  <si>
    <t>EXPRESS FOODS T1</t>
  </si>
  <si>
    <t>FAIRBOURNE T1</t>
  </si>
  <si>
    <t>FAZAKERLEY HOSPITAL T1 / JACOBS T1 / JACOBS T2 / SEEDS LA T1</t>
  </si>
  <si>
    <t>FERODO T1</t>
  </si>
  <si>
    <t>Fibreglass</t>
  </si>
  <si>
    <t>FISONS T1</t>
  </si>
  <si>
    <t>FLINT T1 / FLINT T2</t>
  </si>
  <si>
    <t>FODENS T1</t>
  </si>
  <si>
    <t>FORD T1 / OXTON T1 / PRENTON LOCAL T1 / SINGLETON AVE T2</t>
  </si>
  <si>
    <t>FORDEN T1</t>
  </si>
  <si>
    <t>FOUR CROSSES T1</t>
  </si>
  <si>
    <t>FRODSHAM LOCAL T1</t>
  </si>
  <si>
    <t>GADBROOK T1</t>
  </si>
  <si>
    <t>GAERWEN VIEW T1</t>
  </si>
  <si>
    <t>GIGG LA THELWALL T1 / HILLCLIFFE T1 / STOCKTON HEATH T1 / STRETTON IND EST T1</t>
  </si>
  <si>
    <t>GILBROOK DOCK T1 / HILL RD T1 / MOBIL OIL (WALLASEY) T1</t>
  </si>
  <si>
    <t>GLAN-YR-AFON T1</t>
  </si>
  <si>
    <t>GRAIG FAWR T1</t>
  </si>
  <si>
    <t>GRAVEL T1 / WCB PLASTICS T1 / WHARTON T1</t>
  </si>
  <si>
    <t>GREASBY T1 / SAUGHALL MASSIE T1 / UPTON T1</t>
  </si>
  <si>
    <t>GREAT SANKEY T1 / PENKETH T1 / WIDNES RD T1</t>
  </si>
  <si>
    <t>GREAT SUTTON T1 / LITTLE SUTTON T1 / STRAWBERRY ROUNDABOUT T1 / SUTTON HALL WWB T1 / WHITBY T2</t>
  </si>
  <si>
    <t>GREENFIELD T1 / GREENFIELD T2</t>
  </si>
  <si>
    <t>GROSVENOR ST T1 / LINENHALL ST T1 / NORTHGATE TERRACE T1 / STATION VIEW T1 / TOMULAR PLACE T1</t>
  </si>
  <si>
    <t>GWERSYLLT T1</t>
  </si>
  <si>
    <t>HALTON RD T1 / MURDISHAW T1 / PERCIVAL LA T4 / RUNCORN CENTRAL T1</t>
  </si>
  <si>
    <t>HARLECH T1</t>
  </si>
  <si>
    <t>HARRINGTON ST T1 / PARADISE ST T1</t>
  </si>
  <si>
    <t>HARRINGTON ST T2 / HIGHFIELD ST T1</t>
  </si>
  <si>
    <t>HARRINGTON ST T3 / LIME ST T1</t>
  </si>
  <si>
    <t>HARTFORD T1</t>
  </si>
  <si>
    <t>HASKAYNE T1</t>
  </si>
  <si>
    <t>HATHERTON T1</t>
  </si>
  <si>
    <t>HERONS WAY T1 / LACHE T1 / MBNA T1 / SMFS KINGSMEADOW T1</t>
  </si>
  <si>
    <t>HIGHFIELD ST T2 / LIME ST T2 / OLD HAYMARKET T1</t>
  </si>
  <si>
    <t>HOLMES CHAPEL T1</t>
  </si>
  <si>
    <t>HOLT LA (WARRINGTON RD) T1 / PRESCOT T1 / RAINHILL LOCAL T1 / WHISTON HOSP T1</t>
  </si>
  <si>
    <t>HOLWAY RD T1</t>
  </si>
  <si>
    <t>HOLYHEAD T1</t>
  </si>
  <si>
    <t>HOLYWELL T1</t>
  </si>
  <si>
    <t>HOOTON MAIN T1</t>
  </si>
  <si>
    <t>HUNTS CROSS T1 / KENTON RD T1 / WOODEND AVE T1 / WOOLTON T1</t>
  </si>
  <si>
    <t>HUYTON HEY RD T1 / WILSON RD T1</t>
  </si>
  <si>
    <t>IFTON T1 / IFTON T2</t>
  </si>
  <si>
    <t>ILFORDS T1 / KNUTSFORD T1 / MOBBERLEY T1 / RADBROKE HALL T1</t>
  </si>
  <si>
    <t>IVY ST (SOUTHPORT) T1 / KENSINGTON RD T1 / MARKET ST T1 / SOUTHPORT T1</t>
  </si>
  <si>
    <t>IVY ST T1 / LLYSFAEN RD T1 / OLD MILL T1</t>
  </si>
  <si>
    <t>JOHNSTOWN T1</t>
  </si>
  <si>
    <t>KELCO T1 / NEWS INTERNATIONAL T1 / NEWS INTERNATIONAL T2 / PALCO T1 / SOUTHDENE T1</t>
  </si>
  <si>
    <t>KINGSLAND 33 T1 / SAFEWAY T1 / WOOLSTON T1 / WOOLSTON T2</t>
  </si>
  <si>
    <t>KINNERTON T1</t>
  </si>
  <si>
    <t>KIRKBY CENTRAL T1 / NORTHWOOD T1 / TOWER HILL (BANK LA) T1 / WESTVALE T1</t>
  </si>
  <si>
    <t>KNOWSLEY T1 / MARLED HEY T1</t>
  </si>
  <si>
    <t>KNUTSFORD T2</t>
  </si>
  <si>
    <t>LCWW HUNTINGTON T1 / LCWW HUNTINGTON T2</t>
  </si>
  <si>
    <t>LEA GREEN T1 / PILKINGTONS HO T1 / RAVENHEAD RETAIL PK T1 / SOMERFIELD DISTRIBUTION T1</t>
  </si>
  <si>
    <t>LEGACY LOCAL T1</t>
  </si>
  <si>
    <t>LEIGHTON HOSP T1</t>
  </si>
  <si>
    <t>LEVER SUNLIGHT T1 / LEVER SUNLIGHT T2</t>
  </si>
  <si>
    <t>LIVERPOOL RD 33 T1</t>
  </si>
  <si>
    <t>LLAINGOCH T1</t>
  </si>
  <si>
    <t>LLANARMON T1</t>
  </si>
  <si>
    <t>LLANBEDROG T1</t>
  </si>
  <si>
    <t>LLANBERIS T1</t>
  </si>
  <si>
    <t>LLANDDEUSANT T1</t>
  </si>
  <si>
    <t>LLANDDU QUARRY T1</t>
  </si>
  <si>
    <t>LLANDEGFAN T1</t>
  </si>
  <si>
    <t>LLANDRINIO T1</t>
  </si>
  <si>
    <t>LLANDUDNO T1 / LLANDUDNO T2</t>
  </si>
  <si>
    <t>LLANDYFRYDOG T1</t>
  </si>
  <si>
    <t>LLANDYRNOG T1</t>
  </si>
  <si>
    <t>LLANFAELOG T1</t>
  </si>
  <si>
    <t>LLANFAIR CAEREINION T1</t>
  </si>
  <si>
    <t>LLANFAIR PG T1</t>
  </si>
  <si>
    <t>LLANFAIRFECHAN T1</t>
  </si>
  <si>
    <t>LLANFROTHEN T1</t>
  </si>
  <si>
    <t>LLANFWROG T1 / RUTHIN T1</t>
  </si>
  <si>
    <t>LLANFYLLIN T1 / LLANFYLLIN T2</t>
  </si>
  <si>
    <t>LLANGAFFO T1</t>
  </si>
  <si>
    <t>LLANGEFNI IND EST T1 / LLANGEFNI IND EST T2</t>
  </si>
  <si>
    <t>LLANGEFNI T1</t>
  </si>
  <si>
    <t>LLANGOLLEN T1 / LLANGOLLEN T2</t>
  </si>
  <si>
    <t>LLANIDLOES T1 / LLANIDLOES T2</t>
  </si>
  <si>
    <t>LLANILAR T1</t>
  </si>
  <si>
    <t>LLANRWST T1</t>
  </si>
  <si>
    <t>LLANSANNAN T1</t>
  </si>
  <si>
    <t>LLANSILIN T1</t>
  </si>
  <si>
    <t>LLYNCLYS T1</t>
  </si>
  <si>
    <t>LORD ST T1 / MARSHSIDE T1 / MULLARDS BALMORAL DV T1 / SOUTHPORT T2</t>
  </si>
  <si>
    <t>LOSTOCK T1</t>
  </si>
  <si>
    <t>LOSTOCK TRIANGLE T1</t>
  </si>
  <si>
    <t>LOWER BEBINGTON T1 / NEW FERRY T1 / SPITAL T1 / UNILEVER RESEARCH T1</t>
  </si>
  <si>
    <t>LUGSDALE T1 / PILK SULLIVAN T1 / PILK SULLIVAN T2 / USAC T1</t>
  </si>
  <si>
    <t>LYMM T1 / WHITELEGGS LA T1</t>
  </si>
  <si>
    <t>M.D.H.B. Freeport</t>
  </si>
  <si>
    <t>MACHYNLLETH T1</t>
  </si>
  <si>
    <t>MACHYNLLETH T2</t>
  </si>
  <si>
    <t>MAELOR CREAMERY T1</t>
  </si>
  <si>
    <t>MAENTWROG T1</t>
  </si>
  <si>
    <t>MAES-Y-CLAWDD T1</t>
  </si>
  <si>
    <t>Mannis A B</t>
  </si>
  <si>
    <t>MANOD T1</t>
  </si>
  <si>
    <t>MANOR PK T1 / NORTON CHAINS T1</t>
  </si>
  <si>
    <t>MAW Green</t>
  </si>
  <si>
    <t>MDHB EGERTON DOCK T1 / MDHB EGERTON DOCK T2</t>
  </si>
  <si>
    <t>MERE T1</t>
  </si>
  <si>
    <t>MIDPOINT POCHIN WAY T1</t>
  </si>
  <si>
    <t>MILFORD T1</t>
  </si>
  <si>
    <t>MINFFORDD T1 / PARC BRYN CEGIN T1 / PARC BRYN CEGIN T2</t>
  </si>
  <si>
    <t>MOCHDRE T1</t>
  </si>
  <si>
    <t>MONA T1</t>
  </si>
  <si>
    <t>MONSANTO T1</t>
  </si>
  <si>
    <t>MORDA T1</t>
  </si>
  <si>
    <t>MORGANITE CERAMICS T1 / PLYMYARD T2</t>
  </si>
  <si>
    <t>MORRISONS T1</t>
  </si>
  <si>
    <t>NANTWICH T1</t>
  </si>
  <si>
    <t>NANT-Y-GAMAR T1</t>
  </si>
  <si>
    <t>NEVILL ST T1 / OCEAN PLAZA T1 / YORK RD T1</t>
  </si>
  <si>
    <t>NEW BRIGHTON T1 / SEAVIEW RD T2 / WALLASEY T1 / WALLASEY VILLAGE T1</t>
  </si>
  <si>
    <t>NEWHALL T1 / NEWHALL T2</t>
  </si>
  <si>
    <t>NORTH WALES PAPER T1 / NORTH WALES PAPER T2 / WOODFIELD AVE T1</t>
  </si>
  <si>
    <t xml:space="preserve">Norton Scrap T1 T2 </t>
  </si>
  <si>
    <t>NWW Woodside T1 T2</t>
  </si>
  <si>
    <t xml:space="preserve">NWWA Bromborough T1 T2 </t>
  </si>
  <si>
    <t>OMEGA T1 / OMEGA T2 / ORION BOULEVARD T1 / NORTH WEST WATER CAMPUS T1 / NORTH WEST WATER CAMPUS T2</t>
  </si>
  <si>
    <t>OPTICAL FIBRES T1 / SHOTWICK T1 / WALBRO T1</t>
  </si>
  <si>
    <t>ORB CL T1 / STONEBRIDGE LA T1 / STONEBRIDGE LA T2</t>
  </si>
  <si>
    <t>ORFORD T1 / PADGATE T1</t>
  </si>
  <si>
    <t>OTIS ELEVATOR T1 / ST IVEL FOODS T1</t>
  </si>
  <si>
    <t>OVERTON T1</t>
  </si>
  <si>
    <t>PADDINGTON PLACE T1 / PADDINGTON PLACE T2</t>
  </si>
  <si>
    <t>PANDY T1 / PANDY T2</t>
  </si>
  <si>
    <t>PARC CYBI T1 / PARC CYBI T2</t>
  </si>
  <si>
    <t>PARC MENAI T1</t>
  </si>
  <si>
    <t>PEBLIC MILLS T1</t>
  </si>
  <si>
    <t>PENMAENMAWR T1</t>
  </si>
  <si>
    <t>PENTRAETH T1</t>
  </si>
  <si>
    <t>PEN-Y-GROES T1</t>
  </si>
  <si>
    <t>PETER SPENCE T1 / PETER SPENCE T2</t>
  </si>
  <si>
    <t>Pilkingtons Greengate Works</t>
  </si>
  <si>
    <t>Pilkingtons Platea T1 &amp; T2</t>
  </si>
  <si>
    <t>PILKINGTONS T1 / PILKINGTONS T2</t>
  </si>
  <si>
    <t>POINT OF AYR COLLIERY T1</t>
  </si>
  <si>
    <t>PORTHMADOG T1 / PORTHMADOG T2</t>
  </si>
  <si>
    <t>PREES T1</t>
  </si>
  <si>
    <t>PRIMROSE HALL T1</t>
  </si>
  <si>
    <t>PWLLHELI T1</t>
  </si>
  <si>
    <t>RADWAY GREEN T1</t>
  </si>
  <si>
    <t>RAF VALLEY T1</t>
  </si>
  <si>
    <t>RAVEN SQUARE T1</t>
  </si>
  <si>
    <t>REFORM ST T1</t>
  </si>
  <si>
    <t>RHM FOODS LTD T1</t>
  </si>
  <si>
    <t>RHOSLAN T1</t>
  </si>
  <si>
    <t>RHUDDLAN T1</t>
  </si>
  <si>
    <t>RHYDLYDAN T2</t>
  </si>
  <si>
    <t>RHYD-Y-FOEL T1</t>
  </si>
  <si>
    <t>RINGWAY T1</t>
  </si>
  <si>
    <t>RIVALS T1</t>
  </si>
  <si>
    <t>ROLLS ROYCE T1 / ROLLS ROYCE T2 / ROLLS ROYCE T3</t>
  </si>
  <si>
    <t>ROSSETT T1</t>
  </si>
  <si>
    <t>ROYAL INSURANCE (NEW QUAY) T1 / ROYAL INSURANCE (NEW QUAY) T2</t>
  </si>
  <si>
    <t>ROYAL LIVERPOOL HOSP T1 / ROYAL LIVERPOOL HOSP T2</t>
  </si>
  <si>
    <t>RUABON T1</t>
  </si>
  <si>
    <t>SALTNEY T1</t>
  </si>
  <si>
    <t>SANDBACH T1</t>
  </si>
  <si>
    <t>SHAWBURY T1</t>
  </si>
  <si>
    <t>SMALLWOOD T1</t>
  </si>
  <si>
    <t>SNOWHILL T1</t>
  </si>
  <si>
    <t>Solvay Interox T1 T2 T3</t>
  </si>
  <si>
    <t>ST ASAPH BUSINESS PK T1</t>
  </si>
  <si>
    <t>ST HELENS RD T1</t>
  </si>
  <si>
    <t>STAPELEY T1</t>
  </si>
  <si>
    <t>TACO PLASTICS T1 / TACO PLASTICS T2 / UNITED PERIPHERALS T1</t>
  </si>
  <si>
    <t>TARPORLEY T1</t>
  </si>
  <si>
    <t>TARVIN T1</t>
  </si>
  <si>
    <t>TRYWERYN T1</t>
  </si>
  <si>
    <t>TWYFORDS T1</t>
  </si>
  <si>
    <t>TYWYN T1</t>
  </si>
  <si>
    <t>VAUXHALL NORTH RD T1</t>
  </si>
  <si>
    <t>WAENFAWR T1</t>
  </si>
  <si>
    <t>WELSHPOOL T1</t>
  </si>
  <si>
    <t>WEM EAST T1</t>
  </si>
  <si>
    <t>WEM T1</t>
  </si>
  <si>
    <t>WERVIN T1</t>
  </si>
  <si>
    <t>WEST FELTON T1</t>
  </si>
  <si>
    <t>WESTON T1</t>
  </si>
  <si>
    <t>WHEELOCK T1</t>
  </si>
  <si>
    <t>WHITCHURCH T1</t>
  </si>
  <si>
    <t>WIDNES / BOLD / PRESCOT</t>
  </si>
  <si>
    <t>WIMPEYS PANT QUARRY T1 / WIMPEYS PANT QUARRY T2</t>
  </si>
  <si>
    <t>WINCHAM T1</t>
  </si>
  <si>
    <t>WISTASTON HALL T1</t>
  </si>
  <si>
    <t>WRENBURY FRITH T1</t>
  </si>
  <si>
    <t>YSBYTY GLAN CLWYD T1</t>
  </si>
  <si>
    <t>Cefyn Mawr</t>
  </si>
  <si>
    <t>Shotton Paper</t>
  </si>
  <si>
    <t>Shell Stanlow</t>
  </si>
  <si>
    <t>Jaguar &amp; Land Rover</t>
  </si>
  <si>
    <t/>
  </si>
  <si>
    <t>Innospec</t>
  </si>
  <si>
    <t>General Motors</t>
  </si>
  <si>
    <t>TATA Steel</t>
  </si>
  <si>
    <t>Urenco</t>
  </si>
  <si>
    <t>SafeGuard Bradwell</t>
  </si>
  <si>
    <t>Knauf Insulation</t>
  </si>
  <si>
    <t>Air Products</t>
  </si>
  <si>
    <t>Shell Chemicals</t>
  </si>
  <si>
    <t>GrowHow</t>
  </si>
  <si>
    <t>Castle Cement</t>
  </si>
  <si>
    <t>Kronospan</t>
  </si>
  <si>
    <t>Pilkington's STOR</t>
  </si>
  <si>
    <t>Tyn dryfol PV</t>
  </si>
  <si>
    <t>BHP</t>
  </si>
  <si>
    <t>Hole House Farm</t>
  </si>
  <si>
    <t>Williams Farm Solar Park</t>
  </si>
  <si>
    <t>Port of Liverpool</t>
  </si>
  <si>
    <t>Booston Wood</t>
  </si>
  <si>
    <t>Combermere Abbey PV</t>
  </si>
  <si>
    <t>Kimberley Clark</t>
  </si>
  <si>
    <t>Amegni</t>
  </si>
  <si>
    <t>Salt Union</t>
  </si>
  <si>
    <t>Parciau Solar Park</t>
  </si>
  <si>
    <t>Ineos Chlor Ltd (Percival Lane)</t>
  </si>
  <si>
    <t>Toyota</t>
  </si>
  <si>
    <t>Warmingham Gas Storage</t>
  </si>
  <si>
    <t>Arpley Landfill</t>
  </si>
  <si>
    <t>Amcor</t>
  </si>
  <si>
    <t>Queensferry Diesel</t>
  </si>
  <si>
    <t>Cemmaes C</t>
  </si>
  <si>
    <t>PG Strand Gate</t>
  </si>
  <si>
    <t>Moel Maelogan (A)</t>
  </si>
  <si>
    <t>Moel Maelogan (B)</t>
  </si>
  <si>
    <t>North Hoyle</t>
  </si>
  <si>
    <t>Cefn Croyes (3)</t>
  </si>
  <si>
    <t>Cefn Croyes (4)</t>
  </si>
  <si>
    <t>Tir Mostyn</t>
  </si>
  <si>
    <t>Mynydd Clogau</t>
  </si>
  <si>
    <t>Granox</t>
  </si>
  <si>
    <t>Tai Moelion</t>
  </si>
  <si>
    <t>Braich Ddu</t>
  </si>
  <si>
    <t>Widnes Biomass</t>
  </si>
  <si>
    <t>Moel Maelogan 2</t>
  </si>
  <si>
    <t>Wern Ddu</t>
  </si>
  <si>
    <t>Rhyl Flats</t>
  </si>
  <si>
    <t>Seaforth Liverpool Dock 2</t>
  </si>
  <si>
    <t>Clocaenog Wind farm</t>
  </si>
  <si>
    <t>Protos Park</t>
  </si>
  <si>
    <t>Cemmaes B</t>
  </si>
  <si>
    <t>Penrhyddlan</t>
  </si>
  <si>
    <t>Llidartywaun</t>
  </si>
  <si>
    <t>Rhyd y Groes</t>
  </si>
  <si>
    <t>Llangwyrfon</t>
  </si>
  <si>
    <t>Storenergy (Lostock)</t>
  </si>
  <si>
    <t>Rheidol</t>
  </si>
  <si>
    <t>Carno B</t>
  </si>
  <si>
    <t>Carno A</t>
  </si>
  <si>
    <t>Trysglwyn</t>
  </si>
  <si>
    <t>Llanabo</t>
  </si>
  <si>
    <t>Ebnal Lodge PV</t>
  </si>
  <si>
    <t>Quinn Glass</t>
  </si>
  <si>
    <t>Liverpool Int Bus Park</t>
  </si>
  <si>
    <t>Twemelows Hall PV</t>
  </si>
  <si>
    <t>Teyrdan</t>
  </si>
  <si>
    <t>Parc Adfer</t>
  </si>
  <si>
    <t>Hadley Solar Park</t>
  </si>
  <si>
    <t>Beaufort Road</t>
  </si>
  <si>
    <t>Mersey Warf STOR</t>
  </si>
  <si>
    <t>Charity Farm Solar Park</t>
  </si>
  <si>
    <t>Mynydd Gorduu</t>
  </si>
  <si>
    <t>Nefyn</t>
  </si>
  <si>
    <t>Frodsham WF 1</t>
  </si>
  <si>
    <t>Frodsham WF 2</t>
  </si>
  <si>
    <t>Ince Biomass</t>
  </si>
  <si>
    <t>Kinmel Estate Solar Park</t>
  </si>
  <si>
    <t>Tirgwynt Wind Farm</t>
  </si>
  <si>
    <t>Brenig Wind Farm</t>
  </si>
  <si>
    <t>Percival Lane STOR</t>
  </si>
  <si>
    <t>Stanlow STOR</t>
  </si>
  <si>
    <t>PG Winnington</t>
  </si>
  <si>
    <t>Airbus UK Ltd (33kV)</t>
  </si>
  <si>
    <t>Griffiths Road STOR (Northwich Power)</t>
  </si>
  <si>
    <t>Warrington Power- Slutchers lane</t>
  </si>
  <si>
    <t xml:space="preserve">Hillside Network Rail </t>
  </si>
  <si>
    <t>Latchford Lane Gas STOR</t>
  </si>
  <si>
    <t>MSID 7414</t>
  </si>
  <si>
    <t>ERF Way STOR</t>
  </si>
  <si>
    <t>Hooton Bio Mass</t>
  </si>
  <si>
    <t>Alexandra Park</t>
  </si>
  <si>
    <t>NR Bidston</t>
  </si>
  <si>
    <t>Network Rail (Crewe)</t>
  </si>
  <si>
    <t>Network Rail (Bankhall)</t>
  </si>
  <si>
    <t>NR Bromborough</t>
  </si>
  <si>
    <t>Network Rail (Shore Road)</t>
  </si>
  <si>
    <t>M05</t>
  </si>
  <si>
    <t>MSID 0030</t>
  </si>
  <si>
    <t>Risley</t>
  </si>
  <si>
    <t>M06</t>
  </si>
  <si>
    <t>MSID 0031/32</t>
  </si>
  <si>
    <t>Bold</t>
  </si>
  <si>
    <t>M02</t>
  </si>
  <si>
    <t>MSID 4532/33</t>
  </si>
  <si>
    <t>Dolgarrog PS</t>
  </si>
  <si>
    <t>M01</t>
  </si>
  <si>
    <t>MSID 7203</t>
  </si>
  <si>
    <t>Burbo Bank</t>
  </si>
  <si>
    <t>M09</t>
  </si>
  <si>
    <t>MSID 7382/3/4</t>
  </si>
  <si>
    <t>Cheshire Power Station</t>
  </si>
  <si>
    <t>M07</t>
  </si>
  <si>
    <t xml:space="preserve">MSID 7385 </t>
  </si>
  <si>
    <t>MSID 7386</t>
  </si>
  <si>
    <t xml:space="preserve">Carnegie Battery Storage </t>
  </si>
  <si>
    <t>MSID 6015</t>
  </si>
  <si>
    <t>Maentwrog PS</t>
  </si>
  <si>
    <t>MSID 4054</t>
  </si>
  <si>
    <t>Cwm Dyli PS</t>
  </si>
  <si>
    <t>Royal London Insurance</t>
  </si>
  <si>
    <t>Amerdale Ltd</t>
  </si>
  <si>
    <t>United Biscuits (Uk) Ltd</t>
  </si>
  <si>
    <t>Brocklebank Dock</t>
  </si>
  <si>
    <t>Bruntwood Limited</t>
  </si>
  <si>
    <t>University Of Liverpool</t>
  </si>
  <si>
    <t>Norwepp Ltd</t>
  </si>
  <si>
    <t>New Capital Dev Ltd</t>
  </si>
  <si>
    <t>Chiron Vaccines Ltd</t>
  </si>
  <si>
    <t>Bruntwood Ltd (Warrington)</t>
  </si>
  <si>
    <t>Alpoco Orthios Eco Park</t>
  </si>
  <si>
    <t>SCA Limited</t>
  </si>
  <si>
    <t>UU Water Plc - Sutton Hall</t>
  </si>
  <si>
    <t>Dairy Crest Ltd</t>
  </si>
  <si>
    <t>Tetra Pak Manufacturing Uk Ltd</t>
  </si>
  <si>
    <t>Hydro Aluminium Deeside Ltd</t>
  </si>
  <si>
    <t>British Polythene Industries Plc</t>
  </si>
  <si>
    <t>Stanton Land And Marine Ltd</t>
  </si>
  <si>
    <t>Bombardier UK Ltd</t>
  </si>
  <si>
    <t>Tarmac Limited</t>
  </si>
  <si>
    <t>Texplan</t>
  </si>
  <si>
    <t>SCA</t>
  </si>
  <si>
    <t>Bentley Motor Cars Ltd</t>
  </si>
  <si>
    <t>Somerfield Plc</t>
  </si>
  <si>
    <t>Alliance &amp; Leicester Plc</t>
  </si>
  <si>
    <t>Dairy Crest</t>
  </si>
  <si>
    <t>Kodak Ltd</t>
  </si>
  <si>
    <t>Thyssen Krupp (Group)</t>
  </si>
  <si>
    <t>New Horizon Global Ltd</t>
  </si>
  <si>
    <t>Seaforth Cornmill</t>
  </si>
  <si>
    <t>Altcar Rifle Range Estate</t>
  </si>
  <si>
    <t>News International Plc</t>
  </si>
  <si>
    <t>Essex International Limited</t>
  </si>
  <si>
    <t>Elizabeth II Law Courts</t>
  </si>
  <si>
    <t>Downing Property Services Ltd</t>
  </si>
  <si>
    <t>Canada Dock</t>
  </si>
  <si>
    <t>Liverpool Airport</t>
  </si>
  <si>
    <t>Novelis Uk Ltd</t>
  </si>
  <si>
    <t>PQ Silicas UK Ltd</t>
  </si>
  <si>
    <t>Baronet Works</t>
  </si>
  <si>
    <t>Unifrax Ltd</t>
  </si>
  <si>
    <t>Delta Metals</t>
  </si>
  <si>
    <t>M Baker Recycling Limited</t>
  </si>
  <si>
    <t>BOC Limited</t>
  </si>
  <si>
    <t>Daresbury Laboratory</t>
  </si>
  <si>
    <t>Gypsum</t>
  </si>
  <si>
    <t>Dyson Group Plc</t>
  </si>
  <si>
    <t>Rockwood Additives Ltd</t>
  </si>
  <si>
    <t>Greif Uk Ltd</t>
  </si>
  <si>
    <t>BP International Limited</t>
  </si>
  <si>
    <t>Shell UK Limited</t>
  </si>
  <si>
    <t>Owens Corning UK</t>
  </si>
  <si>
    <t>Cadbury Schweppes Plc</t>
  </si>
  <si>
    <t>Kelloggs Company Of GB Ltd</t>
  </si>
  <si>
    <t>Bryn Lane Properties Llp</t>
  </si>
  <si>
    <t>BICC Wrexham</t>
  </si>
  <si>
    <t>M&amp;S Financial Services</t>
  </si>
  <si>
    <t>Element Six Production Ltd</t>
  </si>
  <si>
    <t>Barry Callebaut (Uk) Ltd</t>
  </si>
  <si>
    <t>Caparo Steel Products Ltd</t>
  </si>
  <si>
    <t>Thermal Ceramics Ltd</t>
  </si>
  <si>
    <t>Egerton Dock</t>
  </si>
  <si>
    <t>Shell UK</t>
  </si>
  <si>
    <t>Mobil Sasol</t>
  </si>
  <si>
    <t>Burtons Foods Ltd</t>
  </si>
  <si>
    <t>Unilever UK</t>
  </si>
  <si>
    <t>Champion Properties LLP</t>
  </si>
  <si>
    <t>Nestle UK Ltd</t>
  </si>
  <si>
    <t>A&amp;P Falmouth Ltd</t>
  </si>
  <si>
    <t>Barclays Bank Plc</t>
  </si>
  <si>
    <t>Harman Technology Limited</t>
  </si>
  <si>
    <t xml:space="preserve">Twyfords Bathrooms </t>
  </si>
  <si>
    <t>Morning Foods Limited</t>
  </si>
  <si>
    <t>Fisons</t>
  </si>
  <si>
    <t>N W F Ltd</t>
  </si>
  <si>
    <t>Linpac Wcb</t>
  </si>
  <si>
    <t>Britton Group Plc</t>
  </si>
  <si>
    <t>Synthite</t>
  </si>
  <si>
    <t>Novar Plc</t>
  </si>
  <si>
    <t>Bangor Hospital (Health Sup)</t>
  </si>
  <si>
    <t>Bourne Leisure Limited</t>
  </si>
  <si>
    <t>Rehau Ltd</t>
  </si>
  <si>
    <t>University Of Wales</t>
  </si>
  <si>
    <t>Smiths Group Plc</t>
  </si>
  <si>
    <t>Yardley Plastic</t>
  </si>
  <si>
    <t>Tulip International Ltd</t>
  </si>
  <si>
    <t>Unilever Research</t>
  </si>
  <si>
    <t>Seaforth</t>
  </si>
  <si>
    <t>Decoma-Merplas</t>
  </si>
  <si>
    <t>Gilbrook Dock</t>
  </si>
  <si>
    <t>UU Water Plc - Woodside</t>
  </si>
  <si>
    <t>UU Water Plc - Bromborough</t>
  </si>
  <si>
    <t>S Norton &amp; Co. Ltd</t>
  </si>
  <si>
    <t>MOD - RAF Sealand</t>
  </si>
  <si>
    <t>Healthcare Distribution</t>
  </si>
  <si>
    <t>Aluminium Powder Company</t>
  </si>
  <si>
    <t>Chiron Vaccines</t>
  </si>
  <si>
    <t>ESP</t>
  </si>
  <si>
    <t>Neptune (Mann Island)</t>
  </si>
  <si>
    <t>L.A.H. Teaching Hospital</t>
  </si>
  <si>
    <t>UU Water Plc - Sandon Dock</t>
  </si>
  <si>
    <t>UU Water Plc Gateworth Sewage</t>
  </si>
  <si>
    <t>UU Water Plc - Huntington</t>
  </si>
  <si>
    <t>UU Water Plc - Shell Green</t>
  </si>
  <si>
    <t>Eli Lilly &amp; Co</t>
  </si>
  <si>
    <t>Pilkington Glass - Greengate</t>
  </si>
  <si>
    <t>Pilkington Glass - Cowley Hill</t>
  </si>
  <si>
    <t>Iceland</t>
  </si>
  <si>
    <t>Meadow Foods Ltd</t>
  </si>
  <si>
    <t>Wirral Hospital</t>
  </si>
  <si>
    <t>Conway &amp; Denbighshire NHS Trust</t>
  </si>
  <si>
    <t>Morrisons (Dist Centre)</t>
  </si>
  <si>
    <t>Mersey Travel (Mann Island)</t>
  </si>
  <si>
    <t>Pilkington Glass HO</t>
  </si>
  <si>
    <t>Mod - Raf Valley</t>
  </si>
  <si>
    <t>Mod - Shawbury</t>
  </si>
  <si>
    <t>Crewe Station</t>
  </si>
  <si>
    <t>Merseyside PTA</t>
  </si>
  <si>
    <t>Mackamax Primary</t>
  </si>
  <si>
    <t>Whiston Hospital</t>
  </si>
  <si>
    <t>Maw Green 2</t>
  </si>
  <si>
    <t>Pilkington Glass - Watson Street</t>
  </si>
  <si>
    <t>BAE Radway</t>
  </si>
  <si>
    <t>Aintree Fazakerly Hospital</t>
  </si>
  <si>
    <t>Unilever (Chester Gates)</t>
  </si>
  <si>
    <t>Unilever (Georgia)</t>
  </si>
  <si>
    <t>TBC6</t>
  </si>
  <si>
    <t>TBC6A</t>
  </si>
  <si>
    <t>Bentley Motors</t>
  </si>
  <si>
    <t>M &amp; D Business Park, St Helens</t>
  </si>
  <si>
    <t>TBC2</t>
  </si>
  <si>
    <t>TBC2A</t>
  </si>
  <si>
    <t>Hawthorne Road Battery Storage</t>
  </si>
  <si>
    <t>TBC7</t>
  </si>
  <si>
    <t>TBC7A</t>
  </si>
  <si>
    <t>Candy Park</t>
  </si>
  <si>
    <t>TBC8</t>
  </si>
  <si>
    <t>TBC8A</t>
  </si>
  <si>
    <t>Airfields Deeside</t>
  </si>
  <si>
    <t>TBC1</t>
  </si>
  <si>
    <t>TBC1A</t>
  </si>
  <si>
    <t>Lostock Sustainable Energy Plant</t>
  </si>
  <si>
    <t>TBC3</t>
  </si>
  <si>
    <t>Everton Stadium</t>
  </si>
  <si>
    <t>TBC4</t>
  </si>
  <si>
    <t>Croda</t>
  </si>
  <si>
    <t>TBC10</t>
  </si>
  <si>
    <t>Westland Horticulture</t>
  </si>
  <si>
    <r>
      <t>Contains the underlying [</t>
    </r>
    <r>
      <rPr>
        <sz val="12"/>
        <color theme="3"/>
        <rFont val="Calibri"/>
        <family val="2"/>
        <scheme val="minor"/>
      </rPr>
      <t>nodal/network group</t>
    </r>
    <r>
      <rPr>
        <sz val="12"/>
        <rFont val="Calibri"/>
        <family val="2"/>
        <scheme val="minor"/>
      </rPr>
      <t xml:space="preserve">] costs used to calculate the current EDCM charges. </t>
    </r>
  </si>
  <si>
    <r>
      <rPr>
        <sz val="12"/>
        <rFont val="Calibri"/>
        <family val="2"/>
        <scheme val="minor"/>
      </rPr>
      <t>Tariff details
Choose tariff name from drop down box below</t>
    </r>
  </si>
  <si>
    <r>
      <rPr>
        <sz val="12"/>
        <rFont val="Calibri"/>
        <family val="2"/>
        <scheme val="minor"/>
      </rPr>
      <t>Site details
Choose the site name from the drop down box below</t>
    </r>
  </si>
  <si>
    <t>01/04/2024</t>
  </si>
  <si>
    <t>Bubney Farm</t>
  </si>
  <si>
    <t>Porth Wen / North Anglesey Solar Park</t>
  </si>
  <si>
    <t>Morlais Tidal</t>
  </si>
  <si>
    <t>Poppies House</t>
  </si>
  <si>
    <t>See Annex 6</t>
  </si>
  <si>
    <t>33kV generic import</t>
  </si>
  <si>
    <t>33kV generic export</t>
  </si>
  <si>
    <t>132kV generic import</t>
  </si>
  <si>
    <t>132kV generic export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</si>
  <si>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</si>
  <si>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</si>
  <si>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</si>
  <si>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</si>
  <si>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</si>
  <si>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</si>
  <si>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101, 102, 103, 105, 111, 112, 113, 114, 115, 116, 117, 118, 119, 120, 131, 132, 133, 134, 147, 148, 149, 150, 180, T01</t>
  </si>
  <si>
    <t>D00,E00, U00</t>
  </si>
  <si>
    <t>D01,E01, U01</t>
  </si>
  <si>
    <t>D02,E02, U02</t>
  </si>
  <si>
    <t>D03,E03, U03</t>
  </si>
  <si>
    <t>D04,E04, U04</t>
  </si>
  <si>
    <t>101, 102, 103, 104, 105, 106, 111, 112, 113, 114, 115, 116, 117, 118, 119, 120, 130, 131, 132, 133, 134, 135, 136, 137, 138, 140, 141, 142, 143, 145, 146, 147, 148, 149, 150, 153, 155, 180, 212, 233, 234, 235, 236, 237, 764, 765, 781, 782, 783, 784, 785, 786, 787, 791, 795, 900, 901, 902, 903, 910
D00, D01, D02, D03, D04,  G00, G01, G02, G03, G04, H00, H01, H02, H03, H04, T01, U00, U01, U02, U03, U04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</si>
  <si>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</si>
  <si>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</si>
  <si>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</si>
  <si>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</si>
  <si>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</si>
  <si>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</si>
  <si>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</si>
  <si>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</si>
  <si>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</si>
  <si>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</si>
  <si>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</si>
  <si>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</si>
  <si>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</si>
  <si>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</si>
  <si>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</si>
  <si>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</si>
  <si>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</si>
  <si>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</si>
  <si>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</si>
  <si>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</si>
  <si>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</si>
  <si>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</si>
  <si>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</si>
  <si>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</si>
  <si>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</si>
  <si>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</si>
  <si>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</si>
  <si>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</si>
  <si>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</si>
  <si>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</si>
  <si>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</si>
  <si>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</si>
  <si>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</si>
  <si>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</si>
  <si>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</si>
  <si>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</si>
  <si>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</si>
  <si>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</si>
  <si>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</si>
  <si>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</si>
  <si>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</si>
  <si>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</si>
  <si>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</si>
  <si>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</si>
  <si>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</si>
  <si>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</si>
  <si>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</si>
  <si>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</si>
  <si>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D00,E00,U00</t>
  </si>
  <si>
    <t>D01,E01,U01</t>
  </si>
  <si>
    <t>D02,E02,U02</t>
  </si>
  <si>
    <t>D03,E03,U03</t>
  </si>
  <si>
    <t>D04,E04,U04</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</si>
  <si>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</si>
  <si>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</si>
  <si>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</si>
  <si>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</si>
  <si>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</si>
  <si>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</si>
  <si>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</si>
  <si>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</si>
  <si>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EON Strand Gate</t>
  </si>
  <si>
    <t>Cargills Strand Gate</t>
  </si>
  <si>
    <t>445</t>
  </si>
  <si>
    <t>1300061566820</t>
  </si>
  <si>
    <t>Chester Zoo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</si>
</sst>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_(???,???,??0.000_);[Red]\ \(???,???,??0.000\);"/>
    <numFmt numFmtId="170" formatCode="\ _(???,???,??0.00_);[Red]\ \(???,???,??0.00\);"/>
    <numFmt numFmtId="171" formatCode="0.000_ ;[Red]\-0.000\ "/>
    <numFmt numFmtId="172" formatCode="0.00;[Red]\-0.00;?;"/>
    <numFmt numFmtId="173" formatCode="#,##0;\-#,##0;;"/>
    <numFmt numFmtId="174" formatCode="000"/>
    <numFmt numFmtId="175" formatCode="#,##0;[Red]\-#,##0;;"/>
    <numFmt numFmtId="176" formatCode="0.000;[Red]\-0.000;?;"/>
    <numFmt numFmtId="177" formatCode="0.000_ ;\-0.000\ "/>
    <numFmt numFmtId="178" formatCode="0000"/>
    <numFmt numFmtId="179" formatCode="0.00;\(0.00\);"/>
    <numFmt numFmtId="180" formatCode="&quot;£&quot;#,##0.00"/>
    <numFmt numFmtId="181" formatCode="_-* #,##0.0_-;\-* #,##0.0_-;_-* &quot;-&quot;??_-;_-@_-"/>
  </numFmts>
  <fonts count="32"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sz val="8"/>
      <name val="Arial"/>
      <family val="2"/>
    </font>
    <font>
      <b/>
      <sz val="11"/>
      <color theme="3"/>
      <name val="Arial"/>
      <family val="2"/>
    </font>
    <font>
      <sz val="9"/>
      <color rgb="FF3F3F76"/>
      <name val="Arial"/>
      <family val="2"/>
    </font>
    <font>
      <u/>
      <sz val="10"/>
      <color theme="10"/>
      <name val="Arial"/>
      <family val="2"/>
    </font>
    <font>
      <b/>
      <sz val="13"/>
      <color theme="3"/>
      <name val="Arial"/>
      <family val="2"/>
    </font>
    <font>
      <sz val="10"/>
      <color theme="0"/>
      <name val="Arial"/>
      <family val="2"/>
    </font>
    <font>
      <sz val="11"/>
      <color theme="1"/>
      <name val="Calibri"/>
      <family val="2"/>
      <scheme val="minor"/>
    </font>
    <font>
      <sz val="10"/>
      <color rgb="FF9C6500"/>
      <name val="Arial"/>
      <family val="2"/>
    </font>
    <font>
      <sz val="12"/>
      <name val="Calibri"/>
      <family val="2"/>
      <scheme val="minor"/>
    </font>
    <font>
      <b/>
      <sz val="12"/>
      <color theme="3"/>
      <name val="Calibri"/>
      <family val="2"/>
      <scheme val="minor"/>
    </font>
    <font>
      <b/>
      <sz val="12"/>
      <color rgb="FF3F3F76"/>
      <name val="Calibri"/>
      <family val="2"/>
      <scheme val="minor"/>
    </font>
    <font>
      <u/>
      <sz val="12"/>
      <color theme="10"/>
      <name val="Calibri"/>
      <family val="2"/>
      <scheme val="minor"/>
    </font>
    <font>
      <sz val="12"/>
      <color theme="0"/>
      <name val="Calibri"/>
      <family val="2"/>
      <scheme val="minor"/>
    </font>
    <font>
      <sz val="12"/>
      <color theme="3"/>
      <name val="Calibri"/>
      <family val="2"/>
      <scheme val="minor"/>
    </font>
    <font>
      <sz val="12"/>
      <color rgb="FF9C6500"/>
      <name val="Calibri"/>
      <family val="2"/>
      <scheme val="minor"/>
    </font>
    <font>
      <b/>
      <sz val="12"/>
      <name val="Calibri"/>
      <family val="2"/>
      <scheme val="minor"/>
    </font>
    <font>
      <b/>
      <sz val="12"/>
      <color theme="0"/>
      <name val="Calibri"/>
      <family val="2"/>
      <scheme val="minor"/>
    </font>
    <font>
      <b/>
      <sz val="12"/>
      <color indexed="8"/>
      <name val="Calibri"/>
      <family val="2"/>
      <scheme val="minor"/>
    </font>
    <font>
      <sz val="12"/>
      <color indexed="8"/>
      <name val="Calibri"/>
      <family val="2"/>
      <scheme val="minor"/>
    </font>
    <font>
      <sz val="12"/>
      <color theme="1"/>
      <name val="Calibri"/>
      <family val="2"/>
      <scheme val="minor"/>
    </font>
    <font>
      <sz val="12"/>
      <color rgb="FFC00000"/>
      <name val="Calibri"/>
      <family val="2"/>
      <scheme val="minor"/>
    </font>
    <font>
      <b/>
      <sz val="10"/>
      <name val="Arial"/>
      <family val="2"/>
    </font>
    <font>
      <sz val="12"/>
      <color theme="5" tint="-0.249977111117893"/>
      <name val="Calibri"/>
      <family val="2"/>
      <scheme val="minor"/>
    </font>
    <font>
      <sz val="10"/>
      <name val="Arial"/>
    </font>
    <font>
      <sz val="12"/>
      <color rgb="FFFF0000"/>
      <name val="Calibri"/>
      <family val="2"/>
      <scheme val="minor"/>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top style="thin">
        <color indexed="64"/>
      </top>
      <bottom/>
      <diagonal/>
    </border>
  </borders>
  <cellStyleXfs count="21">
    <xf numFmtId="0" fontId="0" fillId="0" borderId="0"/>
    <xf numFmtId="0" fontId="8" fillId="0" borderId="0" applyNumberFormat="0" applyFill="0" applyBorder="0" applyAlignment="0" applyProtection="0"/>
    <xf numFmtId="0" fontId="9" fillId="5" borderId="7" applyNumberFormat="0" applyAlignment="0" applyProtection="0"/>
    <xf numFmtId="0" fontId="10" fillId="0" borderId="0" applyNumberFormat="0" applyFill="0" applyBorder="0" applyAlignment="0" applyProtection="0">
      <alignment vertical="top"/>
      <protection locked="0"/>
    </xf>
    <xf numFmtId="0" fontId="11" fillId="0" borderId="9" applyNumberFormat="0" applyFill="0" applyAlignment="0" applyProtection="0"/>
    <xf numFmtId="0" fontId="8" fillId="0" borderId="10" applyNumberFormat="0" applyFill="0" applyAlignment="0" applyProtection="0"/>
    <xf numFmtId="0" fontId="6" fillId="0" borderId="0"/>
    <xf numFmtId="43" fontId="6" fillId="0" borderId="0" applyFont="0" applyFill="0" applyBorder="0" applyAlignment="0" applyProtection="0"/>
    <xf numFmtId="0" fontId="12" fillId="24" borderId="0" applyNumberFormat="0" applyBorder="0" applyAlignment="0" applyProtection="0"/>
    <xf numFmtId="0" fontId="3" fillId="6"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3" fillId="27" borderId="0" applyNumberFormat="0" applyBorder="0" applyAlignment="0" applyProtection="0"/>
    <xf numFmtId="0" fontId="12" fillId="28" borderId="0" applyNumberFormat="0" applyBorder="0" applyAlignment="0" applyProtection="0"/>
    <xf numFmtId="0" fontId="13" fillId="0" borderId="0"/>
    <xf numFmtId="0" fontId="14"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3" fontId="30" fillId="0" borderId="0" applyFont="0" applyFill="0" applyBorder="0" applyAlignment="0" applyProtection="0"/>
  </cellStyleXfs>
  <cellXfs count="329">
    <xf numFmtId="0" fontId="0" fillId="0" borderId="0" xfId="0"/>
    <xf numFmtId="0" fontId="15" fillId="0" borderId="0" xfId="0" applyFont="1" applyProtection="1">
      <protection locked="0"/>
    </xf>
    <xf numFmtId="0" fontId="15" fillId="0" borderId="0" xfId="0" applyFont="1"/>
    <xf numFmtId="49" fontId="16" fillId="0" borderId="0" xfId="4" quotePrefix="1" applyNumberFormat="1" applyFont="1" applyBorder="1" applyAlignment="1" applyProtection="1">
      <alignment horizontal="left" vertical="center"/>
      <protection locked="0"/>
    </xf>
    <xf numFmtId="49" fontId="16" fillId="6" borderId="0" xfId="1" quotePrefix="1" applyNumberFormat="1" applyFont="1" applyFill="1" applyAlignment="1" applyProtection="1">
      <alignment horizontal="center" vertical="center" wrapText="1"/>
      <protection locked="0"/>
    </xf>
    <xf numFmtId="49" fontId="16" fillId="6" borderId="0" xfId="1" applyNumberFormat="1" applyFont="1" applyFill="1" applyAlignment="1" applyProtection="1">
      <alignment horizontal="center" vertical="center" wrapText="1"/>
      <protection locked="0"/>
    </xf>
    <xf numFmtId="49" fontId="16" fillId="6" borderId="0" xfId="1" quotePrefix="1" applyNumberFormat="1" applyFont="1" applyFill="1" applyAlignment="1" applyProtection="1">
      <alignment horizontal="left" vertical="center" wrapText="1"/>
      <protection locked="0"/>
    </xf>
    <xf numFmtId="49" fontId="17" fillId="5" borderId="7" xfId="2" applyNumberFormat="1" applyFont="1" applyAlignment="1" applyProtection="1">
      <alignment horizontal="center" vertical="center" wrapText="1"/>
      <protection locked="0"/>
    </xf>
    <xf numFmtId="49" fontId="16" fillId="0" borderId="0" xfId="4" applyNumberFormat="1" applyFont="1" applyBorder="1" applyAlignment="1" applyProtection="1">
      <alignment vertical="center"/>
      <protection locked="0"/>
    </xf>
    <xf numFmtId="49" fontId="16" fillId="6" borderId="0" xfId="1" applyNumberFormat="1" applyFont="1" applyFill="1" applyBorder="1" applyAlignment="1" applyProtection="1">
      <alignment vertical="center" wrapText="1"/>
      <protection locked="0"/>
    </xf>
    <xf numFmtId="0" fontId="18" fillId="0" borderId="0" xfId="3" applyFont="1" applyAlignment="1" applyProtection="1">
      <alignment horizontal="left" vertical="top"/>
    </xf>
    <xf numFmtId="0" fontId="18" fillId="0" borderId="0" xfId="3" applyFont="1" applyAlignment="1" applyProtection="1">
      <alignment horizontal="left" vertical="top" wrapText="1"/>
    </xf>
    <xf numFmtId="49" fontId="16" fillId="0" borderId="0" xfId="5" applyNumberFormat="1" applyFont="1" applyBorder="1" applyAlignment="1" applyProtection="1">
      <alignment vertical="center"/>
      <protection locked="0"/>
    </xf>
    <xf numFmtId="49" fontId="16" fillId="0" borderId="0" xfId="5" quotePrefix="1" applyNumberFormat="1" applyFont="1" applyBorder="1" applyAlignment="1" applyProtection="1">
      <alignment horizontal="left" vertical="center"/>
      <protection locked="0"/>
    </xf>
    <xf numFmtId="49" fontId="16" fillId="6" borderId="0" xfId="1" applyNumberFormat="1" applyFont="1" applyFill="1" applyAlignment="1" applyProtection="1">
      <alignment vertical="center" wrapText="1"/>
      <protection locked="0"/>
    </xf>
    <xf numFmtId="0" fontId="18" fillId="2" borderId="0" xfId="3" applyFont="1" applyFill="1" applyAlignment="1" applyProtection="1">
      <alignment vertical="center"/>
      <protection hidden="1"/>
    </xf>
    <xf numFmtId="0" fontId="15" fillId="2" borderId="8" xfId="6" quotePrefix="1" applyFont="1" applyFill="1" applyBorder="1" applyAlignment="1">
      <alignment vertical="center" wrapText="1"/>
    </xf>
    <xf numFmtId="0" fontId="15" fillId="2" borderId="0" xfId="0" applyFont="1" applyFill="1" applyAlignment="1">
      <alignment vertical="center"/>
    </xf>
    <xf numFmtId="0" fontId="15" fillId="2" borderId="0" xfId="0" applyFont="1" applyFill="1"/>
    <xf numFmtId="0" fontId="16" fillId="17" borderId="0" xfId="1" applyNumberFormat="1" applyFont="1" applyFill="1" applyBorder="1" applyAlignment="1">
      <alignment horizontal="center" vertical="center" wrapText="1"/>
    </xf>
    <xf numFmtId="0" fontId="15" fillId="17" borderId="0" xfId="0" applyFont="1" applyFill="1"/>
    <xf numFmtId="0" fontId="15" fillId="17" borderId="0" xfId="0" applyFont="1" applyFill="1" applyAlignment="1">
      <alignment vertical="center"/>
    </xf>
    <xf numFmtId="0" fontId="22" fillId="7" borderId="6" xfId="0" applyFont="1" applyFill="1" applyBorder="1" applyAlignment="1" applyProtection="1">
      <alignment vertical="center" wrapText="1"/>
      <protection locked="0"/>
    </xf>
    <xf numFmtId="0" fontId="23" fillId="18" borderId="1" xfId="0" applyFont="1" applyFill="1" applyBorder="1" applyAlignment="1" applyProtection="1">
      <alignment horizontal="center" vertical="center" wrapText="1"/>
      <protection locked="0"/>
    </xf>
    <xf numFmtId="0" fontId="23" fillId="20" borderId="1" xfId="0" applyFont="1" applyFill="1" applyBorder="1" applyAlignment="1" applyProtection="1">
      <alignment horizontal="center" vertical="center" wrapText="1"/>
      <protection locked="0"/>
    </xf>
    <xf numFmtId="0" fontId="23" fillId="21" borderId="1" xfId="0" applyFont="1" applyFill="1" applyBorder="1" applyAlignment="1" applyProtection="1">
      <alignment horizontal="center" vertical="center" wrapText="1"/>
      <protection locked="0"/>
    </xf>
    <xf numFmtId="0" fontId="22" fillId="22" borderId="1" xfId="0" applyFont="1" applyFill="1" applyBorder="1" applyAlignment="1" applyProtection="1">
      <alignment horizontal="center" vertical="center" wrapText="1"/>
      <protection locked="0"/>
    </xf>
    <xf numFmtId="0" fontId="22" fillId="0" borderId="6" xfId="0" applyFont="1" applyBorder="1" applyAlignment="1">
      <alignment vertical="center" wrapText="1"/>
    </xf>
    <xf numFmtId="0" fontId="15" fillId="0" borderId="6" xfId="0" applyFont="1" applyBorder="1" applyAlignment="1">
      <alignment horizontal="center" vertical="center" wrapText="1"/>
    </xf>
    <xf numFmtId="0" fontId="15" fillId="4" borderId="1" xfId="0" applyFont="1" applyFill="1" applyBorder="1" applyAlignment="1">
      <alignment horizontal="center" vertical="center" wrapText="1"/>
    </xf>
    <xf numFmtId="0" fontId="22" fillId="0" borderId="1" xfId="0" applyFont="1" applyBorder="1" applyAlignment="1">
      <alignment vertical="center" wrapText="1"/>
    </xf>
    <xf numFmtId="0" fontId="15" fillId="0" borderId="1" xfId="0" applyFont="1" applyBorder="1" applyAlignment="1">
      <alignment horizontal="center" vertical="center" wrapText="1"/>
    </xf>
    <xf numFmtId="0" fontId="15" fillId="17" borderId="1" xfId="0" applyFont="1" applyFill="1" applyBorder="1" applyAlignment="1">
      <alignment horizontal="center" vertical="center" wrapText="1"/>
    </xf>
    <xf numFmtId="0" fontId="22" fillId="7" borderId="1" xfId="0" quotePrefix="1" applyFont="1" applyFill="1" applyBorder="1" applyAlignment="1">
      <alignment horizontal="center" vertical="center" wrapText="1"/>
    </xf>
    <xf numFmtId="0" fontId="22" fillId="7" borderId="1" xfId="0" applyFont="1" applyFill="1" applyBorder="1" applyAlignment="1">
      <alignment horizontal="center" vertical="center" wrapText="1"/>
    </xf>
    <xf numFmtId="0" fontId="22" fillId="7" borderId="1" xfId="6" quotePrefix="1" applyFont="1" applyFill="1" applyBorder="1" applyAlignment="1">
      <alignment horizontal="center" vertical="center" wrapText="1"/>
    </xf>
    <xf numFmtId="0" fontId="22" fillId="7" borderId="1" xfId="0" applyFont="1" applyFill="1" applyBorder="1" applyAlignment="1" applyProtection="1">
      <alignment vertical="center" wrapText="1"/>
      <protection locked="0"/>
    </xf>
    <xf numFmtId="49" fontId="22" fillId="8" borderId="1" xfId="0" applyNumberFormat="1" applyFont="1" applyFill="1" applyBorder="1" applyAlignment="1" applyProtection="1">
      <alignment horizontal="center" vertical="center" wrapText="1"/>
      <protection locked="0"/>
    </xf>
    <xf numFmtId="49" fontId="22" fillId="0" borderId="1" xfId="0" quotePrefix="1" applyNumberFormat="1" applyFont="1" applyBorder="1" applyAlignment="1" applyProtection="1">
      <alignment horizontal="center" vertical="center" wrapText="1"/>
      <protection locked="0"/>
    </xf>
    <xf numFmtId="177" fontId="23" fillId="18" borderId="1" xfId="0" applyNumberFormat="1" applyFont="1" applyFill="1" applyBorder="1" applyAlignment="1" applyProtection="1">
      <alignment horizontal="center" vertical="center"/>
      <protection locked="0"/>
    </xf>
    <xf numFmtId="177" fontId="22" fillId="19" borderId="1" xfId="0" applyNumberFormat="1" applyFont="1" applyFill="1" applyBorder="1" applyAlignment="1" applyProtection="1">
      <alignment horizontal="center" vertical="center"/>
      <protection locked="0"/>
    </xf>
    <xf numFmtId="177" fontId="23" fillId="20" borderId="1" xfId="0" applyNumberFormat="1" applyFont="1" applyFill="1" applyBorder="1" applyAlignment="1" applyProtection="1">
      <alignment horizontal="center" vertical="center"/>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171"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49" fontId="22" fillId="0" borderId="1" xfId="0" applyNumberFormat="1" applyFont="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0" fontId="22" fillId="17" borderId="1" xfId="0" applyFont="1" applyFill="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164" fontId="22" fillId="10" borderId="1" xfId="0" applyNumberFormat="1" applyFont="1" applyFill="1" applyBorder="1" applyAlignment="1">
      <alignment horizontal="center" vertical="center"/>
    </xf>
    <xf numFmtId="171" fontId="22" fillId="9" borderId="1" xfId="0" applyNumberFormat="1" applyFont="1" applyFill="1" applyBorder="1" applyAlignment="1" applyProtection="1">
      <alignment horizontal="center" vertical="center"/>
      <protection locked="0"/>
    </xf>
    <xf numFmtId="177" fontId="23" fillId="21" borderId="1" xfId="0" applyNumberFormat="1" applyFont="1" applyFill="1" applyBorder="1" applyAlignment="1" applyProtection="1">
      <alignment horizontal="center" vertical="center"/>
      <protection locked="0"/>
    </xf>
    <xf numFmtId="177" fontId="22" fillId="22" borderId="1" xfId="0" applyNumberFormat="1" applyFont="1" applyFill="1" applyBorder="1" applyAlignment="1" applyProtection="1">
      <alignment horizontal="center" vertical="center"/>
      <protection locked="0"/>
    </xf>
    <xf numFmtId="3" fontId="22" fillId="0" borderId="1" xfId="0" applyNumberFormat="1" applyFont="1" applyBorder="1" applyAlignment="1" applyProtection="1">
      <alignment horizontal="center" vertical="center" wrapText="1"/>
      <protection locked="0"/>
    </xf>
    <xf numFmtId="0" fontId="15" fillId="2" borderId="0" xfId="0" applyFont="1" applyFill="1" applyAlignment="1">
      <alignment horizontal="center" vertical="center"/>
    </xf>
    <xf numFmtId="2" fontId="15" fillId="2" borderId="0" xfId="0" applyNumberFormat="1" applyFont="1" applyFill="1" applyAlignment="1">
      <alignment horizontal="center" vertical="center"/>
    </xf>
    <xf numFmtId="164" fontId="15" fillId="2" borderId="0" xfId="0" applyNumberFormat="1" applyFont="1" applyFill="1" applyAlignment="1">
      <alignment horizontal="center" vertical="center"/>
    </xf>
    <xf numFmtId="165" fontId="15" fillId="2" borderId="0" xfId="0" applyNumberFormat="1" applyFont="1" applyFill="1" applyAlignment="1">
      <alignment horizontal="center" vertical="center"/>
    </xf>
    <xf numFmtId="0" fontId="18" fillId="2" borderId="0" xfId="3" applyFont="1" applyFill="1" applyAlignment="1" applyProtection="1">
      <alignment vertical="center"/>
    </xf>
    <xf numFmtId="0" fontId="15" fillId="2" borderId="0" xfId="6" applyFont="1" applyFill="1" applyAlignment="1">
      <alignment vertical="center"/>
    </xf>
    <xf numFmtId="0" fontId="15" fillId="17" borderId="0" xfId="6" applyFont="1" applyFill="1" applyAlignment="1">
      <alignment vertical="center"/>
    </xf>
    <xf numFmtId="0" fontId="22"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24" fillId="7" borderId="1" xfId="6" quotePrefix="1" applyNumberFormat="1" applyFont="1" applyFill="1" applyBorder="1" applyAlignment="1">
      <alignment horizontal="center" vertical="center" wrapText="1"/>
    </xf>
    <xf numFmtId="49" fontId="15" fillId="9" borderId="1" xfId="0" quotePrefix="1" applyNumberFormat="1" applyFont="1" applyFill="1" applyBorder="1" applyAlignment="1" applyProtection="1">
      <alignment horizontal="left" vertical="center" wrapText="1"/>
      <protection locked="0"/>
    </xf>
    <xf numFmtId="174" fontId="15" fillId="9" borderId="1" xfId="6" applyNumberFormat="1" applyFont="1" applyFill="1" applyBorder="1" applyAlignment="1">
      <alignment horizontal="center" vertical="center" wrapText="1"/>
    </xf>
    <xf numFmtId="1" fontId="15" fillId="9" borderId="1" xfId="6" applyNumberFormat="1" applyFont="1" applyFill="1" applyBorder="1" applyAlignment="1" applyProtection="1">
      <alignment horizontal="left" vertical="center" wrapText="1"/>
      <protection locked="0"/>
    </xf>
    <xf numFmtId="49" fontId="15" fillId="9" borderId="1" xfId="0" applyNumberFormat="1" applyFont="1" applyFill="1" applyBorder="1" applyAlignment="1" applyProtection="1">
      <alignment horizontal="left" vertical="center" wrapText="1"/>
      <protection locked="0"/>
    </xf>
    <xf numFmtId="0" fontId="15" fillId="9" borderId="1" xfId="6" applyFont="1" applyFill="1" applyBorder="1" applyAlignment="1" applyProtection="1">
      <alignment horizontal="left" vertical="center" wrapText="1"/>
      <protection locked="0"/>
    </xf>
    <xf numFmtId="0" fontId="15" fillId="9" borderId="1" xfId="6" applyFont="1" applyFill="1" applyBorder="1" applyAlignment="1" applyProtection="1">
      <alignment horizontal="center" vertical="center" wrapText="1"/>
      <protection locked="0"/>
    </xf>
    <xf numFmtId="171" fontId="25" fillId="12" borderId="1" xfId="6" applyNumberFormat="1" applyFont="1" applyFill="1" applyBorder="1" applyAlignment="1" applyProtection="1">
      <alignment horizontal="center" vertical="center"/>
      <protection locked="0"/>
    </xf>
    <xf numFmtId="164" fontId="25" fillId="12" borderId="1" xfId="6" applyNumberFormat="1" applyFont="1" applyFill="1" applyBorder="1" applyAlignment="1" applyProtection="1">
      <alignment horizontal="center" vertical="center"/>
      <protection locked="0"/>
    </xf>
    <xf numFmtId="171" fontId="25" fillId="9" borderId="1" xfId="6" applyNumberFormat="1" applyFont="1" applyFill="1" applyBorder="1" applyAlignment="1" applyProtection="1">
      <alignment horizontal="center" vertical="center"/>
      <protection locked="0"/>
    </xf>
    <xf numFmtId="164" fontId="25" fillId="9" borderId="1" xfId="6" applyNumberFormat="1" applyFont="1" applyFill="1" applyBorder="1" applyAlignment="1" applyProtection="1">
      <alignment horizontal="center" vertical="center"/>
      <protection locked="0"/>
    </xf>
    <xf numFmtId="0" fontId="15" fillId="2" borderId="0" xfId="6" applyFont="1" applyFill="1" applyAlignment="1">
      <alignment horizontal="center" vertical="center"/>
    </xf>
    <xf numFmtId="166" fontId="15" fillId="2" borderId="0" xfId="6" applyNumberFormat="1" applyFont="1" applyFill="1" applyAlignment="1">
      <alignment horizontal="center" vertical="center"/>
    </xf>
    <xf numFmtId="0" fontId="15" fillId="2" borderId="0" xfId="6" applyFont="1" applyFill="1"/>
    <xf numFmtId="49" fontId="15" fillId="9" borderId="1" xfId="0" applyNumberFormat="1" applyFont="1" applyFill="1" applyBorder="1" applyAlignment="1" applyProtection="1">
      <alignment horizontal="center" vertical="center" wrapText="1"/>
      <protection locked="0"/>
    </xf>
    <xf numFmtId="0" fontId="22" fillId="17" borderId="4" xfId="0" applyFont="1" applyFill="1" applyBorder="1" applyAlignment="1">
      <alignment horizontal="left" vertical="center" wrapText="1"/>
    </xf>
    <xf numFmtId="0" fontId="15" fillId="17" borderId="4" xfId="0" applyFont="1" applyFill="1" applyBorder="1" applyAlignment="1">
      <alignment horizontal="center" vertical="center" wrapText="1"/>
    </xf>
    <xf numFmtId="0" fontId="15"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2" fontId="22" fillId="7" borderId="1" xfId="6" applyNumberFormat="1" applyFont="1" applyFill="1" applyBorder="1" applyAlignment="1">
      <alignment horizontal="center" vertical="center" wrapText="1"/>
    </xf>
    <xf numFmtId="0" fontId="15" fillId="9" borderId="1" xfId="6" applyFont="1" applyFill="1" applyBorder="1" applyAlignment="1">
      <alignment horizontal="left" vertical="center" wrapText="1"/>
    </xf>
    <xf numFmtId="1" fontId="15" fillId="9" borderId="1" xfId="6" applyNumberFormat="1" applyFont="1" applyFill="1" applyBorder="1" applyAlignment="1">
      <alignment horizontal="left" vertical="center" wrapText="1"/>
    </xf>
    <xf numFmtId="165" fontId="25" fillId="12" borderId="1" xfId="6" applyNumberFormat="1" applyFont="1" applyFill="1" applyBorder="1" applyAlignment="1">
      <alignment horizontal="center" vertical="center"/>
    </xf>
    <xf numFmtId="43" fontId="25" fillId="12" borderId="1" xfId="7" applyFont="1" applyFill="1" applyBorder="1" applyAlignment="1" applyProtection="1">
      <alignment horizontal="center" vertical="center"/>
    </xf>
    <xf numFmtId="164" fontId="25" fillId="12" borderId="1" xfId="6" applyNumberFormat="1" applyFont="1" applyFill="1" applyBorder="1" applyAlignment="1">
      <alignment horizontal="center" vertical="center"/>
    </xf>
    <xf numFmtId="171" fontId="25" fillId="23" borderId="1" xfId="6" applyNumberFormat="1" applyFont="1" applyFill="1" applyBorder="1" applyAlignment="1">
      <alignment horizontal="center" vertical="center"/>
    </xf>
    <xf numFmtId="43" fontId="25" fillId="23" borderId="1" xfId="7" applyFont="1" applyFill="1" applyBorder="1" applyAlignment="1" applyProtection="1">
      <alignment horizontal="center" vertical="center"/>
    </xf>
    <xf numFmtId="164" fontId="25" fillId="23" borderId="1" xfId="6" applyNumberFormat="1" applyFont="1" applyFill="1" applyBorder="1" applyAlignment="1">
      <alignment horizontal="center" vertical="center"/>
    </xf>
    <xf numFmtId="166" fontId="15" fillId="2" borderId="0" xfId="0" applyNumberFormat="1" applyFont="1" applyFill="1" applyAlignment="1">
      <alignment horizontal="center" vertical="center"/>
    </xf>
    <xf numFmtId="0" fontId="15" fillId="0" borderId="1" xfId="0" quotePrefix="1" applyFont="1" applyBorder="1" applyAlignment="1">
      <alignment horizontal="left" vertical="top" wrapText="1"/>
    </xf>
    <xf numFmtId="0" fontId="15" fillId="8" borderId="1" xfId="0" applyFont="1"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49" fontId="15" fillId="8" borderId="1" xfId="0" applyNumberFormat="1" applyFont="1" applyFill="1" applyBorder="1" applyAlignment="1" applyProtection="1">
      <alignment horizontal="center" vertical="center" wrapText="1"/>
      <protection locked="0"/>
    </xf>
    <xf numFmtId="167" fontId="15" fillId="9" borderId="1" xfId="0" applyNumberFormat="1" applyFont="1" applyFill="1" applyBorder="1" applyAlignment="1" applyProtection="1">
      <alignment horizontal="center" vertical="center"/>
      <protection locked="0"/>
    </xf>
    <xf numFmtId="168" fontId="15" fillId="10" borderId="1" xfId="0" applyNumberFormat="1" applyFont="1" applyFill="1" applyBorder="1" applyAlignment="1" applyProtection="1">
      <alignment horizontal="center" vertical="center"/>
      <protection locked="0"/>
    </xf>
    <xf numFmtId="0" fontId="16" fillId="17" borderId="0" xfId="1" applyNumberFormat="1" applyFont="1" applyFill="1" applyBorder="1" applyAlignment="1" applyProtection="1">
      <alignment horizontal="center" vertical="center" wrapText="1"/>
    </xf>
    <xf numFmtId="0" fontId="16" fillId="17" borderId="0" xfId="1" applyNumberFormat="1" applyFont="1" applyFill="1" applyBorder="1" applyAlignment="1">
      <alignment vertical="center" wrapText="1"/>
    </xf>
    <xf numFmtId="171" fontId="22" fillId="19" borderId="3" xfId="0" applyNumberFormat="1" applyFont="1" applyFill="1" applyBorder="1" applyAlignment="1" applyProtection="1">
      <alignment horizontal="center" vertical="center" wrapText="1"/>
      <protection locked="0"/>
    </xf>
    <xf numFmtId="0" fontId="15" fillId="17" borderId="6" xfId="0" applyFont="1" applyFill="1" applyBorder="1" applyAlignment="1">
      <alignment horizontal="center" vertical="center" wrapText="1"/>
    </xf>
    <xf numFmtId="0" fontId="15" fillId="17" borderId="3" xfId="0" applyFont="1" applyFill="1" applyBorder="1" applyAlignment="1">
      <alignment horizontal="center" vertical="center" wrapText="1"/>
    </xf>
    <xf numFmtId="0" fontId="16" fillId="17" borderId="12" xfId="1" applyNumberFormat="1" applyFont="1" applyFill="1" applyBorder="1" applyAlignment="1">
      <alignment horizontal="center" vertical="center" wrapText="1"/>
    </xf>
    <xf numFmtId="0" fontId="22" fillId="11" borderId="1" xfId="0" applyFont="1" applyFill="1" applyBorder="1" applyAlignment="1">
      <alignment vertical="center" wrapText="1"/>
    </xf>
    <xf numFmtId="0" fontId="2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18" fillId="0" borderId="0" xfId="3" applyFont="1" applyFill="1" applyBorder="1" applyAlignment="1" applyProtection="1">
      <alignment vertical="center"/>
    </xf>
    <xf numFmtId="0" fontId="22" fillId="7" borderId="1" xfId="0" applyFont="1" applyFill="1" applyBorder="1" applyAlignment="1" applyProtection="1">
      <alignment horizontal="center" vertical="center" wrapText="1"/>
      <protection locked="0"/>
    </xf>
    <xf numFmtId="0" fontId="22" fillId="0" borderId="6" xfId="6" applyFont="1" applyBorder="1" applyAlignment="1">
      <alignment vertical="center" wrapText="1"/>
    </xf>
    <xf numFmtId="0" fontId="15" fillId="0" borderId="6" xfId="6" applyFont="1" applyBorder="1" applyAlignment="1">
      <alignment horizontal="center" vertical="center" wrapText="1"/>
    </xf>
    <xf numFmtId="0" fontId="15" fillId="4" borderId="1" xfId="6" applyFont="1" applyFill="1" applyBorder="1" applyAlignment="1">
      <alignment horizontal="center" vertical="center" wrapText="1"/>
    </xf>
    <xf numFmtId="0" fontId="15" fillId="0" borderId="1" xfId="6" quotePrefix="1" applyFont="1" applyBorder="1" applyAlignment="1">
      <alignment horizontal="center" vertical="center" wrapText="1"/>
    </xf>
    <xf numFmtId="0" fontId="22" fillId="0" borderId="1" xfId="0" applyFont="1" applyBorder="1" applyAlignment="1">
      <alignment horizontal="left" vertical="center" wrapText="1"/>
    </xf>
    <xf numFmtId="0" fontId="22" fillId="0" borderId="0" xfId="0" applyFont="1" applyAlignment="1">
      <alignment vertical="top" wrapText="1"/>
    </xf>
    <xf numFmtId="0" fontId="15" fillId="0" borderId="0" xfId="0" applyFont="1" applyAlignment="1">
      <alignment wrapText="1"/>
    </xf>
    <xf numFmtId="0" fontId="15" fillId="0" borderId="1" xfId="0" applyFont="1" applyBorder="1" applyAlignment="1">
      <alignment vertical="center" wrapText="1"/>
    </xf>
    <xf numFmtId="0" fontId="15" fillId="0" borderId="1" xfId="0" applyFont="1" applyBorder="1" applyAlignment="1">
      <alignment vertical="center"/>
    </xf>
    <xf numFmtId="0" fontId="15" fillId="0" borderId="1" xfId="0" applyFont="1" applyBorder="1" applyAlignment="1">
      <alignment horizontal="center" vertical="center"/>
    </xf>
    <xf numFmtId="49" fontId="24" fillId="7" borderId="1" xfId="0" applyNumberFormat="1" applyFont="1" applyFill="1" applyBorder="1" applyAlignment="1">
      <alignment horizontal="center" vertical="center" wrapText="1"/>
    </xf>
    <xf numFmtId="169" fontId="25" fillId="12" borderId="1" xfId="0" applyNumberFormat="1" applyFont="1" applyFill="1" applyBorder="1" applyAlignment="1" applyProtection="1">
      <alignment horizontal="center" vertical="center"/>
      <protection locked="0"/>
    </xf>
    <xf numFmtId="170" fontId="25" fillId="12" borderId="1" xfId="0" applyNumberFormat="1" applyFont="1" applyFill="1" applyBorder="1" applyAlignment="1" applyProtection="1">
      <alignment horizontal="center" vertical="center"/>
      <protection locked="0"/>
    </xf>
    <xf numFmtId="169" fontId="25" fillId="9" borderId="1" xfId="0" applyNumberFormat="1" applyFont="1" applyFill="1" applyBorder="1" applyAlignment="1" applyProtection="1">
      <alignment horizontal="center" vertical="center"/>
      <protection locked="0"/>
    </xf>
    <xf numFmtId="170" fontId="25" fillId="9" borderId="1" xfId="0" applyNumberFormat="1" applyFont="1" applyFill="1" applyBorder="1" applyAlignment="1" applyProtection="1">
      <alignment horizontal="center" vertical="center"/>
      <protection locked="0"/>
    </xf>
    <xf numFmtId="0" fontId="22" fillId="13" borderId="1" xfId="0" quotePrefix="1" applyFont="1" applyFill="1" applyBorder="1" applyAlignment="1">
      <alignment horizontal="center" vertical="center" wrapText="1"/>
    </xf>
    <xf numFmtId="0" fontId="22" fillId="16" borderId="1" xfId="0" quotePrefix="1" applyFont="1" applyFill="1" applyBorder="1" applyAlignment="1">
      <alignment horizontal="center" vertical="center" wrapText="1"/>
    </xf>
    <xf numFmtId="0" fontId="15" fillId="2" borderId="0" xfId="6" quotePrefix="1" applyFont="1" applyFill="1" applyAlignment="1">
      <alignment horizontal="center" vertical="center" wrapText="1"/>
    </xf>
    <xf numFmtId="164" fontId="22" fillId="9" borderId="1" xfId="0" applyNumberFormat="1" applyFont="1" applyFill="1" applyBorder="1" applyAlignment="1" applyProtection="1">
      <alignment horizontal="center" vertical="center"/>
      <protection locked="0"/>
    </xf>
    <xf numFmtId="179" fontId="22" fillId="3" borderId="1" xfId="0" applyNumberFormat="1" applyFont="1" applyFill="1" applyBorder="1" applyAlignment="1" applyProtection="1">
      <alignment horizontal="center" vertical="center"/>
      <protection locked="0"/>
    </xf>
    <xf numFmtId="0" fontId="22" fillId="8" borderId="16" xfId="0" applyFont="1" applyFill="1" applyBorder="1" applyAlignment="1" applyProtection="1">
      <alignment horizontal="center" vertical="center" wrapText="1"/>
      <protection locked="0"/>
    </xf>
    <xf numFmtId="0" fontId="22" fillId="8" borderId="2" xfId="0" applyFont="1" applyFill="1" applyBorder="1" applyAlignment="1" applyProtection="1">
      <alignment horizontal="center" vertical="center" wrapText="1"/>
      <protection locked="0"/>
    </xf>
    <xf numFmtId="0" fontId="15" fillId="2" borderId="1" xfId="0" applyFont="1" applyFill="1" applyBorder="1" applyAlignment="1">
      <alignment vertical="center"/>
    </xf>
    <xf numFmtId="0" fontId="15" fillId="2" borderId="1" xfId="0" applyFont="1" applyFill="1" applyBorder="1" applyAlignment="1">
      <alignment horizontal="center" vertical="center"/>
    </xf>
    <xf numFmtId="44" fontId="15" fillId="2" borderId="1" xfId="0" applyNumberFormat="1" applyFont="1" applyFill="1" applyBorder="1" applyAlignment="1">
      <alignment horizontal="center" vertical="center"/>
    </xf>
    <xf numFmtId="0" fontId="18" fillId="0" borderId="0" xfId="3" applyFont="1" applyFill="1" applyAlignment="1" applyProtection="1">
      <alignment horizontal="left" vertical="center"/>
    </xf>
    <xf numFmtId="0" fontId="15" fillId="0" borderId="0" xfId="6" applyFont="1"/>
    <xf numFmtId="0" fontId="15" fillId="0" borderId="0" xfId="6" applyFont="1" applyAlignment="1">
      <alignment horizontal="left"/>
    </xf>
    <xf numFmtId="0" fontId="22" fillId="0" borderId="0" xfId="6" applyFont="1"/>
    <xf numFmtId="0" fontId="15" fillId="0" borderId="0" xfId="6" applyFont="1" applyAlignment="1">
      <alignment horizontal="center" vertical="center" wrapText="1"/>
    </xf>
    <xf numFmtId="0" fontId="15" fillId="0" borderId="0" xfId="6" applyFont="1" applyAlignment="1">
      <alignment horizontal="center" vertical="top" wrapText="1"/>
    </xf>
    <xf numFmtId="178" fontId="15" fillId="36" borderId="0" xfId="6" applyNumberFormat="1" applyFont="1" applyFill="1" applyAlignment="1">
      <alignment horizontal="left"/>
    </xf>
    <xf numFmtId="0" fontId="15" fillId="36" borderId="0" xfId="6" applyFont="1" applyFill="1" applyAlignment="1">
      <alignment horizontal="left"/>
    </xf>
    <xf numFmtId="0" fontId="15" fillId="36" borderId="0" xfId="6" applyFont="1" applyFill="1" applyAlignment="1">
      <alignment horizontal="left" vertical="center"/>
    </xf>
    <xf numFmtId="14" fontId="15" fillId="0" borderId="0" xfId="6" applyNumberFormat="1" applyFont="1"/>
    <xf numFmtId="0" fontId="15" fillId="0" borderId="0" xfId="6" quotePrefix="1" applyFont="1" applyAlignment="1">
      <alignment horizontal="left"/>
    </xf>
    <xf numFmtId="0" fontId="22" fillId="7" borderId="1" xfId="0" applyFont="1" applyFill="1" applyBorder="1" applyAlignment="1" applyProtection="1">
      <alignment horizontal="center" vertical="center"/>
      <protection locked="0"/>
    </xf>
    <xf numFmtId="0" fontId="22"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3" fontId="15" fillId="22" borderId="1" xfId="0" applyNumberFormat="1" applyFont="1" applyFill="1" applyBorder="1" applyAlignment="1" applyProtection="1">
      <alignment horizontal="center" vertical="center"/>
      <protection locked="0"/>
    </xf>
    <xf numFmtId="0" fontId="18" fillId="0" borderId="0" xfId="3" applyFont="1" applyAlignment="1" applyProtection="1"/>
    <xf numFmtId="0" fontId="16" fillId="0" borderId="0" xfId="1" applyNumberFormat="1" applyFont="1" applyFill="1" applyBorder="1" applyAlignment="1" applyProtection="1">
      <alignment horizontal="center" vertical="center" wrapText="1"/>
    </xf>
    <xf numFmtId="177" fontId="23" fillId="18" borderId="1" xfId="0" applyNumberFormat="1" applyFont="1" applyFill="1" applyBorder="1" applyAlignment="1" applyProtection="1">
      <alignment horizontal="center" vertical="center" wrapText="1"/>
      <protection locked="0"/>
    </xf>
    <xf numFmtId="177" fontId="22" fillId="19" borderId="1" xfId="0" applyNumberFormat="1" applyFont="1" applyFill="1" applyBorder="1" applyAlignment="1" applyProtection="1">
      <alignment horizontal="center" vertical="center" wrapText="1"/>
      <protection locked="0"/>
    </xf>
    <xf numFmtId="177" fontId="23" fillId="20"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wrapText="1"/>
      <protection locked="0"/>
    </xf>
    <xf numFmtId="0" fontId="15" fillId="0" borderId="0" xfId="0" applyFont="1" applyAlignment="1">
      <alignment vertical="center"/>
    </xf>
    <xf numFmtId="164" fontId="22" fillId="10" borderId="1" xfId="0" applyNumberFormat="1" applyFont="1" applyFill="1" applyBorder="1" applyAlignment="1">
      <alignment horizontal="center" vertical="center" wrapText="1"/>
    </xf>
    <xf numFmtId="171" fontId="22" fillId="9" borderId="1" xfId="0" applyNumberFormat="1" applyFont="1" applyFill="1" applyBorder="1" applyAlignment="1" applyProtection="1">
      <alignment horizontal="center" vertical="center" wrapText="1"/>
      <protection locked="0"/>
    </xf>
    <xf numFmtId="0" fontId="22" fillId="7" borderId="6" xfId="0" applyFont="1" applyFill="1" applyBorder="1" applyAlignment="1">
      <alignment horizontal="left" vertical="center" wrapText="1"/>
    </xf>
    <xf numFmtId="0" fontId="15" fillId="11" borderId="1" xfId="8" quotePrefix="1" applyFont="1" applyFill="1" applyBorder="1" applyAlignment="1" applyProtection="1">
      <alignment horizontal="center" vertical="center" wrapText="1"/>
    </xf>
    <xf numFmtId="49" fontId="15" fillId="11" borderId="1" xfId="8" quotePrefix="1" applyNumberFormat="1" applyFont="1" applyFill="1" applyBorder="1" applyAlignment="1" applyProtection="1">
      <alignment horizontal="center" vertical="center" wrapText="1"/>
    </xf>
    <xf numFmtId="49" fontId="15" fillId="32" borderId="1" xfId="11" quotePrefix="1" applyNumberFormat="1" applyFont="1" applyFill="1" applyBorder="1" applyAlignment="1" applyProtection="1">
      <alignment horizontal="center" vertical="center" wrapText="1"/>
    </xf>
    <xf numFmtId="0" fontId="15" fillId="11" borderId="1" xfId="13" applyFont="1" applyFill="1" applyBorder="1" applyAlignment="1" applyProtection="1">
      <alignment vertical="center"/>
      <protection locked="0"/>
    </xf>
    <xf numFmtId="176" fontId="26" fillId="30" borderId="5" xfId="9" applyNumberFormat="1" applyFont="1" applyFill="1" applyBorder="1" applyAlignment="1" applyProtection="1">
      <alignment vertical="center"/>
    </xf>
    <xf numFmtId="176" fontId="26" fillId="30" borderId="1" xfId="9" applyNumberFormat="1" applyFont="1" applyFill="1" applyBorder="1" applyAlignment="1" applyProtection="1">
      <alignment vertical="center"/>
    </xf>
    <xf numFmtId="172" fontId="26" fillId="30" borderId="1" xfId="9" applyNumberFormat="1" applyFont="1" applyFill="1" applyBorder="1" applyAlignment="1" applyProtection="1">
      <alignment vertical="center"/>
    </xf>
    <xf numFmtId="172" fontId="26" fillId="33" borderId="1" xfId="12" applyNumberFormat="1" applyFont="1" applyFill="1" applyBorder="1" applyAlignment="1" applyProtection="1">
      <alignment vertical="center"/>
    </xf>
    <xf numFmtId="177" fontId="23" fillId="21" borderId="1" xfId="0" applyNumberFormat="1" applyFont="1" applyFill="1" applyBorder="1" applyAlignment="1" applyProtection="1">
      <alignment horizontal="center" vertical="center" wrapText="1"/>
      <protection locked="0"/>
    </xf>
    <xf numFmtId="177" fontId="22" fillId="22" borderId="1" xfId="0" applyNumberFormat="1" applyFont="1" applyFill="1" applyBorder="1" applyAlignment="1" applyProtection="1">
      <alignment horizontal="center" vertical="center" wrapText="1"/>
      <protection locked="0"/>
    </xf>
    <xf numFmtId="0" fontId="22" fillId="7" borderId="1" xfId="0" applyFont="1" applyFill="1" applyBorder="1" applyAlignment="1">
      <alignment horizontal="left" vertical="center" wrapText="1"/>
    </xf>
    <xf numFmtId="0" fontId="15" fillId="32" borderId="1" xfId="11" quotePrefix="1" applyFont="1" applyFill="1" applyBorder="1" applyAlignment="1" applyProtection="1">
      <alignment horizontal="center" vertical="center" wrapText="1"/>
    </xf>
    <xf numFmtId="0" fontId="15" fillId="11" borderId="1" xfId="13" applyFont="1" applyFill="1" applyBorder="1" applyAlignment="1" applyProtection="1">
      <alignment vertical="center" wrapText="1"/>
    </xf>
    <xf numFmtId="173" fontId="26" fillId="30" borderId="1" xfId="9" applyNumberFormat="1" applyFont="1" applyFill="1" applyBorder="1" applyAlignment="1" applyProtection="1">
      <alignment vertical="center"/>
      <protection locked="0"/>
    </xf>
    <xf numFmtId="173" fontId="15" fillId="30" borderId="1" xfId="9" applyNumberFormat="1" applyFont="1" applyFill="1" applyBorder="1" applyAlignment="1" applyProtection="1">
      <alignment vertical="center"/>
      <protection locked="0"/>
    </xf>
    <xf numFmtId="173" fontId="15" fillId="33" borderId="1" xfId="9" applyNumberFormat="1" applyFont="1" applyFill="1" applyBorder="1" applyAlignment="1" applyProtection="1">
      <alignment vertical="center"/>
      <protection locked="0"/>
    </xf>
    <xf numFmtId="0" fontId="15" fillId="29" borderId="1" xfId="13" applyFont="1" applyFill="1" applyBorder="1" applyAlignment="1" applyProtection="1">
      <alignment vertical="center" wrapText="1"/>
    </xf>
    <xf numFmtId="173" fontId="15" fillId="31" borderId="1" xfId="10" applyNumberFormat="1" applyFont="1" applyFill="1" applyBorder="1" applyAlignment="1" applyProtection="1">
      <alignment vertical="center"/>
      <protection locked="0"/>
    </xf>
    <xf numFmtId="173" fontId="15" fillId="34" borderId="1" xfId="10" applyNumberFormat="1" applyFont="1" applyFill="1" applyBorder="1" applyAlignment="1" applyProtection="1">
      <alignment vertical="center"/>
      <protection locked="0"/>
    </xf>
    <xf numFmtId="175" fontId="26" fillId="30" borderId="1" xfId="9" applyNumberFormat="1" applyFont="1" applyFill="1" applyBorder="1" applyAlignment="1" applyProtection="1">
      <alignment vertical="center"/>
    </xf>
    <xf numFmtId="0" fontId="26" fillId="11" borderId="1" xfId="13" applyFont="1" applyFill="1" applyBorder="1" applyAlignment="1" applyProtection="1">
      <alignment vertical="center" wrapText="1"/>
    </xf>
    <xf numFmtId="175" fontId="26" fillId="33" borderId="1" xfId="9" applyNumberFormat="1" applyFont="1" applyFill="1" applyBorder="1" applyAlignment="1" applyProtection="1">
      <alignment vertical="center"/>
    </xf>
    <xf numFmtId="175" fontId="15" fillId="31" borderId="1" xfId="10" applyNumberFormat="1" applyFont="1" applyFill="1" applyBorder="1" applyAlignment="1" applyProtection="1">
      <alignment vertical="center"/>
    </xf>
    <xf numFmtId="0" fontId="26" fillId="29" borderId="1" xfId="13" applyFont="1" applyFill="1" applyBorder="1" applyAlignment="1" applyProtection="1">
      <alignment vertical="center" wrapText="1"/>
    </xf>
    <xf numFmtId="175" fontId="15" fillId="34" borderId="1" xfId="10" applyNumberFormat="1" applyFont="1" applyFill="1" applyBorder="1" applyAlignment="1" applyProtection="1">
      <alignment vertical="center"/>
    </xf>
    <xf numFmtId="0" fontId="15" fillId="7" borderId="1" xfId="0" applyFont="1" applyFill="1" applyBorder="1" applyAlignment="1">
      <alignment horizontal="center" vertical="center" wrapText="1"/>
    </xf>
    <xf numFmtId="0" fontId="12" fillId="2" borderId="0" xfId="6" applyFont="1" applyFill="1" applyAlignment="1">
      <alignment vertical="center"/>
    </xf>
    <xf numFmtId="0" fontId="19" fillId="2" borderId="0" xfId="6" applyFont="1" applyFill="1" applyAlignment="1">
      <alignment vertical="center"/>
    </xf>
    <xf numFmtId="0" fontId="19" fillId="17" borderId="0" xfId="6" applyFont="1" applyFill="1" applyAlignment="1">
      <alignment vertical="center"/>
    </xf>
    <xf numFmtId="0" fontId="15" fillId="2" borderId="0" xfId="6" quotePrefix="1" applyFont="1" applyFill="1" applyAlignment="1">
      <alignment vertical="center" wrapText="1"/>
    </xf>
    <xf numFmtId="0" fontId="12" fillId="2" borderId="0" xfId="0" applyFont="1" applyFill="1"/>
    <xf numFmtId="0" fontId="19" fillId="2" borderId="0" xfId="0" applyFont="1" applyFill="1" applyAlignment="1">
      <alignment vertical="center"/>
    </xf>
    <xf numFmtId="49" fontId="15" fillId="9" borderId="1" xfId="14" quotePrefix="1" applyNumberFormat="1" applyFont="1" applyFill="1" applyBorder="1" applyAlignment="1" applyProtection="1">
      <alignment horizontal="left" vertical="center" wrapText="1"/>
      <protection locked="0"/>
    </xf>
    <xf numFmtId="1" fontId="15" fillId="9" borderId="1" xfId="14" quotePrefix="1" applyNumberFormat="1" applyFont="1" applyFill="1" applyBorder="1" applyAlignment="1" applyProtection="1">
      <alignment horizontal="left" vertical="center" wrapText="1"/>
      <protection locked="0"/>
    </xf>
    <xf numFmtId="49" fontId="15" fillId="9" borderId="1" xfId="14" applyNumberFormat="1" applyFont="1" applyFill="1" applyBorder="1" applyAlignment="1" applyProtection="1">
      <alignment horizontal="left" vertical="center" wrapText="1"/>
      <protection locked="0"/>
    </xf>
    <xf numFmtId="2" fontId="25" fillId="12" borderId="1" xfId="14" applyNumberFormat="1" applyFont="1" applyFill="1" applyBorder="1" applyAlignment="1" applyProtection="1">
      <alignment horizontal="center" vertical="center"/>
      <protection locked="0"/>
    </xf>
    <xf numFmtId="2" fontId="15" fillId="9" borderId="1" xfId="14" quotePrefix="1" applyNumberFormat="1" applyFont="1" applyFill="1" applyBorder="1" applyAlignment="1" applyProtection="1">
      <alignment horizontal="left" vertical="center" wrapText="1"/>
      <protection locked="0"/>
    </xf>
    <xf numFmtId="0" fontId="27" fillId="0" borderId="0" xfId="6" applyFont="1" applyAlignment="1">
      <alignment vertical="center"/>
    </xf>
    <xf numFmtId="0" fontId="27" fillId="2" borderId="0" xfId="6" applyFont="1" applyFill="1" applyAlignment="1">
      <alignment vertical="center"/>
    </xf>
    <xf numFmtId="1" fontId="15" fillId="0" borderId="1" xfId="0" applyNumberFormat="1" applyFont="1" applyBorder="1" applyAlignment="1">
      <alignment horizontal="center" vertical="center"/>
    </xf>
    <xf numFmtId="165" fontId="15" fillId="0" borderId="1" xfId="0" applyNumberFormat="1" applyFont="1" applyBorder="1" applyAlignment="1">
      <alignment vertical="center"/>
    </xf>
    <xf numFmtId="0" fontId="15" fillId="0" borderId="6" xfId="0" applyFont="1" applyBorder="1" applyAlignment="1">
      <alignment vertical="center" wrapText="1"/>
    </xf>
    <xf numFmtId="165" fontId="15" fillId="0" borderId="6" xfId="0" applyNumberFormat="1" applyFont="1" applyBorder="1" applyAlignment="1">
      <alignment vertical="center"/>
    </xf>
    <xf numFmtId="1" fontId="15" fillId="0" borderId="6" xfId="0" applyNumberFormat="1" applyFont="1" applyBorder="1" applyAlignment="1">
      <alignment horizontal="center" vertical="center"/>
    </xf>
    <xf numFmtId="0" fontId="15" fillId="0" borderId="2" xfId="0" applyFont="1" applyBorder="1" applyAlignment="1">
      <alignment vertical="center" wrapText="1"/>
    </xf>
    <xf numFmtId="0" fontId="15" fillId="0" borderId="2" xfId="0" applyFont="1" applyBorder="1" applyAlignment="1">
      <alignment vertical="center"/>
    </xf>
    <xf numFmtId="0" fontId="15" fillId="0" borderId="2" xfId="0" applyFont="1" applyBorder="1" applyAlignment="1">
      <alignment horizontal="center" vertical="center"/>
    </xf>
    <xf numFmtId="0" fontId="15" fillId="0" borderId="17" xfId="0" applyFont="1" applyBorder="1" applyAlignment="1">
      <alignment vertical="center" wrapText="1"/>
    </xf>
    <xf numFmtId="0" fontId="15" fillId="0" borderId="17" xfId="0" applyFont="1" applyBorder="1" applyAlignment="1">
      <alignment vertical="center"/>
    </xf>
    <xf numFmtId="0" fontId="15" fillId="0" borderId="17" xfId="0" applyFont="1" applyBorder="1" applyAlignment="1">
      <alignment horizontal="center" vertical="center"/>
    </xf>
    <xf numFmtId="0" fontId="19" fillId="0" borderId="0" xfId="0" applyFont="1"/>
    <xf numFmtId="0" fontId="28" fillId="11" borderId="1" xfId="0" applyFont="1" applyFill="1" applyBorder="1" applyAlignment="1">
      <alignment vertical="center" wrapText="1"/>
    </xf>
    <xf numFmtId="0" fontId="28" fillId="7" borderId="1" xfId="0" applyFont="1" applyFill="1" applyBorder="1" applyAlignment="1">
      <alignment vertical="center" wrapText="1"/>
    </xf>
    <xf numFmtId="0" fontId="22" fillId="11" borderId="1" xfId="0" applyFont="1" applyFill="1" applyBorder="1" applyAlignment="1" applyProtection="1">
      <alignment vertical="center" wrapText="1"/>
      <protection locked="0"/>
    </xf>
    <xf numFmtId="2" fontId="15" fillId="9" borderId="1" xfId="0" quotePrefix="1" applyNumberFormat="1" applyFont="1" applyFill="1" applyBorder="1" applyAlignment="1" applyProtection="1">
      <alignment horizontal="left" vertical="center" wrapText="1"/>
      <protection locked="0"/>
    </xf>
    <xf numFmtId="2" fontId="15" fillId="9" borderId="1" xfId="0" applyNumberFormat="1" applyFont="1" applyFill="1" applyBorder="1" applyAlignment="1" applyProtection="1">
      <alignment horizontal="left" vertical="center" wrapText="1"/>
      <protection locked="0"/>
    </xf>
    <xf numFmtId="2" fontId="15" fillId="9" borderId="1" xfId="0" applyNumberFormat="1" applyFont="1" applyFill="1" applyBorder="1" applyAlignment="1" applyProtection="1">
      <alignment horizontal="left" vertical="top" wrapText="1"/>
      <protection locked="0"/>
    </xf>
    <xf numFmtId="2" fontId="15" fillId="14" borderId="1" xfId="0" applyNumberFormat="1" applyFont="1" applyFill="1" applyBorder="1" applyAlignment="1" applyProtection="1">
      <alignment horizontal="left" vertical="top" wrapText="1"/>
      <protection locked="0"/>
    </xf>
    <xf numFmtId="2" fontId="25" fillId="14" borderId="1" xfId="0" applyNumberFormat="1" applyFont="1" applyFill="1" applyBorder="1" applyAlignment="1" applyProtection="1">
      <alignment horizontal="center" vertical="center"/>
      <protection locked="0"/>
    </xf>
    <xf numFmtId="2" fontId="25" fillId="15" borderId="1" xfId="0" applyNumberFormat="1" applyFont="1" applyFill="1" applyBorder="1" applyAlignment="1" applyProtection="1">
      <alignment horizontal="center" vertical="center"/>
      <protection locked="0"/>
    </xf>
    <xf numFmtId="1" fontId="15" fillId="9" borderId="1" xfId="0" quotePrefix="1" applyNumberFormat="1" applyFont="1" applyFill="1" applyBorder="1" applyAlignment="1" applyProtection="1">
      <alignment horizontal="center" vertical="center" wrapText="1"/>
      <protection locked="0"/>
    </xf>
    <xf numFmtId="165" fontId="15" fillId="14" borderId="1" xfId="0" applyNumberFormat="1" applyFont="1" applyFill="1" applyBorder="1" applyAlignment="1" applyProtection="1">
      <alignment horizontal="left" vertical="top" wrapText="1"/>
      <protection locked="0"/>
    </xf>
    <xf numFmtId="165" fontId="25" fillId="15" borderId="1" xfId="0" applyNumberFormat="1" applyFont="1" applyFill="1" applyBorder="1" applyAlignment="1" applyProtection="1">
      <alignment horizontal="center" vertical="center"/>
      <protection locked="0"/>
    </xf>
    <xf numFmtId="0" fontId="29" fillId="2" borderId="0" xfId="6" applyFont="1" applyFill="1" applyAlignment="1">
      <alignment vertical="center"/>
    </xf>
    <xf numFmtId="49" fontId="6" fillId="9" borderId="1" xfId="0" quotePrefix="1" applyNumberFormat="1" applyFont="1" applyFill="1" applyBorder="1" applyAlignment="1" applyProtection="1">
      <alignment horizontal="left" vertical="center" wrapText="1"/>
      <protection locked="0"/>
    </xf>
    <xf numFmtId="0" fontId="15" fillId="9" borderId="1" xfId="0" quotePrefix="1" applyFont="1" applyFill="1" applyBorder="1" applyAlignment="1" applyProtection="1">
      <alignment horizontal="center" vertical="center" wrapText="1"/>
      <protection locked="0"/>
    </xf>
    <xf numFmtId="181" fontId="25" fillId="12" borderId="1" xfId="20" applyNumberFormat="1" applyFont="1" applyFill="1" applyBorder="1" applyAlignment="1" applyProtection="1">
      <alignment horizontal="center" vertical="center"/>
      <protection locked="0"/>
    </xf>
    <xf numFmtId="181" fontId="25" fillId="9" borderId="1" xfId="20" applyNumberFormat="1" applyFont="1" applyFill="1" applyBorder="1" applyAlignment="1" applyProtection="1">
      <alignment horizontal="center" vertical="center"/>
      <protection locked="0"/>
    </xf>
    <xf numFmtId="2" fontId="15" fillId="0" borderId="0" xfId="0" applyNumberFormat="1" applyFont="1"/>
    <xf numFmtId="0" fontId="31" fillId="2" borderId="0" xfId="6" applyFont="1" applyFill="1" applyAlignment="1">
      <alignment vertical="center"/>
    </xf>
    <xf numFmtId="166" fontId="6" fillId="2" borderId="0" xfId="6" applyNumberFormat="1" applyFill="1" applyAlignment="1">
      <alignment horizontal="center" vertical="center"/>
    </xf>
    <xf numFmtId="0" fontId="6" fillId="2" borderId="0" xfId="6" applyFill="1"/>
    <xf numFmtId="0" fontId="6" fillId="2" borderId="0" xfId="6" applyFill="1" applyAlignment="1">
      <alignment vertical="center"/>
    </xf>
    <xf numFmtId="43" fontId="6" fillId="2" borderId="0" xfId="6" applyNumberFormat="1" applyFill="1"/>
    <xf numFmtId="43" fontId="25" fillId="9" borderId="1" xfId="20" applyFont="1" applyFill="1" applyBorder="1" applyAlignment="1" applyProtection="1">
      <alignment horizontal="center" vertical="center"/>
      <protection locked="0"/>
    </xf>
    <xf numFmtId="1"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15" fillId="0" borderId="0" xfId="0" quotePrefix="1" applyFont="1" applyAlignment="1">
      <alignment horizontal="left" vertical="top" wrapText="1"/>
    </xf>
    <xf numFmtId="49" fontId="16" fillId="6" borderId="0" xfId="1" applyNumberFormat="1" applyFont="1" applyFill="1" applyAlignment="1" applyProtection="1">
      <alignment horizontal="left" vertical="center" wrapText="1"/>
      <protection locked="0"/>
    </xf>
    <xf numFmtId="0" fontId="15" fillId="0" borderId="0" xfId="0" quotePrefix="1" applyFont="1" applyAlignment="1">
      <alignment horizontal="left" wrapText="1"/>
    </xf>
    <xf numFmtId="0" fontId="19" fillId="0" borderId="0" xfId="0" quotePrefix="1" applyFont="1" applyAlignment="1">
      <alignment horizontal="left" vertical="top" wrapText="1"/>
    </xf>
    <xf numFmtId="0" fontId="15" fillId="0" borderId="0" xfId="0" quotePrefix="1" applyFont="1" applyAlignment="1" applyProtection="1">
      <alignment horizontal="left" vertical="top" wrapText="1"/>
      <protection locked="0"/>
    </xf>
    <xf numFmtId="0" fontId="15" fillId="0" borderId="0" xfId="0" applyFont="1" applyAlignment="1" applyProtection="1">
      <alignment horizontal="left" vertical="top" wrapText="1"/>
      <protection locked="0"/>
    </xf>
    <xf numFmtId="49" fontId="16" fillId="6" borderId="0" xfId="1" applyNumberFormat="1" applyFont="1" applyFill="1" applyAlignment="1" applyProtection="1">
      <alignment horizontal="center" vertical="center" wrapText="1"/>
      <protection locked="0"/>
    </xf>
    <xf numFmtId="0" fontId="15" fillId="2" borderId="8" xfId="6" quotePrefix="1" applyFont="1" applyFill="1" applyBorder="1" applyAlignment="1">
      <alignment horizontal="center" vertical="center" wrapText="1"/>
    </xf>
    <xf numFmtId="0" fontId="21" fillId="35" borderId="13" xfId="15" quotePrefix="1" applyFont="1" applyBorder="1" applyAlignment="1">
      <alignment horizontal="left" vertical="top" wrapText="1"/>
    </xf>
    <xf numFmtId="0" fontId="21" fillId="35" borderId="8" xfId="15" quotePrefix="1" applyFont="1" applyBorder="1" applyAlignment="1">
      <alignment horizontal="left" vertical="top" wrapText="1"/>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5" xfId="0" applyFont="1" applyBorder="1" applyAlignment="1">
      <alignment horizontal="left" vertical="center" wrapText="1"/>
    </xf>
    <xf numFmtId="0" fontId="22" fillId="0" borderId="1" xfId="0" applyFont="1" applyBorder="1" applyAlignment="1">
      <alignment horizontal="left" vertical="center" wrapText="1"/>
    </xf>
    <xf numFmtId="0" fontId="16" fillId="6" borderId="1" xfId="1" applyNumberFormat="1" applyFont="1" applyFill="1" applyBorder="1" applyAlignment="1">
      <alignment horizontal="center" vertical="center" wrapText="1"/>
    </xf>
    <xf numFmtId="171" fontId="22" fillId="19" borderId="3" xfId="0" applyNumberFormat="1" applyFont="1" applyFill="1" applyBorder="1" applyAlignment="1" applyProtection="1">
      <alignment horizontal="center" vertical="center"/>
      <protection locked="0"/>
    </xf>
    <xf numFmtId="171" fontId="22" fillId="19" borderId="5" xfId="0" applyNumberFormat="1" applyFont="1" applyFill="1" applyBorder="1" applyAlignment="1" applyProtection="1">
      <alignment horizontal="center" vertical="center"/>
      <protection locked="0"/>
    </xf>
    <xf numFmtId="0" fontId="15" fillId="0" borderId="1" xfId="0" applyFont="1" applyBorder="1" applyAlignment="1">
      <alignment horizontal="center" vertical="center" wrapText="1"/>
    </xf>
    <xf numFmtId="0" fontId="22" fillId="7" borderId="3" xfId="0" applyFont="1" applyFill="1" applyBorder="1" applyAlignment="1" applyProtection="1">
      <alignment horizontal="center" vertical="center" wrapText="1"/>
      <protection locked="0"/>
    </xf>
    <xf numFmtId="0" fontId="22" fillId="7" borderId="5" xfId="0" applyFont="1" applyFill="1" applyBorder="1" applyAlignment="1" applyProtection="1">
      <alignment horizontal="center" vertical="center" wrapText="1"/>
      <protection locked="0"/>
    </xf>
    <xf numFmtId="0" fontId="22" fillId="0" borderId="1" xfId="0" applyFont="1" applyBorder="1" applyAlignment="1">
      <alignment horizontal="left" vertical="center" wrapText="1" indent="1"/>
    </xf>
    <xf numFmtId="0" fontId="22" fillId="7" borderId="11" xfId="0" applyFont="1" applyFill="1" applyBorder="1" applyAlignment="1" applyProtection="1">
      <alignment horizontal="center" vertical="center" wrapText="1"/>
      <protection locked="0"/>
    </xf>
    <xf numFmtId="0" fontId="22" fillId="7" borderId="0" xfId="0" applyFont="1" applyFill="1" applyAlignment="1" applyProtection="1">
      <alignment horizontal="center" vertical="center" wrapText="1"/>
      <protection locked="0"/>
    </xf>
    <xf numFmtId="0" fontId="23" fillId="18" borderId="1" xfId="0" applyFont="1" applyFill="1" applyBorder="1" applyAlignment="1" applyProtection="1">
      <alignment horizontal="center" vertical="center" wrapText="1"/>
      <protection locked="0"/>
    </xf>
    <xf numFmtId="0" fontId="15" fillId="37" borderId="1" xfId="0" applyFont="1" applyFill="1" applyBorder="1" applyAlignment="1">
      <alignment horizontal="center" vertical="center" wrapText="1"/>
    </xf>
    <xf numFmtId="0" fontId="15" fillId="2" borderId="0" xfId="0" quotePrefix="1" applyFont="1" applyFill="1" applyAlignment="1">
      <alignment horizontal="left" vertical="center" wrapText="1"/>
    </xf>
    <xf numFmtId="0" fontId="15" fillId="2" borderId="0" xfId="6" quotePrefix="1" applyFont="1" applyFill="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15" fillId="2" borderId="8" xfId="6" quotePrefix="1" applyFont="1" applyFill="1" applyBorder="1" applyAlignment="1">
      <alignment horizontal="left" vertical="center" wrapText="1"/>
    </xf>
    <xf numFmtId="0" fontId="15" fillId="0" borderId="1" xfId="0" applyFont="1" applyBorder="1" applyAlignment="1">
      <alignment wrapText="1"/>
    </xf>
    <xf numFmtId="0" fontId="15" fillId="0" borderId="1" xfId="0" applyFont="1" applyBorder="1"/>
    <xf numFmtId="0" fontId="22" fillId="7" borderId="1" xfId="0" applyFont="1" applyFill="1" applyBorder="1" applyAlignment="1">
      <alignment horizontal="center" vertical="center" wrapText="1"/>
    </xf>
    <xf numFmtId="0" fontId="15" fillId="0" borderId="3" xfId="0" applyFont="1" applyBorder="1" applyAlignment="1">
      <alignment wrapText="1"/>
    </xf>
    <xf numFmtId="0" fontId="15" fillId="0" borderId="4" xfId="0" applyFont="1" applyBorder="1" applyAlignment="1">
      <alignment wrapText="1"/>
    </xf>
    <xf numFmtId="0" fontId="15" fillId="0" borderId="5" xfId="0" applyFont="1" applyBorder="1" applyAlignment="1">
      <alignment wrapText="1"/>
    </xf>
    <xf numFmtId="0" fontId="15" fillId="0" borderId="3" xfId="6" applyFont="1" applyBorder="1" applyAlignment="1">
      <alignment vertical="center" wrapText="1"/>
    </xf>
    <xf numFmtId="0" fontId="15" fillId="0" borderId="4" xfId="6" applyFont="1" applyBorder="1" applyAlignment="1">
      <alignment vertical="center" wrapText="1"/>
    </xf>
    <xf numFmtId="0" fontId="15" fillId="0" borderId="5" xfId="6" applyFont="1" applyBorder="1" applyAlignment="1">
      <alignment vertical="center" wrapText="1"/>
    </xf>
    <xf numFmtId="0" fontId="22" fillId="0" borderId="1" xfId="0" applyFont="1" applyBorder="1" applyAlignment="1">
      <alignment vertical="top" wrapText="1"/>
    </xf>
    <xf numFmtId="0" fontId="22" fillId="0" borderId="1" xfId="0" applyFont="1" applyBorder="1" applyAlignment="1">
      <alignment wrapText="1"/>
    </xf>
    <xf numFmtId="0" fontId="22" fillId="0" borderId="1" xfId="0" applyFont="1" applyBorder="1"/>
    <xf numFmtId="0" fontId="15" fillId="0" borderId="1" xfId="0" applyFont="1" applyBorder="1" applyAlignment="1">
      <alignment vertical="top" wrapText="1"/>
    </xf>
    <xf numFmtId="0" fontId="22" fillId="17" borderId="1" xfId="0" applyFont="1" applyFill="1" applyBorder="1" applyAlignment="1">
      <alignment horizontal="left" vertical="center" wrapText="1"/>
    </xf>
    <xf numFmtId="0" fontId="15" fillId="17" borderId="1" xfId="0" applyFont="1" applyFill="1" applyBorder="1" applyAlignment="1">
      <alignment horizontal="left" vertical="center" wrapText="1"/>
    </xf>
    <xf numFmtId="0" fontId="22" fillId="17" borderId="3" xfId="0" applyFont="1" applyFill="1" applyBorder="1" applyAlignment="1">
      <alignment horizontal="left" vertical="center" wrapText="1" indent="1"/>
    </xf>
    <xf numFmtId="0" fontId="22" fillId="17" borderId="5" xfId="0" applyFont="1" applyFill="1" applyBorder="1" applyAlignment="1">
      <alignment horizontal="left" vertical="center" wrapText="1" inden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5" xfId="0" applyFont="1" applyBorder="1" applyAlignment="1">
      <alignment horizontal="center" vertical="center" wrapText="1"/>
    </xf>
    <xf numFmtId="0" fontId="22" fillId="17" borderId="1" xfId="0" applyFont="1" applyFill="1" applyBorder="1" applyAlignment="1">
      <alignment horizontal="left" vertical="center" wrapText="1" indent="1"/>
    </xf>
    <xf numFmtId="0" fontId="21" fillId="35" borderId="13" xfId="15" quotePrefix="1" applyFont="1" applyBorder="1" applyAlignment="1" applyProtection="1">
      <alignment horizontal="left" vertical="center" wrapText="1"/>
    </xf>
    <xf numFmtId="0" fontId="21" fillId="35" borderId="8" xfId="15" quotePrefix="1" applyFont="1" applyBorder="1" applyAlignment="1" applyProtection="1">
      <alignment horizontal="left" vertical="center" wrapText="1"/>
    </xf>
    <xf numFmtId="0" fontId="21" fillId="35" borderId="13" xfId="15" quotePrefix="1" applyFont="1" applyBorder="1" applyAlignment="1" applyProtection="1">
      <alignment horizontal="center" vertical="center" wrapText="1"/>
    </xf>
    <xf numFmtId="0" fontId="21" fillId="35" borderId="8" xfId="15" quotePrefix="1" applyFont="1" applyBorder="1" applyAlignment="1" applyProtection="1">
      <alignment horizontal="center" vertical="center" wrapText="1"/>
    </xf>
    <xf numFmtId="0" fontId="21" fillId="35" borderId="14" xfId="15" quotePrefix="1" applyFont="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22" fillId="7" borderId="4" xfId="0" applyFont="1" applyFill="1" applyBorder="1" applyAlignment="1" applyProtection="1">
      <alignment horizontal="center" vertical="center" wrapText="1"/>
      <protection locked="0"/>
    </xf>
    <xf numFmtId="0" fontId="15" fillId="0" borderId="8" xfId="0" applyFont="1" applyBorder="1" applyAlignment="1">
      <alignment horizontal="left" vertical="center" wrapText="1"/>
    </xf>
    <xf numFmtId="0" fontId="22" fillId="7" borderId="6" xfId="0" applyFont="1" applyFill="1" applyBorder="1" applyAlignment="1" applyProtection="1">
      <alignment horizontal="center" vertical="center" wrapText="1"/>
      <protection locked="0"/>
    </xf>
    <xf numFmtId="0" fontId="22" fillId="7" borderId="2" xfId="0" applyFont="1" applyFill="1" applyBorder="1" applyAlignment="1" applyProtection="1">
      <alignment horizontal="center" vertical="center" wrapText="1"/>
      <protection locked="0"/>
    </xf>
    <xf numFmtId="0" fontId="15" fillId="2" borderId="0" xfId="0" quotePrefix="1" applyFont="1" applyFill="1" applyAlignment="1">
      <alignment horizontal="center" vertical="center" wrapText="1"/>
    </xf>
    <xf numFmtId="0" fontId="16" fillId="6" borderId="13" xfId="1" applyNumberFormat="1" applyFont="1" applyFill="1" applyBorder="1" applyAlignment="1">
      <alignment horizontal="center" vertical="center" wrapText="1"/>
    </xf>
    <xf numFmtId="0" fontId="16" fillId="6" borderId="8" xfId="1" applyNumberFormat="1" applyFont="1" applyFill="1" applyBorder="1" applyAlignment="1">
      <alignment horizontal="center" vertical="center" wrapText="1"/>
    </xf>
    <xf numFmtId="0" fontId="16" fillId="6" borderId="11" xfId="1" applyNumberFormat="1" applyFont="1" applyFill="1" applyBorder="1" applyAlignment="1">
      <alignment horizontal="center" vertical="center" wrapText="1"/>
    </xf>
    <xf numFmtId="0" fontId="16" fillId="6" borderId="0" xfId="1" applyNumberFormat="1" applyFont="1" applyFill="1" applyBorder="1" applyAlignment="1">
      <alignment horizontal="center" vertical="center" wrapText="1"/>
    </xf>
    <xf numFmtId="0" fontId="21" fillId="17" borderId="0" xfId="15" quotePrefix="1" applyFont="1" applyFill="1" applyBorder="1" applyAlignment="1">
      <alignment horizontal="left" vertical="top" wrapText="1"/>
    </xf>
    <xf numFmtId="0" fontId="22" fillId="7" borderId="6" xfId="0" applyFont="1" applyFill="1" applyBorder="1" applyAlignment="1" applyProtection="1">
      <alignment vertical="center" wrapText="1"/>
      <protection locked="0"/>
    </xf>
    <xf numFmtId="0" fontId="22" fillId="7" borderId="15" xfId="0" applyFont="1" applyFill="1" applyBorder="1" applyAlignment="1" applyProtection="1">
      <alignment vertical="center" wrapText="1"/>
      <protection locked="0"/>
    </xf>
    <xf numFmtId="0" fontId="22" fillId="7" borderId="2" xfId="0" applyFont="1" applyFill="1" applyBorder="1" applyAlignment="1" applyProtection="1">
      <alignment vertical="center" wrapText="1"/>
      <protection locked="0"/>
    </xf>
    <xf numFmtId="0" fontId="22" fillId="7" borderId="6" xfId="0" applyFont="1" applyFill="1" applyBorder="1" applyAlignment="1" applyProtection="1">
      <alignment vertical="center"/>
      <protection locked="0"/>
    </xf>
    <xf numFmtId="0" fontId="22" fillId="7" borderId="15" xfId="0" applyFont="1" applyFill="1" applyBorder="1" applyAlignment="1" applyProtection="1">
      <alignment vertical="center"/>
      <protection locked="0"/>
    </xf>
    <xf numFmtId="0" fontId="22" fillId="7" borderId="2" xfId="0" applyFont="1" applyFill="1" applyBorder="1" applyAlignment="1" applyProtection="1">
      <alignment vertical="center"/>
      <protection locked="0"/>
    </xf>
    <xf numFmtId="0" fontId="16" fillId="6" borderId="3" xfId="1" applyNumberFormat="1" applyFont="1" applyFill="1" applyBorder="1" applyAlignment="1" applyProtection="1">
      <alignment horizontal="center" vertical="center" wrapText="1"/>
    </xf>
    <xf numFmtId="0" fontId="16" fillId="6" borderId="4" xfId="1" applyNumberFormat="1" applyFont="1" applyFill="1" applyBorder="1" applyAlignment="1" applyProtection="1">
      <alignment horizontal="center" vertical="center" wrapText="1"/>
    </xf>
    <xf numFmtId="0" fontId="16" fillId="6" borderId="5" xfId="1" applyNumberFormat="1" applyFont="1" applyFill="1" applyBorder="1" applyAlignment="1" applyProtection="1">
      <alignment horizontal="center" vertical="center" wrapText="1"/>
    </xf>
    <xf numFmtId="0" fontId="22" fillId="7" borderId="3" xfId="0" applyFont="1" applyFill="1" applyBorder="1" applyAlignment="1">
      <alignment horizontal="left" vertical="center" wrapText="1"/>
    </xf>
    <xf numFmtId="0" fontId="22" fillId="7" borderId="4" xfId="0" applyFont="1" applyFill="1" applyBorder="1" applyAlignment="1">
      <alignment horizontal="left" vertical="center" wrapText="1"/>
    </xf>
    <xf numFmtId="0" fontId="22" fillId="7" borderId="5" xfId="0" applyFont="1" applyFill="1" applyBorder="1" applyAlignment="1">
      <alignment horizontal="left" vertical="center" wrapText="1"/>
    </xf>
    <xf numFmtId="0" fontId="16" fillId="6" borderId="3" xfId="1" applyNumberFormat="1" applyFont="1" applyFill="1" applyBorder="1" applyAlignment="1" applyProtection="1">
      <alignment horizontal="left" vertical="center" wrapText="1"/>
    </xf>
    <xf numFmtId="0" fontId="16" fillId="6" borderId="4" xfId="1" applyNumberFormat="1" applyFont="1" applyFill="1" applyBorder="1" applyAlignment="1" applyProtection="1">
      <alignment horizontal="left" vertical="center" wrapText="1"/>
    </xf>
    <xf numFmtId="0" fontId="16" fillId="6" borderId="5" xfId="1" applyNumberFormat="1" applyFont="1" applyFill="1" applyBorder="1" applyAlignment="1" applyProtection="1">
      <alignment horizontal="left" vertical="center" wrapText="1"/>
    </xf>
    <xf numFmtId="0" fontId="15"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xfId="20" builtinId="3"/>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CC99"/>
      <color rgb="FFCCFFCC"/>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90" zoomScaleNormal="90" zoomScaleSheetLayoutView="100" workbookViewId="0"/>
  </sheetViews>
  <sheetFormatPr defaultColWidth="9.33203125" defaultRowHeight="15.6" x14ac:dyDescent="0.3"/>
  <cols>
    <col min="1" max="1" width="70.33203125" style="2" customWidth="1"/>
    <col min="2" max="2" width="42.33203125" style="2" customWidth="1"/>
    <col min="3" max="3" width="28" style="2" customWidth="1"/>
    <col min="4" max="4" width="18.33203125" style="2" customWidth="1"/>
    <col min="5" max="5" width="21.5546875" style="2" customWidth="1"/>
    <col min="6" max="16384" width="9.33203125" style="2"/>
  </cols>
  <sheetData>
    <row r="1" spans="1:8" x14ac:dyDescent="0.3">
      <c r="A1" s="1"/>
      <c r="B1" s="1"/>
      <c r="C1" s="1"/>
      <c r="D1" s="1"/>
      <c r="E1" s="1"/>
    </row>
    <row r="2" spans="1:8" x14ac:dyDescent="0.3">
      <c r="A2" s="3" t="s">
        <v>168</v>
      </c>
      <c r="B2" s="1"/>
      <c r="C2" s="1"/>
      <c r="D2" s="1"/>
      <c r="E2" s="1"/>
    </row>
    <row r="3" spans="1:8" x14ac:dyDescent="0.3">
      <c r="A3" s="1"/>
      <c r="B3" s="4" t="s">
        <v>169</v>
      </c>
      <c r="C3" s="5" t="s">
        <v>171</v>
      </c>
      <c r="D3" s="5" t="s">
        <v>29</v>
      </c>
      <c r="E3" s="5" t="s">
        <v>28</v>
      </c>
    </row>
    <row r="4" spans="1:8" x14ac:dyDescent="0.3">
      <c r="A4" s="6" t="s">
        <v>168</v>
      </c>
      <c r="B4" s="7" t="s">
        <v>657</v>
      </c>
      <c r="C4" s="7" t="s">
        <v>658</v>
      </c>
      <c r="D4" s="7" t="s">
        <v>659</v>
      </c>
      <c r="E4" s="7" t="s">
        <v>167</v>
      </c>
    </row>
    <row r="5" spans="1:8" x14ac:dyDescent="0.3">
      <c r="A5" s="1"/>
      <c r="B5" s="1"/>
      <c r="C5" s="1"/>
      <c r="D5" s="1"/>
      <c r="E5" s="1"/>
    </row>
    <row r="6" spans="1:8" x14ac:dyDescent="0.3">
      <c r="A6" s="8" t="s">
        <v>23</v>
      </c>
      <c r="B6" s="1"/>
      <c r="C6" s="1"/>
      <c r="D6" s="1"/>
      <c r="E6" s="1"/>
    </row>
    <row r="7" spans="1:8" x14ac:dyDescent="0.3">
      <c r="A7" s="9" t="s">
        <v>24</v>
      </c>
      <c r="B7" s="246" t="s">
        <v>25</v>
      </c>
      <c r="C7" s="246"/>
      <c r="D7" s="246"/>
      <c r="E7" s="246"/>
    </row>
    <row r="8" spans="1:8" ht="30" customHeight="1" x14ac:dyDescent="0.3">
      <c r="A8" s="10" t="s">
        <v>221</v>
      </c>
      <c r="B8" s="245" t="s">
        <v>210</v>
      </c>
      <c r="C8" s="245"/>
      <c r="D8" s="245"/>
      <c r="E8" s="245"/>
    </row>
    <row r="9" spans="1:8" ht="30" customHeight="1" x14ac:dyDescent="0.3">
      <c r="A9" s="10" t="s">
        <v>64</v>
      </c>
      <c r="B9" s="24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Manweb Licence area.</v>
      </c>
      <c r="C9" s="245"/>
      <c r="D9" s="245"/>
      <c r="E9" s="245"/>
    </row>
    <row r="10" spans="1:8" ht="30" customHeight="1" x14ac:dyDescent="0.3">
      <c r="A10" s="10" t="s">
        <v>65</v>
      </c>
      <c r="B10" s="245" t="s">
        <v>27</v>
      </c>
      <c r="C10" s="245"/>
      <c r="D10" s="245"/>
      <c r="E10" s="245"/>
    </row>
    <row r="11" spans="1:8" ht="61.5" customHeight="1" x14ac:dyDescent="0.3">
      <c r="A11" s="10" t="s">
        <v>66</v>
      </c>
      <c r="B11" s="24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Manweb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5"/>
      <c r="D11" s="245"/>
      <c r="E11" s="245"/>
      <c r="F11" s="248"/>
      <c r="G11" s="248"/>
      <c r="H11" s="248"/>
    </row>
    <row r="12" spans="1:8" ht="86.25" customHeight="1" x14ac:dyDescent="0.3">
      <c r="A12" s="10" t="s">
        <v>45</v>
      </c>
      <c r="B12" s="245" t="s">
        <v>184</v>
      </c>
      <c r="C12" s="245"/>
      <c r="D12" s="245"/>
      <c r="E12" s="245"/>
    </row>
    <row r="13" spans="1:8" ht="33.75" customHeight="1" x14ac:dyDescent="0.3">
      <c r="A13" s="10" t="s">
        <v>185</v>
      </c>
      <c r="B13" s="24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Manweb Licence area.</v>
      </c>
      <c r="C13" s="245"/>
      <c r="D13" s="245"/>
      <c r="E13" s="245"/>
    </row>
    <row r="14" spans="1:8" ht="33.75" customHeight="1" x14ac:dyDescent="0.3">
      <c r="A14" s="11" t="s">
        <v>521</v>
      </c>
      <c r="B14" s="245" t="s">
        <v>522</v>
      </c>
      <c r="C14" s="245"/>
      <c r="D14" s="245"/>
      <c r="E14" s="245"/>
    </row>
    <row r="15" spans="1:8" ht="29.25" customHeight="1" x14ac:dyDescent="0.3">
      <c r="A15" s="10" t="s">
        <v>57</v>
      </c>
      <c r="B15" s="245" t="s">
        <v>1394</v>
      </c>
      <c r="C15" s="245"/>
      <c r="D15" s="245"/>
      <c r="E15" s="245"/>
    </row>
    <row r="16" spans="1:8" ht="29.25" customHeight="1" x14ac:dyDescent="0.3">
      <c r="A16" s="10" t="s">
        <v>636</v>
      </c>
      <c r="B16" s="245" t="s">
        <v>638</v>
      </c>
      <c r="C16" s="245"/>
      <c r="D16" s="245"/>
      <c r="E16" s="245"/>
    </row>
    <row r="17" spans="1:5" ht="30" customHeight="1" x14ac:dyDescent="0.3">
      <c r="A17" s="10" t="s">
        <v>130</v>
      </c>
      <c r="B17" s="245" t="s">
        <v>129</v>
      </c>
      <c r="C17" s="245"/>
      <c r="D17" s="245"/>
      <c r="E17" s="245"/>
    </row>
    <row r="18" spans="1:5" x14ac:dyDescent="0.3">
      <c r="A18" s="1"/>
      <c r="B18" s="1"/>
      <c r="C18" s="1"/>
      <c r="D18" s="1"/>
      <c r="E18" s="1"/>
    </row>
    <row r="19" spans="1:5" x14ac:dyDescent="0.3">
      <c r="A19" s="12" t="s">
        <v>34</v>
      </c>
      <c r="B19" s="1"/>
      <c r="C19" s="1"/>
      <c r="D19" s="1"/>
      <c r="E19" s="1"/>
    </row>
    <row r="20" spans="1:5" x14ac:dyDescent="0.3">
      <c r="A20" s="9"/>
      <c r="B20" s="251"/>
      <c r="C20" s="251"/>
      <c r="D20" s="251"/>
      <c r="E20" s="251"/>
    </row>
    <row r="21" spans="1:5" ht="32.25" customHeight="1" x14ac:dyDescent="0.3">
      <c r="A21" s="249" t="s">
        <v>113</v>
      </c>
      <c r="B21" s="250"/>
      <c r="C21" s="250"/>
      <c r="D21" s="250"/>
      <c r="E21" s="250"/>
    </row>
    <row r="22" spans="1:5" x14ac:dyDescent="0.3">
      <c r="A22" s="1"/>
      <c r="B22" s="1"/>
      <c r="C22" s="1"/>
      <c r="D22" s="1"/>
      <c r="E22" s="1"/>
    </row>
    <row r="23" spans="1:5" x14ac:dyDescent="0.3">
      <c r="A23" s="13" t="s">
        <v>35</v>
      </c>
      <c r="B23" s="1"/>
      <c r="C23" s="1"/>
      <c r="D23" s="1"/>
      <c r="E23" s="1"/>
    </row>
    <row r="24" spans="1:5" x14ac:dyDescent="0.3">
      <c r="A24" s="14"/>
      <c r="B24" s="251"/>
      <c r="C24" s="251"/>
      <c r="D24" s="251"/>
      <c r="E24" s="251"/>
    </row>
    <row r="25" spans="1:5" ht="28.5" customHeight="1" x14ac:dyDescent="0.3">
      <c r="A25" s="249" t="s">
        <v>67</v>
      </c>
      <c r="B25" s="250"/>
      <c r="C25" s="250"/>
      <c r="D25" s="250"/>
      <c r="E25" s="250"/>
    </row>
    <row r="26" spans="1:5" ht="28.5" customHeight="1" x14ac:dyDescent="0.3">
      <c r="A26" s="247" t="s">
        <v>166</v>
      </c>
      <c r="B26" s="247"/>
      <c r="C26" s="247"/>
      <c r="D26" s="247"/>
      <c r="E26" s="247"/>
    </row>
  </sheetData>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5"/>
  <sheetViews>
    <sheetView zoomScale="80" zoomScaleNormal="80" zoomScaleSheetLayoutView="100" workbookViewId="0"/>
  </sheetViews>
  <sheetFormatPr defaultColWidth="9.33203125" defaultRowHeight="15.6" x14ac:dyDescent="0.25"/>
  <cols>
    <col min="1" max="1" width="57.44140625" style="17" customWidth="1"/>
    <col min="2" max="2" width="26.6640625" style="55" customWidth="1"/>
    <col min="3" max="3" width="8.44140625" style="17" customWidth="1"/>
    <col min="4" max="5" width="17.5546875" style="55" customWidth="1"/>
    <col min="6" max="6" width="25" style="55" customWidth="1"/>
    <col min="7" max="7" width="3.33203125" style="17" customWidth="1"/>
    <col min="8" max="16384" width="9.33203125" style="17"/>
  </cols>
  <sheetData>
    <row r="1" spans="1:7" x14ac:dyDescent="0.25">
      <c r="A1" s="59" t="s">
        <v>26</v>
      </c>
      <c r="B1" s="312"/>
      <c r="C1" s="312"/>
      <c r="D1" s="132"/>
      <c r="E1" s="132"/>
      <c r="F1" s="132"/>
    </row>
    <row r="2" spans="1:7" x14ac:dyDescent="0.25">
      <c r="A2" s="272" t="str">
        <f>Overview!B4&amp; " - Effective from "&amp;Overview!D4&amp;" - "&amp;Overview!E4&amp;" Supplier of Last Resort and Eligible Bad Debt Pass-Through Costs"</f>
        <v>SP Manweb - Effective from 1 April 2024 - Final Supplier of Last Resort and Eligible Bad Debt Pass-Through Costs</v>
      </c>
      <c r="B2" s="273"/>
      <c r="C2" s="273"/>
      <c r="D2" s="273"/>
      <c r="E2" s="273"/>
      <c r="F2" s="274"/>
    </row>
    <row r="3" spans="1:7" s="21" customFormat="1" x14ac:dyDescent="0.25">
      <c r="A3" s="19"/>
      <c r="B3" s="19"/>
      <c r="C3" s="19"/>
      <c r="D3" s="19"/>
      <c r="E3" s="19"/>
      <c r="F3" s="19"/>
    </row>
    <row r="4" spans="1:7" ht="78" x14ac:dyDescent="0.25">
      <c r="A4" s="33" t="s">
        <v>172</v>
      </c>
      <c r="B4" s="34" t="s">
        <v>467</v>
      </c>
      <c r="C4" s="34" t="s">
        <v>31</v>
      </c>
      <c r="D4" s="34" t="s">
        <v>518</v>
      </c>
      <c r="E4" s="34" t="s">
        <v>519</v>
      </c>
      <c r="F4" s="34" t="s">
        <v>520</v>
      </c>
    </row>
    <row r="5" spans="1:7" ht="78" x14ac:dyDescent="0.25">
      <c r="A5" s="220" t="s">
        <v>1473</v>
      </c>
      <c r="B5" s="37" t="s">
        <v>1413</v>
      </c>
      <c r="C5" s="38" t="s">
        <v>643</v>
      </c>
      <c r="D5" s="133">
        <v>0.17169499491065068</v>
      </c>
      <c r="E5" s="133"/>
      <c r="F5" s="133">
        <v>0.55510740051960583</v>
      </c>
      <c r="G5" s="198">
        <v>1</v>
      </c>
    </row>
    <row r="6" spans="1:7" ht="31.2" x14ac:dyDescent="0.25">
      <c r="A6" s="220" t="s">
        <v>1408</v>
      </c>
      <c r="B6" s="47" t="s">
        <v>1468</v>
      </c>
      <c r="C6" s="48" t="s">
        <v>642</v>
      </c>
      <c r="D6" s="134"/>
      <c r="E6" s="134"/>
      <c r="F6" s="133">
        <v>0.55510740051960583</v>
      </c>
      <c r="G6" s="198">
        <v>1</v>
      </c>
    </row>
    <row r="7" spans="1:7" ht="31.2" x14ac:dyDescent="0.25">
      <c r="A7" s="220" t="s">
        <v>1409</v>
      </c>
      <c r="B7" s="47" t="s">
        <v>1469</v>
      </c>
      <c r="C7" s="48" t="s">
        <v>642</v>
      </c>
      <c r="D7" s="134"/>
      <c r="E7" s="134"/>
      <c r="F7" s="133">
        <v>0.55510740051960583</v>
      </c>
      <c r="G7" s="198">
        <v>1</v>
      </c>
    </row>
    <row r="8" spans="1:7" ht="31.2" x14ac:dyDescent="0.25">
      <c r="A8" s="220" t="s">
        <v>1410</v>
      </c>
      <c r="B8" s="47" t="s">
        <v>1470</v>
      </c>
      <c r="C8" s="48" t="s">
        <v>642</v>
      </c>
      <c r="D8" s="134"/>
      <c r="E8" s="134"/>
      <c r="F8" s="133">
        <v>0.55510740051960583</v>
      </c>
      <c r="G8" s="198">
        <v>1</v>
      </c>
    </row>
    <row r="9" spans="1:7" ht="31.2" x14ac:dyDescent="0.25">
      <c r="A9" s="220" t="s">
        <v>1411</v>
      </c>
      <c r="B9" s="47" t="s">
        <v>1471</v>
      </c>
      <c r="C9" s="48" t="s">
        <v>642</v>
      </c>
      <c r="D9" s="134"/>
      <c r="E9" s="134"/>
      <c r="F9" s="133">
        <v>0.55510740051960583</v>
      </c>
      <c r="G9" s="198">
        <v>1</v>
      </c>
    </row>
    <row r="10" spans="1:7" ht="31.2" x14ac:dyDescent="0.25">
      <c r="A10" s="220" t="s">
        <v>1412</v>
      </c>
      <c r="B10" s="47" t="s">
        <v>1472</v>
      </c>
      <c r="C10" s="48" t="s">
        <v>642</v>
      </c>
      <c r="D10" s="134"/>
      <c r="E10" s="134"/>
      <c r="F10" s="133">
        <v>0.55510740051960583</v>
      </c>
      <c r="G10" s="198">
        <v>1</v>
      </c>
    </row>
    <row r="11" spans="1:7" x14ac:dyDescent="0.25">
      <c r="A11" s="106" t="s">
        <v>525</v>
      </c>
      <c r="B11" s="45" t="s">
        <v>669</v>
      </c>
      <c r="C11" s="48">
        <v>0</v>
      </c>
      <c r="D11" s="134"/>
      <c r="E11" s="134"/>
      <c r="F11" s="133">
        <v>0.55510740051960583</v>
      </c>
      <c r="G11" s="198">
        <v>1</v>
      </c>
    </row>
    <row r="12" spans="1:7" x14ac:dyDescent="0.25">
      <c r="A12" s="106" t="s">
        <v>526</v>
      </c>
      <c r="B12" s="45" t="s">
        <v>670</v>
      </c>
      <c r="C12" s="48">
        <v>0</v>
      </c>
      <c r="D12" s="134"/>
      <c r="E12" s="134"/>
      <c r="F12" s="133">
        <v>0.55510740051960583</v>
      </c>
      <c r="G12" s="198">
        <v>1</v>
      </c>
    </row>
    <row r="13" spans="1:7" x14ac:dyDescent="0.25">
      <c r="A13" s="106" t="s">
        <v>527</v>
      </c>
      <c r="B13" s="45" t="s">
        <v>671</v>
      </c>
      <c r="C13" s="48">
        <v>0</v>
      </c>
      <c r="D13" s="134"/>
      <c r="E13" s="134"/>
      <c r="F13" s="133">
        <v>0.55510740051960583</v>
      </c>
      <c r="G13" s="198">
        <v>1</v>
      </c>
    </row>
    <row r="14" spans="1:7" x14ac:dyDescent="0.25">
      <c r="A14" s="106" t="s">
        <v>528</v>
      </c>
      <c r="B14" s="45" t="s">
        <v>672</v>
      </c>
      <c r="C14" s="48">
        <v>0</v>
      </c>
      <c r="D14" s="134"/>
      <c r="E14" s="134"/>
      <c r="F14" s="133">
        <v>0.55510740051960583</v>
      </c>
      <c r="G14" s="198">
        <v>1</v>
      </c>
    </row>
    <row r="15" spans="1:7" x14ac:dyDescent="0.25">
      <c r="A15" s="106" t="s">
        <v>529</v>
      </c>
      <c r="B15" s="45" t="s">
        <v>673</v>
      </c>
      <c r="C15" s="48">
        <v>0</v>
      </c>
      <c r="D15" s="134"/>
      <c r="E15" s="134"/>
      <c r="F15" s="133">
        <v>0.55510740051960583</v>
      </c>
      <c r="G15" s="198">
        <v>1</v>
      </c>
    </row>
    <row r="16" spans="1:7" x14ac:dyDescent="0.25">
      <c r="A16" s="106" t="s">
        <v>530</v>
      </c>
      <c r="B16" s="45" t="s">
        <v>674</v>
      </c>
      <c r="C16" s="48">
        <v>0</v>
      </c>
      <c r="D16" s="134"/>
      <c r="E16" s="134"/>
      <c r="F16" s="133">
        <v>0.55510740051960583</v>
      </c>
      <c r="G16" s="198">
        <v>1</v>
      </c>
    </row>
    <row r="17" spans="1:7" x14ac:dyDescent="0.25">
      <c r="A17" s="106" t="s">
        <v>531</v>
      </c>
      <c r="B17" s="45" t="s">
        <v>675</v>
      </c>
      <c r="C17" s="48">
        <v>0</v>
      </c>
      <c r="D17" s="134"/>
      <c r="E17" s="134"/>
      <c r="F17" s="133">
        <v>0.55510740051960583</v>
      </c>
      <c r="G17" s="198">
        <v>1</v>
      </c>
    </row>
    <row r="18" spans="1:7" x14ac:dyDescent="0.25">
      <c r="A18" s="106" t="s">
        <v>532</v>
      </c>
      <c r="B18" s="45" t="s">
        <v>676</v>
      </c>
      <c r="C18" s="48">
        <v>0</v>
      </c>
      <c r="D18" s="134"/>
      <c r="E18" s="134"/>
      <c r="F18" s="133">
        <v>0.55510740051960583</v>
      </c>
      <c r="G18" s="198">
        <v>1</v>
      </c>
    </row>
    <row r="19" spans="1:7" x14ac:dyDescent="0.25">
      <c r="A19" s="106" t="s">
        <v>533</v>
      </c>
      <c r="B19" s="45" t="s">
        <v>677</v>
      </c>
      <c r="C19" s="48">
        <v>0</v>
      </c>
      <c r="D19" s="134"/>
      <c r="E19" s="134"/>
      <c r="F19" s="133">
        <v>0.55510740051960583</v>
      </c>
      <c r="G19" s="198">
        <v>1</v>
      </c>
    </row>
    <row r="20" spans="1:7" x14ac:dyDescent="0.25">
      <c r="A20" s="106" t="s">
        <v>534</v>
      </c>
      <c r="B20" s="45" t="s">
        <v>678</v>
      </c>
      <c r="C20" s="48">
        <v>0</v>
      </c>
      <c r="D20" s="134"/>
      <c r="E20" s="134"/>
      <c r="F20" s="133">
        <v>0.55510740051960583</v>
      </c>
      <c r="G20" s="198">
        <v>1</v>
      </c>
    </row>
    <row r="21" spans="1:7" x14ac:dyDescent="0.25">
      <c r="A21" s="106" t="s">
        <v>535</v>
      </c>
      <c r="B21" s="45" t="s">
        <v>679</v>
      </c>
      <c r="C21" s="48">
        <v>0</v>
      </c>
      <c r="D21" s="134"/>
      <c r="E21" s="134"/>
      <c r="F21" s="133">
        <v>0.55510740051960583</v>
      </c>
      <c r="G21" s="198">
        <v>1</v>
      </c>
    </row>
    <row r="22" spans="1:7" x14ac:dyDescent="0.25">
      <c r="A22" s="106" t="s">
        <v>536</v>
      </c>
      <c r="B22" s="45" t="s">
        <v>680</v>
      </c>
      <c r="C22" s="48">
        <v>0</v>
      </c>
      <c r="D22" s="134"/>
      <c r="E22" s="134"/>
      <c r="F22" s="133">
        <v>0.55510740051960583</v>
      </c>
      <c r="G22" s="198">
        <v>1</v>
      </c>
    </row>
    <row r="23" spans="1:7" x14ac:dyDescent="0.25">
      <c r="A23" s="106" t="s">
        <v>537</v>
      </c>
      <c r="B23" s="45" t="s">
        <v>681</v>
      </c>
      <c r="C23" s="48">
        <v>0</v>
      </c>
      <c r="D23" s="134"/>
      <c r="E23" s="134"/>
      <c r="F23" s="133">
        <v>0.55510740051960583</v>
      </c>
      <c r="G23" s="198">
        <v>1</v>
      </c>
    </row>
    <row r="24" spans="1:7" x14ac:dyDescent="0.25">
      <c r="A24" s="106" t="s">
        <v>538</v>
      </c>
      <c r="B24" s="45" t="s">
        <v>682</v>
      </c>
      <c r="C24" s="48">
        <v>0</v>
      </c>
      <c r="D24" s="134"/>
      <c r="E24" s="134"/>
      <c r="F24" s="133">
        <v>0.55510740051960583</v>
      </c>
      <c r="G24" s="198">
        <v>1</v>
      </c>
    </row>
    <row r="25" spans="1:7" x14ac:dyDescent="0.25">
      <c r="A25" s="106" t="s">
        <v>539</v>
      </c>
      <c r="B25" s="45" t="s">
        <v>683</v>
      </c>
      <c r="C25" s="48">
        <v>0</v>
      </c>
      <c r="D25" s="134"/>
      <c r="E25" s="134"/>
      <c r="F25" s="133">
        <v>0.55510740051960583</v>
      </c>
      <c r="G25" s="198">
        <v>1</v>
      </c>
    </row>
    <row r="26" spans="1:7" x14ac:dyDescent="0.25">
      <c r="A26" s="106" t="s">
        <v>1474</v>
      </c>
      <c r="B26" s="45"/>
      <c r="C26" s="38" t="s">
        <v>643</v>
      </c>
      <c r="D26" s="133">
        <v>0.17169499491065068</v>
      </c>
      <c r="E26" s="133"/>
      <c r="F26" s="133">
        <v>0.55510740051960583</v>
      </c>
      <c r="G26" s="198">
        <v>1</v>
      </c>
    </row>
    <row r="27" spans="1:7" ht="31.2" x14ac:dyDescent="0.25">
      <c r="A27" s="106" t="s">
        <v>1422</v>
      </c>
      <c r="B27" s="45"/>
      <c r="C27" s="48" t="s">
        <v>642</v>
      </c>
      <c r="D27" s="134"/>
      <c r="E27" s="134"/>
      <c r="F27" s="133">
        <v>0.55510740051960583</v>
      </c>
      <c r="G27" s="198">
        <v>1</v>
      </c>
    </row>
    <row r="28" spans="1:7" ht="31.2" x14ac:dyDescent="0.25">
      <c r="A28" s="106" t="s">
        <v>1423</v>
      </c>
      <c r="B28" s="45"/>
      <c r="C28" s="48" t="s">
        <v>642</v>
      </c>
      <c r="D28" s="134"/>
      <c r="E28" s="134"/>
      <c r="F28" s="133">
        <v>0.55510740051960583</v>
      </c>
      <c r="G28" s="198">
        <v>1</v>
      </c>
    </row>
    <row r="29" spans="1:7" ht="31.2" x14ac:dyDescent="0.25">
      <c r="A29" s="106" t="s">
        <v>1424</v>
      </c>
      <c r="B29" s="45"/>
      <c r="C29" s="48" t="s">
        <v>642</v>
      </c>
      <c r="D29" s="134"/>
      <c r="E29" s="134"/>
      <c r="F29" s="133">
        <v>0.55510740051960583</v>
      </c>
      <c r="G29" s="198">
        <v>1</v>
      </c>
    </row>
    <row r="30" spans="1:7" ht="31.2" x14ac:dyDescent="0.25">
      <c r="A30" s="106" t="s">
        <v>1425</v>
      </c>
      <c r="B30" s="45"/>
      <c r="C30" s="48" t="s">
        <v>642</v>
      </c>
      <c r="D30" s="134"/>
      <c r="E30" s="134"/>
      <c r="F30" s="133">
        <v>0.55510740051960583</v>
      </c>
      <c r="G30" s="198">
        <v>1</v>
      </c>
    </row>
    <row r="31" spans="1:7" ht="31.2" x14ac:dyDescent="0.25">
      <c r="A31" s="106" t="s">
        <v>1426</v>
      </c>
      <c r="B31" s="45"/>
      <c r="C31" s="48" t="s">
        <v>642</v>
      </c>
      <c r="D31" s="134"/>
      <c r="E31" s="134"/>
      <c r="F31" s="133">
        <v>0.55510740051960583</v>
      </c>
      <c r="G31" s="198">
        <v>1</v>
      </c>
    </row>
    <row r="32" spans="1:7" x14ac:dyDescent="0.25">
      <c r="A32" s="106" t="s">
        <v>540</v>
      </c>
      <c r="B32" s="45"/>
      <c r="C32" s="48">
        <v>0</v>
      </c>
      <c r="D32" s="134"/>
      <c r="E32" s="134"/>
      <c r="F32" s="133">
        <v>0.55510740051960583</v>
      </c>
      <c r="G32" s="198">
        <v>1</v>
      </c>
    </row>
    <row r="33" spans="1:7" x14ac:dyDescent="0.25">
      <c r="A33" s="106" t="s">
        <v>541</v>
      </c>
      <c r="B33" s="45"/>
      <c r="C33" s="48">
        <v>0</v>
      </c>
      <c r="D33" s="134"/>
      <c r="E33" s="134"/>
      <c r="F33" s="133">
        <v>0.55510740051960583</v>
      </c>
      <c r="G33" s="198">
        <v>1</v>
      </c>
    </row>
    <row r="34" spans="1:7" x14ac:dyDescent="0.25">
      <c r="A34" s="106" t="s">
        <v>542</v>
      </c>
      <c r="B34" s="45"/>
      <c r="C34" s="48">
        <v>0</v>
      </c>
      <c r="D34" s="134"/>
      <c r="E34" s="134"/>
      <c r="F34" s="133">
        <v>0.55510740051960583</v>
      </c>
      <c r="G34" s="198">
        <v>1</v>
      </c>
    </row>
    <row r="35" spans="1:7" x14ac:dyDescent="0.25">
      <c r="A35" s="106" t="s">
        <v>543</v>
      </c>
      <c r="B35" s="45"/>
      <c r="C35" s="48">
        <v>0</v>
      </c>
      <c r="D35" s="134"/>
      <c r="E35" s="134"/>
      <c r="F35" s="133">
        <v>0.55510740051960583</v>
      </c>
      <c r="G35" s="198">
        <v>1</v>
      </c>
    </row>
    <row r="36" spans="1:7" x14ac:dyDescent="0.25">
      <c r="A36" s="106" t="s">
        <v>544</v>
      </c>
      <c r="B36" s="45"/>
      <c r="C36" s="48">
        <v>0</v>
      </c>
      <c r="D36" s="134"/>
      <c r="E36" s="134"/>
      <c r="F36" s="133">
        <v>0.55510740051960583</v>
      </c>
      <c r="G36" s="198">
        <v>1</v>
      </c>
    </row>
    <row r="37" spans="1:7" x14ac:dyDescent="0.25">
      <c r="A37" s="106" t="s">
        <v>1475</v>
      </c>
      <c r="B37" s="45"/>
      <c r="C37" s="38" t="s">
        <v>643</v>
      </c>
      <c r="D37" s="133">
        <v>0.17169499491065068</v>
      </c>
      <c r="E37" s="133"/>
      <c r="F37" s="133">
        <v>0.55510740051960583</v>
      </c>
      <c r="G37" s="198">
        <v>1</v>
      </c>
    </row>
    <row r="38" spans="1:7" ht="31.2" x14ac:dyDescent="0.25">
      <c r="A38" s="106" t="s">
        <v>1428</v>
      </c>
      <c r="B38" s="45"/>
      <c r="C38" s="48" t="s">
        <v>642</v>
      </c>
      <c r="D38" s="134"/>
      <c r="E38" s="134"/>
      <c r="F38" s="133">
        <v>0.55510740051960583</v>
      </c>
      <c r="G38" s="198">
        <v>2</v>
      </c>
    </row>
    <row r="39" spans="1:7" ht="31.2" x14ac:dyDescent="0.25">
      <c r="A39" s="106" t="s">
        <v>1429</v>
      </c>
      <c r="B39" s="45"/>
      <c r="C39" s="48" t="s">
        <v>642</v>
      </c>
      <c r="D39" s="134"/>
      <c r="E39" s="134"/>
      <c r="F39" s="133">
        <v>0.55510740051960583</v>
      </c>
      <c r="G39" s="198">
        <v>2</v>
      </c>
    </row>
    <row r="40" spans="1:7" ht="31.2" x14ac:dyDescent="0.25">
      <c r="A40" s="106" t="s">
        <v>1430</v>
      </c>
      <c r="B40" s="45"/>
      <c r="C40" s="48" t="s">
        <v>642</v>
      </c>
      <c r="D40" s="134"/>
      <c r="E40" s="134"/>
      <c r="F40" s="133">
        <v>0.55510740051960583</v>
      </c>
      <c r="G40" s="198">
        <v>2</v>
      </c>
    </row>
    <row r="41" spans="1:7" ht="31.2" x14ac:dyDescent="0.25">
      <c r="A41" s="106" t="s">
        <v>1431</v>
      </c>
      <c r="B41" s="45"/>
      <c r="C41" s="48" t="s">
        <v>642</v>
      </c>
      <c r="D41" s="134"/>
      <c r="E41" s="134"/>
      <c r="F41" s="133">
        <v>0.55510740051960583</v>
      </c>
      <c r="G41" s="198">
        <v>2</v>
      </c>
    </row>
    <row r="42" spans="1:7" ht="31.2" x14ac:dyDescent="0.25">
      <c r="A42" s="106" t="s">
        <v>1432</v>
      </c>
      <c r="B42" s="45"/>
      <c r="C42" s="48" t="s">
        <v>642</v>
      </c>
      <c r="D42" s="134"/>
      <c r="E42" s="134"/>
      <c r="F42" s="133">
        <v>0.55510740051960583</v>
      </c>
      <c r="G42" s="198">
        <v>2</v>
      </c>
    </row>
    <row r="43" spans="1:7" x14ac:dyDescent="0.25">
      <c r="A43" s="106" t="s">
        <v>546</v>
      </c>
      <c r="B43" s="45"/>
      <c r="C43" s="48">
        <v>0</v>
      </c>
      <c r="D43" s="134"/>
      <c r="E43" s="134"/>
      <c r="F43" s="133">
        <v>0.55510740051960583</v>
      </c>
      <c r="G43" s="198">
        <v>2</v>
      </c>
    </row>
    <row r="44" spans="1:7" x14ac:dyDescent="0.25">
      <c r="A44" s="106" t="s">
        <v>547</v>
      </c>
      <c r="B44" s="45"/>
      <c r="C44" s="48">
        <v>0</v>
      </c>
      <c r="D44" s="134"/>
      <c r="E44" s="134"/>
      <c r="F44" s="133">
        <v>0.55510740051960583</v>
      </c>
      <c r="G44" s="198">
        <v>2</v>
      </c>
    </row>
    <row r="45" spans="1:7" x14ac:dyDescent="0.25">
      <c r="A45" s="106" t="s">
        <v>548</v>
      </c>
      <c r="B45" s="45"/>
      <c r="C45" s="48">
        <v>0</v>
      </c>
      <c r="D45" s="134"/>
      <c r="E45" s="134"/>
      <c r="F45" s="133">
        <v>0.55510740051960583</v>
      </c>
      <c r="G45" s="198">
        <v>2</v>
      </c>
    </row>
    <row r="46" spans="1:7" x14ac:dyDescent="0.25">
      <c r="A46" s="106" t="s">
        <v>549</v>
      </c>
      <c r="B46" s="45"/>
      <c r="C46" s="48">
        <v>0</v>
      </c>
      <c r="D46" s="134"/>
      <c r="E46" s="134"/>
      <c r="F46" s="133">
        <v>0.55510740051960583</v>
      </c>
      <c r="G46" s="198">
        <v>2</v>
      </c>
    </row>
    <row r="47" spans="1:7" x14ac:dyDescent="0.25">
      <c r="A47" s="106" t="s">
        <v>550</v>
      </c>
      <c r="B47" s="45"/>
      <c r="C47" s="48">
        <v>0</v>
      </c>
      <c r="D47" s="134"/>
      <c r="E47" s="134"/>
      <c r="F47" s="133">
        <v>0.55510740051960583</v>
      </c>
      <c r="G47" s="198">
        <v>2</v>
      </c>
    </row>
    <row r="48" spans="1:7" x14ac:dyDescent="0.25">
      <c r="A48" s="106" t="s">
        <v>551</v>
      </c>
      <c r="B48" s="45"/>
      <c r="C48" s="48">
        <v>0</v>
      </c>
      <c r="D48" s="134"/>
      <c r="E48" s="134"/>
      <c r="F48" s="133">
        <v>0.55510740051960583</v>
      </c>
      <c r="G48" s="198">
        <v>2</v>
      </c>
    </row>
    <row r="49" spans="1:7" x14ac:dyDescent="0.25">
      <c r="A49" s="106" t="s">
        <v>552</v>
      </c>
      <c r="B49" s="45"/>
      <c r="C49" s="48">
        <v>0</v>
      </c>
      <c r="D49" s="134"/>
      <c r="E49" s="134"/>
      <c r="F49" s="133">
        <v>0.55510740051960583</v>
      </c>
      <c r="G49" s="198">
        <v>2</v>
      </c>
    </row>
    <row r="50" spans="1:7" x14ac:dyDescent="0.25">
      <c r="A50" s="106" t="s">
        <v>553</v>
      </c>
      <c r="B50" s="45"/>
      <c r="C50" s="48">
        <v>0</v>
      </c>
      <c r="D50" s="134"/>
      <c r="E50" s="134"/>
      <c r="F50" s="133">
        <v>0.55510740051960583</v>
      </c>
      <c r="G50" s="198">
        <v>2</v>
      </c>
    </row>
    <row r="51" spans="1:7" x14ac:dyDescent="0.25">
      <c r="A51" s="106" t="s">
        <v>554</v>
      </c>
      <c r="B51" s="45"/>
      <c r="C51" s="48">
        <v>0</v>
      </c>
      <c r="D51" s="134"/>
      <c r="E51" s="134"/>
      <c r="F51" s="133">
        <v>0.55510740051960583</v>
      </c>
      <c r="G51" s="198">
        <v>2</v>
      </c>
    </row>
    <row r="52" spans="1:7" x14ac:dyDescent="0.25">
      <c r="A52" s="106" t="s">
        <v>555</v>
      </c>
      <c r="B52" s="45"/>
      <c r="C52" s="48">
        <v>0</v>
      </c>
      <c r="D52" s="134"/>
      <c r="E52" s="134"/>
      <c r="F52" s="133">
        <v>0.55510740051960583</v>
      </c>
      <c r="G52" s="198">
        <v>2</v>
      </c>
    </row>
    <row r="53" spans="1:7" x14ac:dyDescent="0.25">
      <c r="A53" s="106" t="s">
        <v>556</v>
      </c>
      <c r="B53" s="45"/>
      <c r="C53" s="48">
        <v>0</v>
      </c>
      <c r="D53" s="134"/>
      <c r="E53" s="134"/>
      <c r="F53" s="133">
        <v>0.55510740051960583</v>
      </c>
      <c r="G53" s="198">
        <v>2</v>
      </c>
    </row>
    <row r="54" spans="1:7" x14ac:dyDescent="0.25">
      <c r="A54" s="106" t="s">
        <v>557</v>
      </c>
      <c r="B54" s="45"/>
      <c r="C54" s="48">
        <v>0</v>
      </c>
      <c r="D54" s="134"/>
      <c r="E54" s="134"/>
      <c r="F54" s="133">
        <v>0.55510740051960583</v>
      </c>
      <c r="G54" s="198">
        <v>2</v>
      </c>
    </row>
    <row r="55" spans="1:7" x14ac:dyDescent="0.25">
      <c r="A55" s="106" t="s">
        <v>558</v>
      </c>
      <c r="B55" s="45"/>
      <c r="C55" s="48">
        <v>0</v>
      </c>
      <c r="D55" s="134"/>
      <c r="E55" s="134"/>
      <c r="F55" s="133">
        <v>0.55510740051960583</v>
      </c>
      <c r="G55" s="198">
        <v>2</v>
      </c>
    </row>
    <row r="56" spans="1:7" x14ac:dyDescent="0.25">
      <c r="A56" s="106" t="s">
        <v>559</v>
      </c>
      <c r="B56" s="45"/>
      <c r="C56" s="48">
        <v>0</v>
      </c>
      <c r="D56" s="134"/>
      <c r="E56" s="134"/>
      <c r="F56" s="133">
        <v>0.55510740051960583</v>
      </c>
      <c r="G56" s="198">
        <v>2</v>
      </c>
    </row>
    <row r="57" spans="1:7" x14ac:dyDescent="0.25">
      <c r="A57" s="106" t="s">
        <v>560</v>
      </c>
      <c r="B57" s="45"/>
      <c r="C57" s="48">
        <v>0</v>
      </c>
      <c r="D57" s="134"/>
      <c r="E57" s="134"/>
      <c r="F57" s="133">
        <v>0.55510740051960583</v>
      </c>
      <c r="G57" s="198">
        <v>2</v>
      </c>
    </row>
    <row r="58" spans="1:7" x14ac:dyDescent="0.25">
      <c r="A58" s="106" t="s">
        <v>1476</v>
      </c>
      <c r="B58" s="45"/>
      <c r="C58" s="38" t="s">
        <v>643</v>
      </c>
      <c r="D58" s="133">
        <v>0.17169499491065068</v>
      </c>
      <c r="E58" s="133"/>
      <c r="F58" s="133">
        <v>0.55510740051960583</v>
      </c>
      <c r="G58" s="198">
        <v>2</v>
      </c>
    </row>
    <row r="59" spans="1:7" ht="31.2" x14ac:dyDescent="0.25">
      <c r="A59" s="106" t="s">
        <v>1435</v>
      </c>
      <c r="B59" s="45"/>
      <c r="C59" s="48" t="s">
        <v>642</v>
      </c>
      <c r="D59" s="134"/>
      <c r="E59" s="134"/>
      <c r="F59" s="133">
        <v>0.55510740051960583</v>
      </c>
      <c r="G59" s="198">
        <v>2</v>
      </c>
    </row>
    <row r="60" spans="1:7" ht="31.2" x14ac:dyDescent="0.25">
      <c r="A60" s="106" t="s">
        <v>1436</v>
      </c>
      <c r="B60" s="45"/>
      <c r="C60" s="48" t="s">
        <v>642</v>
      </c>
      <c r="D60" s="134"/>
      <c r="E60" s="134"/>
      <c r="F60" s="133">
        <v>0.55510740051960583</v>
      </c>
      <c r="G60" s="198">
        <v>2</v>
      </c>
    </row>
    <row r="61" spans="1:7" ht="31.2" x14ac:dyDescent="0.25">
      <c r="A61" s="106" t="s">
        <v>1437</v>
      </c>
      <c r="B61" s="45"/>
      <c r="C61" s="48" t="s">
        <v>642</v>
      </c>
      <c r="D61" s="134"/>
      <c r="E61" s="134"/>
      <c r="F61" s="133">
        <v>0.55510740051960583</v>
      </c>
      <c r="G61" s="198">
        <v>2</v>
      </c>
    </row>
    <row r="62" spans="1:7" ht="31.2" x14ac:dyDescent="0.25">
      <c r="A62" s="106" t="s">
        <v>1438</v>
      </c>
      <c r="B62" s="45"/>
      <c r="C62" s="48" t="s">
        <v>642</v>
      </c>
      <c r="D62" s="134"/>
      <c r="E62" s="134"/>
      <c r="F62" s="133">
        <v>0.55510740051960583</v>
      </c>
      <c r="G62" s="198">
        <v>2</v>
      </c>
    </row>
    <row r="63" spans="1:7" ht="31.2" x14ac:dyDescent="0.25">
      <c r="A63" s="106" t="s">
        <v>1439</v>
      </c>
      <c r="B63" s="45"/>
      <c r="C63" s="48" t="s">
        <v>642</v>
      </c>
      <c r="D63" s="134"/>
      <c r="E63" s="134"/>
      <c r="F63" s="133">
        <v>0.55510740051960583</v>
      </c>
      <c r="G63" s="198">
        <v>2</v>
      </c>
    </row>
    <row r="64" spans="1:7" x14ac:dyDescent="0.25">
      <c r="A64" s="106" t="s">
        <v>621</v>
      </c>
      <c r="B64" s="45"/>
      <c r="C64" s="48">
        <v>0</v>
      </c>
      <c r="D64" s="134"/>
      <c r="E64" s="134"/>
      <c r="F64" s="133">
        <v>0.55510740051960583</v>
      </c>
      <c r="G64" s="198">
        <v>2</v>
      </c>
    </row>
    <row r="65" spans="1:7" x14ac:dyDescent="0.25">
      <c r="A65" s="106" t="s">
        <v>622</v>
      </c>
      <c r="B65" s="45"/>
      <c r="C65" s="48">
        <v>0</v>
      </c>
      <c r="D65" s="134"/>
      <c r="E65" s="134"/>
      <c r="F65" s="133">
        <v>0.55510740051960583</v>
      </c>
      <c r="G65" s="198">
        <v>2</v>
      </c>
    </row>
    <row r="66" spans="1:7" x14ac:dyDescent="0.25">
      <c r="A66" s="106" t="s">
        <v>623</v>
      </c>
      <c r="B66" s="45"/>
      <c r="C66" s="48">
        <v>0</v>
      </c>
      <c r="D66" s="134"/>
      <c r="E66" s="134"/>
      <c r="F66" s="133">
        <v>0.55510740051960583</v>
      </c>
      <c r="G66" s="198">
        <v>2</v>
      </c>
    </row>
    <row r="67" spans="1:7" x14ac:dyDescent="0.25">
      <c r="A67" s="106" t="s">
        <v>624</v>
      </c>
      <c r="B67" s="45"/>
      <c r="C67" s="48">
        <v>0</v>
      </c>
      <c r="D67" s="134"/>
      <c r="E67" s="134"/>
      <c r="F67" s="133">
        <v>0.55510740051960583</v>
      </c>
      <c r="G67" s="198">
        <v>2</v>
      </c>
    </row>
    <row r="68" spans="1:7" x14ac:dyDescent="0.25">
      <c r="A68" s="106" t="s">
        <v>625</v>
      </c>
      <c r="B68" s="45"/>
      <c r="C68" s="48">
        <v>0</v>
      </c>
      <c r="D68" s="134"/>
      <c r="E68" s="134"/>
      <c r="F68" s="133">
        <v>0.55510740051960583</v>
      </c>
      <c r="G68" s="198">
        <v>2</v>
      </c>
    </row>
    <row r="69" spans="1:7" x14ac:dyDescent="0.25">
      <c r="A69" s="106" t="s">
        <v>626</v>
      </c>
      <c r="B69" s="45"/>
      <c r="C69" s="48">
        <v>0</v>
      </c>
      <c r="D69" s="134"/>
      <c r="E69" s="134"/>
      <c r="F69" s="133">
        <v>0.55510740051960583</v>
      </c>
      <c r="G69" s="198">
        <v>2</v>
      </c>
    </row>
    <row r="70" spans="1:7" x14ac:dyDescent="0.25">
      <c r="A70" s="106" t="s">
        <v>627</v>
      </c>
      <c r="B70" s="45"/>
      <c r="C70" s="48">
        <v>0</v>
      </c>
      <c r="D70" s="134"/>
      <c r="E70" s="134"/>
      <c r="F70" s="133">
        <v>0.55510740051960583</v>
      </c>
      <c r="G70" s="198">
        <v>2</v>
      </c>
    </row>
    <row r="71" spans="1:7" x14ac:dyDescent="0.25">
      <c r="A71" s="106" t="s">
        <v>628</v>
      </c>
      <c r="B71" s="45"/>
      <c r="C71" s="48">
        <v>0</v>
      </c>
      <c r="D71" s="134"/>
      <c r="E71" s="134"/>
      <c r="F71" s="133">
        <v>0.55510740051960583</v>
      </c>
      <c r="G71" s="198">
        <v>2</v>
      </c>
    </row>
    <row r="72" spans="1:7" x14ac:dyDescent="0.25">
      <c r="A72" s="106" t="s">
        <v>629</v>
      </c>
      <c r="B72" s="45"/>
      <c r="C72" s="48">
        <v>0</v>
      </c>
      <c r="D72" s="134"/>
      <c r="E72" s="134"/>
      <c r="F72" s="133">
        <v>0.55510740051960583</v>
      </c>
      <c r="G72" s="198">
        <v>2</v>
      </c>
    </row>
    <row r="73" spans="1:7" x14ac:dyDescent="0.25">
      <c r="A73" s="106" t="s">
        <v>630</v>
      </c>
      <c r="B73" s="45"/>
      <c r="C73" s="48">
        <v>0</v>
      </c>
      <c r="D73" s="134"/>
      <c r="E73" s="134"/>
      <c r="F73" s="133">
        <v>0.55510740051960583</v>
      </c>
      <c r="G73" s="198">
        <v>3</v>
      </c>
    </row>
    <row r="74" spans="1:7" x14ac:dyDescent="0.25">
      <c r="A74" s="106" t="s">
        <v>631</v>
      </c>
      <c r="B74" s="45"/>
      <c r="C74" s="48">
        <v>0</v>
      </c>
      <c r="D74" s="134"/>
      <c r="E74" s="134"/>
      <c r="F74" s="133">
        <v>0.55510740051960583</v>
      </c>
      <c r="G74" s="198">
        <v>3</v>
      </c>
    </row>
    <row r="75" spans="1:7" x14ac:dyDescent="0.25">
      <c r="A75" s="106" t="s">
        <v>632</v>
      </c>
      <c r="B75" s="45"/>
      <c r="C75" s="48">
        <v>0</v>
      </c>
      <c r="D75" s="134"/>
      <c r="E75" s="134"/>
      <c r="F75" s="133">
        <v>0.55510740051960583</v>
      </c>
      <c r="G75" s="198">
        <v>3</v>
      </c>
    </row>
    <row r="76" spans="1:7" x14ac:dyDescent="0.25">
      <c r="A76" s="106" t="s">
        <v>633</v>
      </c>
      <c r="B76" s="45"/>
      <c r="C76" s="48">
        <v>0</v>
      </c>
      <c r="D76" s="134"/>
      <c r="E76" s="134"/>
      <c r="F76" s="133">
        <v>0.55510740051960583</v>
      </c>
      <c r="G76" s="198">
        <v>3</v>
      </c>
    </row>
    <row r="77" spans="1:7" x14ac:dyDescent="0.25">
      <c r="A77" s="106" t="s">
        <v>634</v>
      </c>
      <c r="B77" s="45"/>
      <c r="C77" s="48">
        <v>0</v>
      </c>
      <c r="D77" s="134"/>
      <c r="E77" s="134"/>
      <c r="F77" s="133">
        <v>0.55510740051960583</v>
      </c>
      <c r="G77" s="198">
        <v>3</v>
      </c>
    </row>
    <row r="78" spans="1:7" x14ac:dyDescent="0.25">
      <c r="A78" s="106" t="s">
        <v>635</v>
      </c>
      <c r="B78" s="45"/>
      <c r="C78" s="48">
        <v>0</v>
      </c>
      <c r="D78" s="134"/>
      <c r="E78" s="134"/>
      <c r="F78" s="133">
        <v>0.55510740051960583</v>
      </c>
      <c r="G78" s="198">
        <v>3</v>
      </c>
    </row>
    <row r="79" spans="1:7" x14ac:dyDescent="0.25">
      <c r="A79" s="106" t="s">
        <v>1477</v>
      </c>
      <c r="B79" s="45"/>
      <c r="C79" s="38" t="s">
        <v>643</v>
      </c>
      <c r="D79" s="133">
        <v>0.17169499491065068</v>
      </c>
      <c r="E79" s="133"/>
      <c r="F79" s="133">
        <v>0.55510740051960583</v>
      </c>
      <c r="G79" s="198">
        <v>3</v>
      </c>
    </row>
    <row r="80" spans="1:7" ht="31.2" x14ac:dyDescent="0.25">
      <c r="A80" s="106" t="s">
        <v>1442</v>
      </c>
      <c r="B80" s="45"/>
      <c r="C80" s="48" t="s">
        <v>642</v>
      </c>
      <c r="D80" s="134"/>
      <c r="E80" s="134"/>
      <c r="F80" s="133">
        <v>0.55510740051960583</v>
      </c>
      <c r="G80" s="198">
        <v>3</v>
      </c>
    </row>
    <row r="81" spans="1:7" ht="31.2" x14ac:dyDescent="0.25">
      <c r="A81" s="106" t="s">
        <v>1443</v>
      </c>
      <c r="B81" s="45"/>
      <c r="C81" s="48" t="s">
        <v>642</v>
      </c>
      <c r="D81" s="134"/>
      <c r="E81" s="134"/>
      <c r="F81" s="133">
        <v>0.55510740051960583</v>
      </c>
      <c r="G81" s="198">
        <v>3</v>
      </c>
    </row>
    <row r="82" spans="1:7" ht="31.2" x14ac:dyDescent="0.25">
      <c r="A82" s="106" t="s">
        <v>1444</v>
      </c>
      <c r="B82" s="45"/>
      <c r="C82" s="48" t="s">
        <v>642</v>
      </c>
      <c r="D82" s="134"/>
      <c r="E82" s="134"/>
      <c r="F82" s="133">
        <v>0.55510740051960583</v>
      </c>
      <c r="G82" s="198">
        <v>3</v>
      </c>
    </row>
    <row r="83" spans="1:7" ht="31.2" x14ac:dyDescent="0.25">
      <c r="A83" s="106" t="s">
        <v>1445</v>
      </c>
      <c r="B83" s="45"/>
      <c r="C83" s="48" t="s">
        <v>642</v>
      </c>
      <c r="D83" s="134"/>
      <c r="E83" s="134"/>
      <c r="F83" s="133">
        <v>0.55510740051960583</v>
      </c>
      <c r="G83" s="198">
        <v>3</v>
      </c>
    </row>
    <row r="84" spans="1:7" ht="31.8" thickBot="1" x14ac:dyDescent="0.3">
      <c r="A84" s="106" t="s">
        <v>1446</v>
      </c>
      <c r="B84" s="135"/>
      <c r="C84" s="48" t="s">
        <v>642</v>
      </c>
      <c r="D84" s="134"/>
      <c r="E84" s="134"/>
      <c r="F84" s="133">
        <v>0.55510740051960583</v>
      </c>
      <c r="G84" s="198">
        <v>3</v>
      </c>
    </row>
    <row r="85" spans="1:7" x14ac:dyDescent="0.25">
      <c r="A85" s="106" t="s">
        <v>606</v>
      </c>
      <c r="B85" s="136"/>
      <c r="C85" s="48">
        <v>0</v>
      </c>
      <c r="D85" s="134"/>
      <c r="E85" s="134"/>
      <c r="F85" s="133">
        <v>0.55510740051960583</v>
      </c>
      <c r="G85" s="198">
        <v>3</v>
      </c>
    </row>
    <row r="86" spans="1:7" x14ac:dyDescent="0.25">
      <c r="A86" s="106" t="s">
        <v>607</v>
      </c>
      <c r="B86" s="45"/>
      <c r="C86" s="48">
        <v>0</v>
      </c>
      <c r="D86" s="134"/>
      <c r="E86" s="134"/>
      <c r="F86" s="133">
        <v>0.55510740051960583</v>
      </c>
      <c r="G86" s="198">
        <v>3</v>
      </c>
    </row>
    <row r="87" spans="1:7" x14ac:dyDescent="0.25">
      <c r="A87" s="106" t="s">
        <v>608</v>
      </c>
      <c r="B87" s="45"/>
      <c r="C87" s="48">
        <v>0</v>
      </c>
      <c r="D87" s="134"/>
      <c r="E87" s="134"/>
      <c r="F87" s="133">
        <v>0.55510740051960583</v>
      </c>
      <c r="G87" s="198">
        <v>3</v>
      </c>
    </row>
    <row r="88" spans="1:7" x14ac:dyDescent="0.25">
      <c r="A88" s="106" t="s">
        <v>609</v>
      </c>
      <c r="B88" s="45"/>
      <c r="C88" s="48">
        <v>0</v>
      </c>
      <c r="D88" s="134"/>
      <c r="E88" s="134"/>
      <c r="F88" s="133">
        <v>0.55510740051960583</v>
      </c>
      <c r="G88" s="198">
        <v>3</v>
      </c>
    </row>
    <row r="89" spans="1:7" x14ac:dyDescent="0.25">
      <c r="A89" s="106" t="s">
        <v>610</v>
      </c>
      <c r="B89" s="45"/>
      <c r="C89" s="48">
        <v>0</v>
      </c>
      <c r="D89" s="134"/>
      <c r="E89" s="134"/>
      <c r="F89" s="133">
        <v>0.55510740051960583</v>
      </c>
      <c r="G89" s="198">
        <v>3</v>
      </c>
    </row>
    <row r="90" spans="1:7" x14ac:dyDescent="0.25">
      <c r="A90" s="106" t="s">
        <v>611</v>
      </c>
      <c r="B90" s="45"/>
      <c r="C90" s="48">
        <v>0</v>
      </c>
      <c r="D90" s="134"/>
      <c r="E90" s="134"/>
      <c r="F90" s="133">
        <v>0.55510740051960583</v>
      </c>
      <c r="G90" s="198">
        <v>3</v>
      </c>
    </row>
    <row r="91" spans="1:7" x14ac:dyDescent="0.25">
      <c r="A91" s="106" t="s">
        <v>612</v>
      </c>
      <c r="B91" s="45"/>
      <c r="C91" s="48">
        <v>0</v>
      </c>
      <c r="D91" s="134"/>
      <c r="E91" s="134"/>
      <c r="F91" s="133">
        <v>0.55510740051960583</v>
      </c>
      <c r="G91" s="198">
        <v>3</v>
      </c>
    </row>
    <row r="92" spans="1:7" x14ac:dyDescent="0.25">
      <c r="A92" s="106" t="s">
        <v>613</v>
      </c>
      <c r="B92" s="45"/>
      <c r="C92" s="48">
        <v>0</v>
      </c>
      <c r="D92" s="134"/>
      <c r="E92" s="134"/>
      <c r="F92" s="133">
        <v>0.55510740051960583</v>
      </c>
      <c r="G92" s="198">
        <v>3</v>
      </c>
    </row>
    <row r="93" spans="1:7" x14ac:dyDescent="0.25">
      <c r="A93" s="106" t="s">
        <v>614</v>
      </c>
      <c r="B93" s="45"/>
      <c r="C93" s="48">
        <v>0</v>
      </c>
      <c r="D93" s="134"/>
      <c r="E93" s="134"/>
      <c r="F93" s="133">
        <v>0.55510740051960583</v>
      </c>
      <c r="G93" s="198">
        <v>3</v>
      </c>
    </row>
    <row r="94" spans="1:7" x14ac:dyDescent="0.25">
      <c r="A94" s="106" t="s">
        <v>615</v>
      </c>
      <c r="B94" s="45"/>
      <c r="C94" s="48">
        <v>0</v>
      </c>
      <c r="D94" s="134"/>
      <c r="E94" s="134"/>
      <c r="F94" s="133">
        <v>0.55510740051960583</v>
      </c>
      <c r="G94" s="198">
        <v>3</v>
      </c>
    </row>
    <row r="95" spans="1:7" x14ac:dyDescent="0.25">
      <c r="A95" s="106" t="s">
        <v>616</v>
      </c>
      <c r="B95" s="45"/>
      <c r="C95" s="48">
        <v>0</v>
      </c>
      <c r="D95" s="134"/>
      <c r="E95" s="134"/>
      <c r="F95" s="133">
        <v>0.55510740051960583</v>
      </c>
      <c r="G95" s="198">
        <v>3</v>
      </c>
    </row>
    <row r="96" spans="1:7" x14ac:dyDescent="0.25">
      <c r="A96" s="106" t="s">
        <v>617</v>
      </c>
      <c r="B96" s="45"/>
      <c r="C96" s="48">
        <v>0</v>
      </c>
      <c r="D96" s="134"/>
      <c r="E96" s="134"/>
      <c r="F96" s="133">
        <v>0.55510740051960583</v>
      </c>
      <c r="G96" s="198">
        <v>3</v>
      </c>
    </row>
    <row r="97" spans="1:7" x14ac:dyDescent="0.25">
      <c r="A97" s="106" t="s">
        <v>618</v>
      </c>
      <c r="B97" s="45"/>
      <c r="C97" s="48">
        <v>0</v>
      </c>
      <c r="D97" s="134"/>
      <c r="E97" s="134"/>
      <c r="F97" s="133">
        <v>0.55510740051960583</v>
      </c>
      <c r="G97" s="198">
        <v>3</v>
      </c>
    </row>
    <row r="98" spans="1:7" x14ac:dyDescent="0.25">
      <c r="A98" s="106" t="s">
        <v>619</v>
      </c>
      <c r="B98" s="45"/>
      <c r="C98" s="48">
        <v>0</v>
      </c>
      <c r="D98" s="134"/>
      <c r="E98" s="134"/>
      <c r="F98" s="133">
        <v>0.55510740051960583</v>
      </c>
      <c r="G98" s="198">
        <v>3</v>
      </c>
    </row>
    <row r="99" spans="1:7" x14ac:dyDescent="0.25">
      <c r="A99" s="106" t="s">
        <v>620</v>
      </c>
      <c r="B99" s="45"/>
      <c r="C99" s="48">
        <v>0</v>
      </c>
      <c r="D99" s="134"/>
      <c r="E99" s="134"/>
      <c r="F99" s="133">
        <v>0.55510740051960583</v>
      </c>
      <c r="G99" s="198">
        <v>3</v>
      </c>
    </row>
    <row r="100" spans="1:7" x14ac:dyDescent="0.25">
      <c r="A100" s="106" t="s">
        <v>1478</v>
      </c>
      <c r="B100" s="45"/>
      <c r="C100" s="38" t="s">
        <v>643</v>
      </c>
      <c r="D100" s="133">
        <v>0.17169499491065068</v>
      </c>
      <c r="E100" s="133"/>
      <c r="F100" s="133">
        <v>0.55510740051960583</v>
      </c>
      <c r="G100" s="198">
        <v>3</v>
      </c>
    </row>
    <row r="101" spans="1:7" ht="31.2" x14ac:dyDescent="0.25">
      <c r="A101" s="106" t="s">
        <v>1449</v>
      </c>
      <c r="B101" s="45"/>
      <c r="C101" s="48" t="s">
        <v>642</v>
      </c>
      <c r="D101" s="134"/>
      <c r="E101" s="134"/>
      <c r="F101" s="133">
        <v>0.55510740051960583</v>
      </c>
      <c r="G101" s="198">
        <v>3</v>
      </c>
    </row>
    <row r="102" spans="1:7" ht="31.2" x14ac:dyDescent="0.25">
      <c r="A102" s="106" t="s">
        <v>1450</v>
      </c>
      <c r="B102" s="45"/>
      <c r="C102" s="48" t="s">
        <v>642</v>
      </c>
      <c r="D102" s="134"/>
      <c r="E102" s="134"/>
      <c r="F102" s="133">
        <v>0.55510740051960583</v>
      </c>
      <c r="G102" s="198">
        <v>3</v>
      </c>
    </row>
    <row r="103" spans="1:7" ht="31.2" x14ac:dyDescent="0.25">
      <c r="A103" s="106" t="s">
        <v>1451</v>
      </c>
      <c r="B103" s="45"/>
      <c r="C103" s="48" t="s">
        <v>642</v>
      </c>
      <c r="D103" s="134"/>
      <c r="E103" s="134"/>
      <c r="F103" s="133">
        <v>0.55510740051960583</v>
      </c>
      <c r="G103" s="198">
        <v>3</v>
      </c>
    </row>
    <row r="104" spans="1:7" ht="31.2" x14ac:dyDescent="0.25">
      <c r="A104" s="106" t="s">
        <v>1452</v>
      </c>
      <c r="B104" s="45"/>
      <c r="C104" s="48" t="s">
        <v>642</v>
      </c>
      <c r="D104" s="134"/>
      <c r="E104" s="134"/>
      <c r="F104" s="133">
        <v>0.55510740051960583</v>
      </c>
      <c r="G104" s="198">
        <v>3</v>
      </c>
    </row>
    <row r="105" spans="1:7" ht="31.2" x14ac:dyDescent="0.25">
      <c r="A105" s="106" t="s">
        <v>1453</v>
      </c>
      <c r="B105" s="45"/>
      <c r="C105" s="48" t="s">
        <v>642</v>
      </c>
      <c r="D105" s="134"/>
      <c r="E105" s="134"/>
      <c r="F105" s="133">
        <v>0.55510740051960583</v>
      </c>
      <c r="G105" s="198">
        <v>3</v>
      </c>
    </row>
    <row r="106" spans="1:7" x14ac:dyDescent="0.25">
      <c r="A106" s="106" t="s">
        <v>591</v>
      </c>
      <c r="B106" s="45"/>
      <c r="C106" s="48">
        <v>0</v>
      </c>
      <c r="D106" s="134"/>
      <c r="E106" s="134"/>
      <c r="F106" s="133">
        <v>0.55510740051960583</v>
      </c>
      <c r="G106" s="198">
        <v>3</v>
      </c>
    </row>
    <row r="107" spans="1:7" x14ac:dyDescent="0.25">
      <c r="A107" s="106" t="s">
        <v>592</v>
      </c>
      <c r="B107" s="45"/>
      <c r="C107" s="48">
        <v>0</v>
      </c>
      <c r="D107" s="134"/>
      <c r="E107" s="134"/>
      <c r="F107" s="133">
        <v>0.55510740051960583</v>
      </c>
      <c r="G107" s="198">
        <v>3</v>
      </c>
    </row>
    <row r="108" spans="1:7" x14ac:dyDescent="0.25">
      <c r="A108" s="106" t="s">
        <v>593</v>
      </c>
      <c r="B108" s="45"/>
      <c r="C108" s="48">
        <v>0</v>
      </c>
      <c r="D108" s="134"/>
      <c r="E108" s="134"/>
      <c r="F108" s="133">
        <v>0.55510740051960583</v>
      </c>
      <c r="G108" s="198">
        <v>4</v>
      </c>
    </row>
    <row r="109" spans="1:7" x14ac:dyDescent="0.25">
      <c r="A109" s="106" t="s">
        <v>594</v>
      </c>
      <c r="B109" s="45"/>
      <c r="C109" s="48">
        <v>0</v>
      </c>
      <c r="D109" s="134"/>
      <c r="E109" s="134"/>
      <c r="F109" s="133">
        <v>0.55510740051960583</v>
      </c>
      <c r="G109" s="198">
        <v>4</v>
      </c>
    </row>
    <row r="110" spans="1:7" x14ac:dyDescent="0.25">
      <c r="A110" s="106" t="s">
        <v>595</v>
      </c>
      <c r="B110" s="45"/>
      <c r="C110" s="48">
        <v>0</v>
      </c>
      <c r="D110" s="134"/>
      <c r="E110" s="134"/>
      <c r="F110" s="133">
        <v>0.55510740051960583</v>
      </c>
      <c r="G110" s="198">
        <v>4</v>
      </c>
    </row>
    <row r="111" spans="1:7" x14ac:dyDescent="0.25">
      <c r="A111" s="106" t="s">
        <v>596</v>
      </c>
      <c r="B111" s="45"/>
      <c r="C111" s="48">
        <v>0</v>
      </c>
      <c r="D111" s="134"/>
      <c r="E111" s="134"/>
      <c r="F111" s="133">
        <v>0.55510740051960583</v>
      </c>
      <c r="G111" s="198">
        <v>4</v>
      </c>
    </row>
    <row r="112" spans="1:7" x14ac:dyDescent="0.25">
      <c r="A112" s="106" t="s">
        <v>597</v>
      </c>
      <c r="B112" s="45"/>
      <c r="C112" s="48">
        <v>0</v>
      </c>
      <c r="D112" s="134"/>
      <c r="E112" s="134"/>
      <c r="F112" s="133">
        <v>0.55510740051960583</v>
      </c>
      <c r="G112" s="198">
        <v>4</v>
      </c>
    </row>
    <row r="113" spans="1:7" x14ac:dyDescent="0.25">
      <c r="A113" s="106" t="s">
        <v>598</v>
      </c>
      <c r="B113" s="45"/>
      <c r="C113" s="48">
        <v>0</v>
      </c>
      <c r="D113" s="134"/>
      <c r="E113" s="134"/>
      <c r="F113" s="133">
        <v>0.55510740051960583</v>
      </c>
      <c r="G113" s="198">
        <v>4</v>
      </c>
    </row>
    <row r="114" spans="1:7" x14ac:dyDescent="0.25">
      <c r="A114" s="106" t="s">
        <v>599</v>
      </c>
      <c r="B114" s="45"/>
      <c r="C114" s="48">
        <v>0</v>
      </c>
      <c r="D114" s="134"/>
      <c r="E114" s="134"/>
      <c r="F114" s="133">
        <v>0.55510740051960583</v>
      </c>
      <c r="G114" s="198">
        <v>4</v>
      </c>
    </row>
    <row r="115" spans="1:7" x14ac:dyDescent="0.25">
      <c r="A115" s="106" t="s">
        <v>600</v>
      </c>
      <c r="B115" s="45"/>
      <c r="C115" s="48">
        <v>0</v>
      </c>
      <c r="D115" s="134"/>
      <c r="E115" s="134"/>
      <c r="F115" s="133">
        <v>0.55510740051960583</v>
      </c>
      <c r="G115" s="198">
        <v>4</v>
      </c>
    </row>
    <row r="116" spans="1:7" x14ac:dyDescent="0.25">
      <c r="A116" s="106" t="s">
        <v>601</v>
      </c>
      <c r="B116" s="45"/>
      <c r="C116" s="48">
        <v>0</v>
      </c>
      <c r="D116" s="134"/>
      <c r="E116" s="134"/>
      <c r="F116" s="133">
        <v>0.55510740051960583</v>
      </c>
      <c r="G116" s="198">
        <v>4</v>
      </c>
    </row>
    <row r="117" spans="1:7" x14ac:dyDescent="0.25">
      <c r="A117" s="106" t="s">
        <v>602</v>
      </c>
      <c r="B117" s="45"/>
      <c r="C117" s="48">
        <v>0</v>
      </c>
      <c r="D117" s="134"/>
      <c r="E117" s="134"/>
      <c r="F117" s="133">
        <v>0.55510740051960583</v>
      </c>
      <c r="G117" s="198">
        <v>4</v>
      </c>
    </row>
    <row r="118" spans="1:7" x14ac:dyDescent="0.25">
      <c r="A118" s="106" t="s">
        <v>603</v>
      </c>
      <c r="B118" s="45"/>
      <c r="C118" s="48">
        <v>0</v>
      </c>
      <c r="D118" s="134"/>
      <c r="E118" s="134"/>
      <c r="F118" s="133">
        <v>0.55510740051960583</v>
      </c>
      <c r="G118" s="198">
        <v>4</v>
      </c>
    </row>
    <row r="119" spans="1:7" x14ac:dyDescent="0.25">
      <c r="A119" s="106" t="s">
        <v>604</v>
      </c>
      <c r="B119" s="45"/>
      <c r="C119" s="48">
        <v>0</v>
      </c>
      <c r="D119" s="134"/>
      <c r="E119" s="134"/>
      <c r="F119" s="133">
        <v>0.55510740051960583</v>
      </c>
      <c r="G119" s="198">
        <v>4</v>
      </c>
    </row>
    <row r="120" spans="1:7" x14ac:dyDescent="0.25">
      <c r="A120" s="106" t="s">
        <v>605</v>
      </c>
      <c r="B120" s="45"/>
      <c r="C120" s="48">
        <v>0</v>
      </c>
      <c r="D120" s="134"/>
      <c r="E120" s="134"/>
      <c r="F120" s="133">
        <v>0.55510740051960583</v>
      </c>
      <c r="G120" s="198">
        <v>4</v>
      </c>
    </row>
    <row r="121" spans="1:7" x14ac:dyDescent="0.25">
      <c r="A121" s="106" t="s">
        <v>1479</v>
      </c>
      <c r="B121" s="45"/>
      <c r="C121" s="38" t="s">
        <v>643</v>
      </c>
      <c r="D121" s="133">
        <v>0.17169499491065068</v>
      </c>
      <c r="E121" s="133"/>
      <c r="F121" s="133">
        <v>0.55510740051960583</v>
      </c>
      <c r="G121" s="198">
        <v>4</v>
      </c>
    </row>
    <row r="122" spans="1:7" ht="31.2" x14ac:dyDescent="0.25">
      <c r="A122" s="106" t="s">
        <v>1456</v>
      </c>
      <c r="B122" s="45"/>
      <c r="C122" s="48" t="s">
        <v>642</v>
      </c>
      <c r="D122" s="134"/>
      <c r="E122" s="134"/>
      <c r="F122" s="133">
        <v>0.55510740051960583</v>
      </c>
      <c r="G122" s="198">
        <v>4</v>
      </c>
    </row>
    <row r="123" spans="1:7" ht="31.2" x14ac:dyDescent="0.25">
      <c r="A123" s="106" t="s">
        <v>1457</v>
      </c>
      <c r="B123" s="45"/>
      <c r="C123" s="48" t="s">
        <v>642</v>
      </c>
      <c r="D123" s="134"/>
      <c r="E123" s="134"/>
      <c r="F123" s="133">
        <v>0.55510740051960583</v>
      </c>
      <c r="G123" s="198">
        <v>4</v>
      </c>
    </row>
    <row r="124" spans="1:7" ht="31.2" x14ac:dyDescent="0.25">
      <c r="A124" s="106" t="s">
        <v>1458</v>
      </c>
      <c r="B124" s="45"/>
      <c r="C124" s="48" t="s">
        <v>642</v>
      </c>
      <c r="D124" s="134"/>
      <c r="E124" s="134"/>
      <c r="F124" s="133">
        <v>0.55510740051960583</v>
      </c>
      <c r="G124" s="198">
        <v>4</v>
      </c>
    </row>
    <row r="125" spans="1:7" ht="31.2" x14ac:dyDescent="0.25">
      <c r="A125" s="106" t="s">
        <v>1459</v>
      </c>
      <c r="B125" s="45"/>
      <c r="C125" s="48" t="s">
        <v>642</v>
      </c>
      <c r="D125" s="134"/>
      <c r="E125" s="134"/>
      <c r="F125" s="133">
        <v>0.55510740051960583</v>
      </c>
      <c r="G125" s="198">
        <v>4</v>
      </c>
    </row>
    <row r="126" spans="1:7" ht="31.2" x14ac:dyDescent="0.25">
      <c r="A126" s="106" t="s">
        <v>1460</v>
      </c>
      <c r="B126" s="45"/>
      <c r="C126" s="48" t="s">
        <v>642</v>
      </c>
      <c r="D126" s="134"/>
      <c r="E126" s="134"/>
      <c r="F126" s="133">
        <v>0.55510740051960583</v>
      </c>
      <c r="G126" s="198">
        <v>4</v>
      </c>
    </row>
    <row r="127" spans="1:7" x14ac:dyDescent="0.25">
      <c r="A127" s="106" t="s">
        <v>576</v>
      </c>
      <c r="B127" s="45"/>
      <c r="C127" s="48">
        <v>0</v>
      </c>
      <c r="D127" s="134"/>
      <c r="E127" s="134"/>
      <c r="F127" s="133">
        <v>0.55510740051960583</v>
      </c>
      <c r="G127" s="198">
        <v>4</v>
      </c>
    </row>
    <row r="128" spans="1:7" x14ac:dyDescent="0.25">
      <c r="A128" s="106" t="s">
        <v>577</v>
      </c>
      <c r="B128" s="45"/>
      <c r="C128" s="48">
        <v>0</v>
      </c>
      <c r="D128" s="134"/>
      <c r="E128" s="134"/>
      <c r="F128" s="133">
        <v>0.55510740051960583</v>
      </c>
      <c r="G128" s="198">
        <v>4</v>
      </c>
    </row>
    <row r="129" spans="1:7" x14ac:dyDescent="0.25">
      <c r="A129" s="106" t="s">
        <v>578</v>
      </c>
      <c r="B129" s="45"/>
      <c r="C129" s="48">
        <v>0</v>
      </c>
      <c r="D129" s="134"/>
      <c r="E129" s="134"/>
      <c r="F129" s="133">
        <v>0.55510740051960583</v>
      </c>
      <c r="G129" s="198">
        <v>4</v>
      </c>
    </row>
    <row r="130" spans="1:7" x14ac:dyDescent="0.25">
      <c r="A130" s="106" t="s">
        <v>579</v>
      </c>
      <c r="B130" s="45"/>
      <c r="C130" s="48">
        <v>0</v>
      </c>
      <c r="D130" s="134"/>
      <c r="E130" s="134"/>
      <c r="F130" s="133">
        <v>0.55510740051960583</v>
      </c>
      <c r="G130" s="198">
        <v>4</v>
      </c>
    </row>
    <row r="131" spans="1:7" x14ac:dyDescent="0.25">
      <c r="A131" s="106" t="s">
        <v>580</v>
      </c>
      <c r="B131" s="45"/>
      <c r="C131" s="48">
        <v>0</v>
      </c>
      <c r="D131" s="134"/>
      <c r="E131" s="134"/>
      <c r="F131" s="133">
        <v>0.55510740051960583</v>
      </c>
      <c r="G131" s="198">
        <v>4</v>
      </c>
    </row>
    <row r="132" spans="1:7" x14ac:dyDescent="0.25">
      <c r="A132" s="106" t="s">
        <v>581</v>
      </c>
      <c r="B132" s="45"/>
      <c r="C132" s="48">
        <v>0</v>
      </c>
      <c r="D132" s="134"/>
      <c r="E132" s="134"/>
      <c r="F132" s="133">
        <v>0.55510740051960583</v>
      </c>
      <c r="G132" s="198">
        <v>4</v>
      </c>
    </row>
    <row r="133" spans="1:7" x14ac:dyDescent="0.25">
      <c r="A133" s="106" t="s">
        <v>582</v>
      </c>
      <c r="B133" s="45"/>
      <c r="C133" s="48">
        <v>0</v>
      </c>
      <c r="D133" s="134"/>
      <c r="E133" s="134"/>
      <c r="F133" s="133">
        <v>0.55510740051960583</v>
      </c>
      <c r="G133" s="198">
        <v>4</v>
      </c>
    </row>
    <row r="134" spans="1:7" x14ac:dyDescent="0.25">
      <c r="A134" s="106" t="s">
        <v>583</v>
      </c>
      <c r="B134" s="45"/>
      <c r="C134" s="48">
        <v>0</v>
      </c>
      <c r="D134" s="134"/>
      <c r="E134" s="134"/>
      <c r="F134" s="133">
        <v>0.55510740051960583</v>
      </c>
      <c r="G134" s="198">
        <v>4</v>
      </c>
    </row>
    <row r="135" spans="1:7" x14ac:dyDescent="0.25">
      <c r="A135" s="106" t="s">
        <v>584</v>
      </c>
      <c r="B135" s="45"/>
      <c r="C135" s="48">
        <v>0</v>
      </c>
      <c r="D135" s="134"/>
      <c r="E135" s="134"/>
      <c r="F135" s="133">
        <v>0.55510740051960583</v>
      </c>
      <c r="G135" s="198">
        <v>4</v>
      </c>
    </row>
    <row r="136" spans="1:7" x14ac:dyDescent="0.25">
      <c r="A136" s="106" t="s">
        <v>585</v>
      </c>
      <c r="B136" s="45"/>
      <c r="C136" s="48">
        <v>0</v>
      </c>
      <c r="D136" s="134"/>
      <c r="E136" s="134"/>
      <c r="F136" s="133">
        <v>0.55510740051960583</v>
      </c>
      <c r="G136" s="198">
        <v>4</v>
      </c>
    </row>
    <row r="137" spans="1:7" x14ac:dyDescent="0.25">
      <c r="A137" s="106" t="s">
        <v>586</v>
      </c>
      <c r="B137" s="45"/>
      <c r="C137" s="48">
        <v>0</v>
      </c>
      <c r="D137" s="134"/>
      <c r="E137" s="134"/>
      <c r="F137" s="133">
        <v>0.55510740051960583</v>
      </c>
      <c r="G137" s="198">
        <v>4</v>
      </c>
    </row>
    <row r="138" spans="1:7" x14ac:dyDescent="0.25">
      <c r="A138" s="106" t="s">
        <v>587</v>
      </c>
      <c r="B138" s="45"/>
      <c r="C138" s="48">
        <v>0</v>
      </c>
      <c r="D138" s="134"/>
      <c r="E138" s="134"/>
      <c r="F138" s="133">
        <v>0.55510740051960583</v>
      </c>
      <c r="G138" s="198">
        <v>4</v>
      </c>
    </row>
    <row r="139" spans="1:7" x14ac:dyDescent="0.25">
      <c r="A139" s="106" t="s">
        <v>588</v>
      </c>
      <c r="B139" s="45"/>
      <c r="C139" s="48">
        <v>0</v>
      </c>
      <c r="D139" s="134"/>
      <c r="E139" s="134"/>
      <c r="F139" s="133">
        <v>0.55510740051960583</v>
      </c>
      <c r="G139" s="198">
        <v>4</v>
      </c>
    </row>
    <row r="140" spans="1:7" x14ac:dyDescent="0.25">
      <c r="A140" s="106" t="s">
        <v>589</v>
      </c>
      <c r="B140" s="45"/>
      <c r="C140" s="48">
        <v>0</v>
      </c>
      <c r="D140" s="134"/>
      <c r="E140" s="134"/>
      <c r="F140" s="133">
        <v>0.55510740051960583</v>
      </c>
      <c r="G140" s="198">
        <v>4</v>
      </c>
    </row>
    <row r="141" spans="1:7" x14ac:dyDescent="0.25">
      <c r="A141" s="106" t="s">
        <v>590</v>
      </c>
      <c r="B141" s="45"/>
      <c r="C141" s="48">
        <v>0</v>
      </c>
      <c r="D141" s="134"/>
      <c r="E141" s="134"/>
      <c r="F141" s="133">
        <v>0.55510740051960583</v>
      </c>
      <c r="G141" s="198">
        <v>4</v>
      </c>
    </row>
    <row r="142" spans="1:7" x14ac:dyDescent="0.25">
      <c r="A142" s="106" t="s">
        <v>1480</v>
      </c>
      <c r="B142" s="45"/>
      <c r="C142" s="38" t="s">
        <v>643</v>
      </c>
      <c r="D142" s="133">
        <v>0.17169499491065068</v>
      </c>
      <c r="E142" s="133"/>
      <c r="F142" s="133">
        <v>0.55510740051960583</v>
      </c>
      <c r="G142" s="198">
        <v>4</v>
      </c>
    </row>
    <row r="143" spans="1:7" ht="31.2" x14ac:dyDescent="0.25">
      <c r="A143" s="106" t="s">
        <v>1463</v>
      </c>
      <c r="B143" s="45"/>
      <c r="C143" s="48" t="s">
        <v>642</v>
      </c>
      <c r="D143" s="134"/>
      <c r="E143" s="134"/>
      <c r="F143" s="133">
        <v>0.55510740051960583</v>
      </c>
      <c r="G143" s="198">
        <v>5</v>
      </c>
    </row>
    <row r="144" spans="1:7" ht="31.2" x14ac:dyDescent="0.25">
      <c r="A144" s="106" t="s">
        <v>1464</v>
      </c>
      <c r="B144" s="45"/>
      <c r="C144" s="48" t="s">
        <v>642</v>
      </c>
      <c r="D144" s="134"/>
      <c r="E144" s="134"/>
      <c r="F144" s="133">
        <v>0.55510740051960583</v>
      </c>
      <c r="G144" s="198">
        <v>5</v>
      </c>
    </row>
    <row r="145" spans="1:7" ht="31.2" x14ac:dyDescent="0.25">
      <c r="A145" s="106" t="s">
        <v>1465</v>
      </c>
      <c r="B145" s="45"/>
      <c r="C145" s="48" t="s">
        <v>642</v>
      </c>
      <c r="D145" s="134"/>
      <c r="E145" s="134"/>
      <c r="F145" s="133">
        <v>0.55510740051960583</v>
      </c>
      <c r="G145" s="198">
        <v>5</v>
      </c>
    </row>
    <row r="146" spans="1:7" ht="31.2" x14ac:dyDescent="0.25">
      <c r="A146" s="106" t="s">
        <v>1466</v>
      </c>
      <c r="B146" s="45"/>
      <c r="C146" s="48" t="s">
        <v>642</v>
      </c>
      <c r="D146" s="134"/>
      <c r="E146" s="134"/>
      <c r="F146" s="133">
        <v>0.55510740051960583</v>
      </c>
      <c r="G146" s="198">
        <v>5</v>
      </c>
    </row>
    <row r="147" spans="1:7" ht="31.2" x14ac:dyDescent="0.25">
      <c r="A147" s="106" t="s">
        <v>1467</v>
      </c>
      <c r="B147" s="45"/>
      <c r="C147" s="48" t="s">
        <v>642</v>
      </c>
      <c r="D147" s="134"/>
      <c r="E147" s="134"/>
      <c r="F147" s="133">
        <v>0.55510740051960583</v>
      </c>
      <c r="G147" s="198">
        <v>5</v>
      </c>
    </row>
    <row r="148" spans="1:7" x14ac:dyDescent="0.25">
      <c r="A148" s="106" t="s">
        <v>561</v>
      </c>
      <c r="B148" s="45"/>
      <c r="C148" s="48">
        <v>0</v>
      </c>
      <c r="D148" s="134"/>
      <c r="E148" s="134"/>
      <c r="F148" s="133">
        <v>0.55510740051960583</v>
      </c>
      <c r="G148" s="198">
        <v>5</v>
      </c>
    </row>
    <row r="149" spans="1:7" x14ac:dyDescent="0.25">
      <c r="A149" s="106" t="s">
        <v>562</v>
      </c>
      <c r="B149" s="45"/>
      <c r="C149" s="48">
        <v>0</v>
      </c>
      <c r="D149" s="134"/>
      <c r="E149" s="134"/>
      <c r="F149" s="133">
        <v>0.55510740051960583</v>
      </c>
      <c r="G149" s="198">
        <v>5</v>
      </c>
    </row>
    <row r="150" spans="1:7" x14ac:dyDescent="0.25">
      <c r="A150" s="106" t="s">
        <v>563</v>
      </c>
      <c r="B150" s="45"/>
      <c r="C150" s="48">
        <v>0</v>
      </c>
      <c r="D150" s="134"/>
      <c r="E150" s="134"/>
      <c r="F150" s="133">
        <v>0.55510740051960583</v>
      </c>
      <c r="G150" s="198">
        <v>5</v>
      </c>
    </row>
    <row r="151" spans="1:7" x14ac:dyDescent="0.25">
      <c r="A151" s="106" t="s">
        <v>564</v>
      </c>
      <c r="B151" s="45"/>
      <c r="C151" s="48">
        <v>0</v>
      </c>
      <c r="D151" s="134"/>
      <c r="E151" s="134"/>
      <c r="F151" s="133">
        <v>0.55510740051960583</v>
      </c>
      <c r="G151" s="198">
        <v>5</v>
      </c>
    </row>
    <row r="152" spans="1:7" x14ac:dyDescent="0.25">
      <c r="A152" s="106" t="s">
        <v>565</v>
      </c>
      <c r="B152" s="45"/>
      <c r="C152" s="48">
        <v>0</v>
      </c>
      <c r="D152" s="134"/>
      <c r="E152" s="134"/>
      <c r="F152" s="133">
        <v>0.55510740051960583</v>
      </c>
      <c r="G152" s="198">
        <v>5</v>
      </c>
    </row>
    <row r="153" spans="1:7" x14ac:dyDescent="0.25">
      <c r="A153" s="106" t="s">
        <v>566</v>
      </c>
      <c r="B153" s="45"/>
      <c r="C153" s="48">
        <v>0</v>
      </c>
      <c r="D153" s="134"/>
      <c r="E153" s="134"/>
      <c r="F153" s="133">
        <v>0.55510740051960583</v>
      </c>
      <c r="G153" s="198">
        <v>5</v>
      </c>
    </row>
    <row r="154" spans="1:7" x14ac:dyDescent="0.25">
      <c r="A154" s="106" t="s">
        <v>567</v>
      </c>
      <c r="B154" s="45"/>
      <c r="C154" s="48">
        <v>0</v>
      </c>
      <c r="D154" s="134"/>
      <c r="E154" s="134"/>
      <c r="F154" s="133">
        <v>0.55510740051960583</v>
      </c>
      <c r="G154" s="198">
        <v>5</v>
      </c>
    </row>
    <row r="155" spans="1:7" x14ac:dyDescent="0.25">
      <c r="A155" s="106" t="s">
        <v>568</v>
      </c>
      <c r="B155" s="45"/>
      <c r="C155" s="48">
        <v>0</v>
      </c>
      <c r="D155" s="134"/>
      <c r="E155" s="134"/>
      <c r="F155" s="133">
        <v>0.55510740051960583</v>
      </c>
      <c r="G155" s="198">
        <v>5</v>
      </c>
    </row>
    <row r="156" spans="1:7" x14ac:dyDescent="0.25">
      <c r="A156" s="106" t="s">
        <v>569</v>
      </c>
      <c r="B156" s="45"/>
      <c r="C156" s="48">
        <v>0</v>
      </c>
      <c r="D156" s="134"/>
      <c r="E156" s="134"/>
      <c r="F156" s="133">
        <v>0.55510740051960583</v>
      </c>
      <c r="G156" s="198">
        <v>5</v>
      </c>
    </row>
    <row r="157" spans="1:7" x14ac:dyDescent="0.25">
      <c r="A157" s="106" t="s">
        <v>570</v>
      </c>
      <c r="B157" s="45"/>
      <c r="C157" s="48">
        <v>0</v>
      </c>
      <c r="D157" s="134"/>
      <c r="E157" s="134"/>
      <c r="F157" s="133">
        <v>0.55510740051960583</v>
      </c>
      <c r="G157" s="198">
        <v>5</v>
      </c>
    </row>
    <row r="158" spans="1:7" x14ac:dyDescent="0.25">
      <c r="A158" s="106" t="s">
        <v>571</v>
      </c>
      <c r="B158" s="45"/>
      <c r="C158" s="48">
        <v>0</v>
      </c>
      <c r="D158" s="134"/>
      <c r="E158" s="134"/>
      <c r="F158" s="133">
        <v>0.55510740051960583</v>
      </c>
      <c r="G158" s="198">
        <v>5</v>
      </c>
    </row>
    <row r="159" spans="1:7" x14ac:dyDescent="0.25">
      <c r="A159" s="106" t="s">
        <v>572</v>
      </c>
      <c r="B159" s="45"/>
      <c r="C159" s="48">
        <v>0</v>
      </c>
      <c r="D159" s="134"/>
      <c r="E159" s="134"/>
      <c r="F159" s="133">
        <v>0.55510740051960583</v>
      </c>
      <c r="G159" s="198">
        <v>5</v>
      </c>
    </row>
    <row r="160" spans="1:7" x14ac:dyDescent="0.25">
      <c r="A160" s="106" t="s">
        <v>573</v>
      </c>
      <c r="B160" s="45"/>
      <c r="C160" s="48">
        <v>0</v>
      </c>
      <c r="D160" s="134"/>
      <c r="E160" s="134"/>
      <c r="F160" s="133">
        <v>0.55510740051960583</v>
      </c>
      <c r="G160" s="198">
        <v>5</v>
      </c>
    </row>
    <row r="161" spans="1:7" x14ac:dyDescent="0.25">
      <c r="A161" s="106" t="s">
        <v>574</v>
      </c>
      <c r="B161" s="45"/>
      <c r="C161" s="48">
        <v>0</v>
      </c>
      <c r="D161" s="134"/>
      <c r="E161" s="134"/>
      <c r="F161" s="133">
        <v>0.55510740051960583</v>
      </c>
      <c r="G161" s="198">
        <v>5</v>
      </c>
    </row>
    <row r="162" spans="1:7" ht="16.2" thickBot="1" x14ac:dyDescent="0.3">
      <c r="A162" s="106" t="s">
        <v>575</v>
      </c>
      <c r="B162" s="135"/>
      <c r="C162" s="48">
        <v>0</v>
      </c>
      <c r="D162" s="134"/>
      <c r="E162" s="134"/>
      <c r="F162" s="133">
        <v>0.55510740051960583</v>
      </c>
      <c r="G162" s="198">
        <v>5</v>
      </c>
    </row>
    <row r="163" spans="1:7" ht="19.5" customHeight="1" x14ac:dyDescent="0.25">
      <c r="A163" s="17" t="s">
        <v>515</v>
      </c>
      <c r="B163" s="17"/>
      <c r="C163" s="55"/>
      <c r="G163" s="198">
        <v>5</v>
      </c>
    </row>
    <row r="164" spans="1:7" ht="19.5" customHeight="1" x14ac:dyDescent="0.25">
      <c r="A164" s="17" t="s">
        <v>516</v>
      </c>
      <c r="B164" s="17"/>
      <c r="C164" s="55"/>
      <c r="G164" s="198">
        <v>5</v>
      </c>
    </row>
    <row r="165" spans="1:7" ht="19.5" customHeight="1" x14ac:dyDescent="0.25">
      <c r="A165" s="17" t="s">
        <v>517</v>
      </c>
      <c r="B165" s="17"/>
      <c r="C165" s="55"/>
      <c r="G165" s="198">
        <v>5</v>
      </c>
    </row>
  </sheetData>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1"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17"/>
  <sheetViews>
    <sheetView zoomScale="85" zoomScaleNormal="85" zoomScaleSheetLayoutView="100" workbookViewId="0"/>
  </sheetViews>
  <sheetFormatPr defaultColWidth="9.33203125" defaultRowHeight="27.75" customHeight="1" x14ac:dyDescent="0.25"/>
  <cols>
    <col min="1" max="1" width="29.6640625" style="17" customWidth="1"/>
    <col min="2" max="2" width="48.5546875" style="17" customWidth="1"/>
    <col min="3" max="4" width="23.6640625" style="55" customWidth="1"/>
    <col min="5" max="5" width="15.5546875" style="17" customWidth="1"/>
    <col min="6" max="16384" width="9.33203125" style="17"/>
  </cols>
  <sheetData>
    <row r="1" spans="1:7" ht="27.75" customHeight="1" x14ac:dyDescent="0.3">
      <c r="A1" s="59" t="s">
        <v>26</v>
      </c>
      <c r="B1" s="55"/>
      <c r="C1" s="17"/>
      <c r="E1" s="93"/>
      <c r="F1" s="18"/>
      <c r="G1" s="18"/>
    </row>
    <row r="2" spans="1:7" ht="22.5" customHeight="1" x14ac:dyDescent="0.25">
      <c r="A2" s="272" t="str">
        <f>Overview!B4&amp; " - Effective from "&amp;Overview!D4&amp;" - "&amp;Overview!E4&amp;" Nodal/Zonal charges"</f>
        <v>SP Manweb - Effective from 1 April 2024 - Final Nodal/Zonal charges</v>
      </c>
      <c r="B2" s="273"/>
      <c r="C2" s="273"/>
      <c r="D2" s="274"/>
    </row>
    <row r="3" spans="1:7" ht="60.75" customHeight="1" x14ac:dyDescent="0.25">
      <c r="A3" s="114" t="s">
        <v>97</v>
      </c>
      <c r="B3" s="114" t="s">
        <v>1</v>
      </c>
      <c r="C3" s="114" t="s">
        <v>59</v>
      </c>
      <c r="D3" s="114" t="s">
        <v>60</v>
      </c>
    </row>
    <row r="4" spans="1:7" ht="21.75" customHeight="1" x14ac:dyDescent="0.25">
      <c r="A4" s="137" t="s">
        <v>711</v>
      </c>
      <c r="B4" s="138">
        <v>1</v>
      </c>
      <c r="C4" s="138"/>
      <c r="D4" s="139">
        <v>0</v>
      </c>
    </row>
    <row r="5" spans="1:7" ht="21.75" customHeight="1" x14ac:dyDescent="0.25">
      <c r="A5" s="137" t="s">
        <v>712</v>
      </c>
      <c r="B5" s="138">
        <v>1</v>
      </c>
      <c r="C5" s="138"/>
      <c r="D5" s="139">
        <v>0</v>
      </c>
    </row>
    <row r="6" spans="1:7" ht="21.75" customHeight="1" x14ac:dyDescent="0.25">
      <c r="A6" s="137" t="s">
        <v>713</v>
      </c>
      <c r="B6" s="138">
        <v>1</v>
      </c>
      <c r="C6" s="138"/>
      <c r="D6" s="139">
        <v>0</v>
      </c>
    </row>
    <row r="7" spans="1:7" ht="21.75" customHeight="1" x14ac:dyDescent="0.25">
      <c r="A7" s="137" t="s">
        <v>714</v>
      </c>
      <c r="B7" s="138">
        <v>1</v>
      </c>
      <c r="C7" s="138"/>
      <c r="D7" s="139">
        <v>0</v>
      </c>
    </row>
    <row r="8" spans="1:7" ht="21.75" customHeight="1" x14ac:dyDescent="0.25">
      <c r="A8" s="137" t="s">
        <v>715</v>
      </c>
      <c r="B8" s="138">
        <v>1</v>
      </c>
      <c r="C8" s="138"/>
      <c r="D8" s="139">
        <v>0</v>
      </c>
    </row>
    <row r="9" spans="1:7" ht="21.75" customHeight="1" x14ac:dyDescent="0.25">
      <c r="A9" s="137" t="s">
        <v>716</v>
      </c>
      <c r="B9" s="138">
        <v>1</v>
      </c>
      <c r="C9" s="138"/>
      <c r="D9" s="139">
        <v>0</v>
      </c>
    </row>
    <row r="10" spans="1:7" ht="21.75" customHeight="1" x14ac:dyDescent="0.25">
      <c r="A10" s="137" t="s">
        <v>717</v>
      </c>
      <c r="B10" s="138">
        <v>1</v>
      </c>
      <c r="C10" s="138"/>
      <c r="D10" s="139">
        <v>0</v>
      </c>
    </row>
    <row r="11" spans="1:7" ht="21.75" customHeight="1" x14ac:dyDescent="0.25">
      <c r="A11" s="137" t="s">
        <v>718</v>
      </c>
      <c r="B11" s="138">
        <v>1</v>
      </c>
      <c r="C11" s="138"/>
      <c r="D11" s="139">
        <v>0</v>
      </c>
    </row>
    <row r="12" spans="1:7" ht="21.75" customHeight="1" x14ac:dyDescent="0.25">
      <c r="A12" s="137" t="s">
        <v>719</v>
      </c>
      <c r="B12" s="138">
        <v>1</v>
      </c>
      <c r="C12" s="138"/>
      <c r="D12" s="139">
        <v>0</v>
      </c>
    </row>
    <row r="13" spans="1:7" ht="21.75" customHeight="1" x14ac:dyDescent="0.25">
      <c r="A13" s="137" t="s">
        <v>720</v>
      </c>
      <c r="B13" s="138">
        <v>1</v>
      </c>
      <c r="C13" s="138"/>
      <c r="D13" s="139">
        <v>0</v>
      </c>
    </row>
    <row r="14" spans="1:7" ht="21.75" customHeight="1" x14ac:dyDescent="0.25">
      <c r="A14" s="137" t="s">
        <v>721</v>
      </c>
      <c r="B14" s="138">
        <v>1</v>
      </c>
      <c r="C14" s="138"/>
      <c r="D14" s="139">
        <v>0</v>
      </c>
    </row>
    <row r="15" spans="1:7" ht="21.75" customHeight="1" x14ac:dyDescent="0.25">
      <c r="A15" s="137" t="s">
        <v>722</v>
      </c>
      <c r="B15" s="138">
        <v>1</v>
      </c>
      <c r="C15" s="138"/>
      <c r="D15" s="139">
        <v>0</v>
      </c>
    </row>
    <row r="16" spans="1:7" ht="21.75" customHeight="1" x14ac:dyDescent="0.25">
      <c r="A16" s="137" t="s">
        <v>723</v>
      </c>
      <c r="B16" s="138">
        <v>1</v>
      </c>
      <c r="C16" s="138"/>
      <c r="D16" s="139">
        <v>0</v>
      </c>
    </row>
    <row r="17" spans="1:4" ht="21.75" customHeight="1" x14ac:dyDescent="0.25">
      <c r="A17" s="137" t="s">
        <v>724</v>
      </c>
      <c r="B17" s="138">
        <v>1</v>
      </c>
      <c r="C17" s="138"/>
      <c r="D17" s="139">
        <v>0</v>
      </c>
    </row>
    <row r="18" spans="1:4" ht="21.75" customHeight="1" x14ac:dyDescent="0.25">
      <c r="A18" s="137" t="s">
        <v>725</v>
      </c>
      <c r="B18" s="138">
        <v>1</v>
      </c>
      <c r="C18" s="138"/>
      <c r="D18" s="139">
        <v>0</v>
      </c>
    </row>
    <row r="19" spans="1:4" ht="21.75" customHeight="1" x14ac:dyDescent="0.25">
      <c r="A19" s="137" t="s">
        <v>726</v>
      </c>
      <c r="B19" s="138">
        <v>2</v>
      </c>
      <c r="C19" s="138"/>
      <c r="D19" s="139">
        <v>0</v>
      </c>
    </row>
    <row r="20" spans="1:4" ht="21.75" customHeight="1" x14ac:dyDescent="0.25">
      <c r="A20" s="137" t="s">
        <v>727</v>
      </c>
      <c r="B20" s="138">
        <v>2</v>
      </c>
      <c r="C20" s="138"/>
      <c r="D20" s="139">
        <v>2.8459785667986801</v>
      </c>
    </row>
    <row r="21" spans="1:4" ht="21.75" customHeight="1" x14ac:dyDescent="0.25">
      <c r="A21" s="137" t="s">
        <v>728</v>
      </c>
      <c r="B21" s="138">
        <v>2</v>
      </c>
      <c r="C21" s="138"/>
      <c r="D21" s="139">
        <v>0</v>
      </c>
    </row>
    <row r="22" spans="1:4" ht="21.75" customHeight="1" x14ac:dyDescent="0.25">
      <c r="A22" s="137" t="s">
        <v>729</v>
      </c>
      <c r="B22" s="138">
        <v>2</v>
      </c>
      <c r="C22" s="138"/>
      <c r="D22" s="139">
        <v>13.4119644501243</v>
      </c>
    </row>
    <row r="23" spans="1:4" ht="21.75" customHeight="1" x14ac:dyDescent="0.25">
      <c r="A23" s="137" t="s">
        <v>730</v>
      </c>
      <c r="B23" s="138">
        <v>2</v>
      </c>
      <c r="C23" s="138"/>
      <c r="D23" s="139">
        <v>0</v>
      </c>
    </row>
    <row r="24" spans="1:4" ht="21.75" customHeight="1" x14ac:dyDescent="0.25">
      <c r="A24" s="137" t="s">
        <v>731</v>
      </c>
      <c r="B24" s="138">
        <v>2</v>
      </c>
      <c r="C24" s="138"/>
      <c r="D24" s="139">
        <v>0.94473725871789105</v>
      </c>
    </row>
    <row r="25" spans="1:4" ht="21.75" customHeight="1" x14ac:dyDescent="0.25">
      <c r="A25" s="137" t="s">
        <v>732</v>
      </c>
      <c r="B25" s="138">
        <v>2</v>
      </c>
      <c r="C25" s="138"/>
      <c r="D25" s="139">
        <v>0</v>
      </c>
    </row>
    <row r="26" spans="1:4" ht="21.75" customHeight="1" x14ac:dyDescent="0.25">
      <c r="A26" s="137" t="s">
        <v>733</v>
      </c>
      <c r="B26" s="138">
        <v>2</v>
      </c>
      <c r="C26" s="138"/>
      <c r="D26" s="139">
        <v>2.5551511776042402</v>
      </c>
    </row>
    <row r="27" spans="1:4" ht="27.75" customHeight="1" x14ac:dyDescent="0.25">
      <c r="A27" s="137" t="s">
        <v>734</v>
      </c>
      <c r="B27" s="138">
        <v>2</v>
      </c>
      <c r="C27" s="138"/>
      <c r="D27" s="139">
        <v>0</v>
      </c>
    </row>
    <row r="28" spans="1:4" ht="27.75" customHeight="1" x14ac:dyDescent="0.25">
      <c r="A28" s="137" t="s">
        <v>735</v>
      </c>
      <c r="B28" s="138">
        <v>2</v>
      </c>
      <c r="C28" s="138"/>
      <c r="D28" s="139">
        <v>0</v>
      </c>
    </row>
    <row r="29" spans="1:4" ht="27.75" customHeight="1" x14ac:dyDescent="0.25">
      <c r="A29" s="137" t="s">
        <v>736</v>
      </c>
      <c r="B29" s="138">
        <v>2</v>
      </c>
      <c r="C29" s="138"/>
      <c r="D29" s="139">
        <v>0</v>
      </c>
    </row>
    <row r="30" spans="1:4" ht="27.75" customHeight="1" x14ac:dyDescent="0.25">
      <c r="A30" s="137" t="s">
        <v>737</v>
      </c>
      <c r="B30" s="138">
        <v>2</v>
      </c>
      <c r="C30" s="138"/>
      <c r="D30" s="139">
        <v>0</v>
      </c>
    </row>
    <row r="31" spans="1:4" ht="27.75" customHeight="1" x14ac:dyDescent="0.25">
      <c r="A31" s="137" t="s">
        <v>738</v>
      </c>
      <c r="B31" s="138">
        <v>2</v>
      </c>
      <c r="C31" s="138"/>
      <c r="D31" s="139">
        <v>0</v>
      </c>
    </row>
    <row r="32" spans="1:4" ht="27.75" customHeight="1" x14ac:dyDescent="0.25">
      <c r="A32" s="137" t="s">
        <v>739</v>
      </c>
      <c r="B32" s="138">
        <v>2</v>
      </c>
      <c r="C32" s="138"/>
      <c r="D32" s="139">
        <v>0</v>
      </c>
    </row>
    <row r="33" spans="1:4" ht="27.75" customHeight="1" x14ac:dyDescent="0.25">
      <c r="A33" s="137" t="s">
        <v>740</v>
      </c>
      <c r="B33" s="138">
        <v>2</v>
      </c>
      <c r="C33" s="138"/>
      <c r="D33" s="139">
        <v>0</v>
      </c>
    </row>
    <row r="34" spans="1:4" ht="27.75" customHeight="1" x14ac:dyDescent="0.25">
      <c r="A34" s="137" t="s">
        <v>741</v>
      </c>
      <c r="B34" s="138">
        <v>2</v>
      </c>
      <c r="C34" s="138"/>
      <c r="D34" s="139">
        <v>0</v>
      </c>
    </row>
    <row r="35" spans="1:4" ht="27.75" customHeight="1" x14ac:dyDescent="0.25">
      <c r="A35" s="137" t="s">
        <v>742</v>
      </c>
      <c r="B35" s="138">
        <v>2</v>
      </c>
      <c r="C35" s="138"/>
      <c r="D35" s="139">
        <v>0.36180848093545298</v>
      </c>
    </row>
    <row r="36" spans="1:4" ht="27.75" customHeight="1" x14ac:dyDescent="0.25">
      <c r="A36" s="137" t="s">
        <v>743</v>
      </c>
      <c r="B36" s="138">
        <v>2</v>
      </c>
      <c r="C36" s="138"/>
      <c r="D36" s="139">
        <v>0</v>
      </c>
    </row>
    <row r="37" spans="1:4" ht="27.75" customHeight="1" x14ac:dyDescent="0.25">
      <c r="A37" s="137" t="s">
        <v>744</v>
      </c>
      <c r="B37" s="138">
        <v>2</v>
      </c>
      <c r="C37" s="138"/>
      <c r="D37" s="139">
        <v>1.9270428268697</v>
      </c>
    </row>
    <row r="38" spans="1:4" ht="27.75" customHeight="1" x14ac:dyDescent="0.25">
      <c r="A38" s="137" t="s">
        <v>745</v>
      </c>
      <c r="B38" s="138">
        <v>2</v>
      </c>
      <c r="C38" s="138"/>
      <c r="D38" s="139">
        <v>0.52993773511039599</v>
      </c>
    </row>
    <row r="39" spans="1:4" ht="27.75" customHeight="1" x14ac:dyDescent="0.25">
      <c r="A39" s="137" t="s">
        <v>746</v>
      </c>
      <c r="B39" s="138">
        <v>2</v>
      </c>
      <c r="C39" s="138"/>
      <c r="D39" s="139">
        <v>0</v>
      </c>
    </row>
    <row r="40" spans="1:4" ht="27.75" customHeight="1" x14ac:dyDescent="0.25">
      <c r="A40" s="137" t="s">
        <v>747</v>
      </c>
      <c r="B40" s="138">
        <v>2</v>
      </c>
      <c r="C40" s="138"/>
      <c r="D40" s="139">
        <v>8.32537059510814</v>
      </c>
    </row>
    <row r="41" spans="1:4" ht="27.75" customHeight="1" x14ac:dyDescent="0.25">
      <c r="A41" s="137" t="s">
        <v>748</v>
      </c>
      <c r="B41" s="138">
        <v>2</v>
      </c>
      <c r="C41" s="138"/>
      <c r="D41" s="139">
        <v>0</v>
      </c>
    </row>
    <row r="42" spans="1:4" ht="27.75" customHeight="1" x14ac:dyDescent="0.25">
      <c r="A42" s="137" t="s">
        <v>749</v>
      </c>
      <c r="B42" s="138">
        <v>2</v>
      </c>
      <c r="C42" s="138"/>
      <c r="D42" s="139">
        <v>0</v>
      </c>
    </row>
    <row r="43" spans="1:4" ht="27.75" customHeight="1" x14ac:dyDescent="0.25">
      <c r="A43" s="137" t="s">
        <v>750</v>
      </c>
      <c r="B43" s="138">
        <v>2</v>
      </c>
      <c r="C43" s="138"/>
      <c r="D43" s="139">
        <v>1.8931684552555399</v>
      </c>
    </row>
    <row r="44" spans="1:4" ht="27.75" customHeight="1" x14ac:dyDescent="0.25">
      <c r="A44" s="137" t="s">
        <v>751</v>
      </c>
      <c r="B44" s="138">
        <v>2</v>
      </c>
      <c r="C44" s="138"/>
      <c r="D44" s="139">
        <v>1.6074083149067599</v>
      </c>
    </row>
    <row r="45" spans="1:4" ht="27.75" customHeight="1" x14ac:dyDescent="0.25">
      <c r="A45" s="137" t="s">
        <v>752</v>
      </c>
      <c r="B45" s="138">
        <v>2</v>
      </c>
      <c r="C45" s="138"/>
      <c r="D45" s="139">
        <v>0</v>
      </c>
    </row>
    <row r="46" spans="1:4" ht="27.75" customHeight="1" x14ac:dyDescent="0.25">
      <c r="A46" s="137" t="s">
        <v>753</v>
      </c>
      <c r="B46" s="138">
        <v>2</v>
      </c>
      <c r="C46" s="138"/>
      <c r="D46" s="139">
        <v>0</v>
      </c>
    </row>
    <row r="47" spans="1:4" ht="27.75" customHeight="1" x14ac:dyDescent="0.25">
      <c r="A47" s="137" t="s">
        <v>754</v>
      </c>
      <c r="B47" s="138">
        <v>2</v>
      </c>
      <c r="C47" s="138"/>
      <c r="D47" s="139">
        <v>0.91479385284439196</v>
      </c>
    </row>
    <row r="48" spans="1:4" ht="27.75" customHeight="1" x14ac:dyDescent="0.25">
      <c r="A48" s="137" t="s">
        <v>755</v>
      </c>
      <c r="B48" s="138">
        <v>2</v>
      </c>
      <c r="C48" s="138"/>
      <c r="D48" s="139">
        <v>0.55005549750713001</v>
      </c>
    </row>
    <row r="49" spans="1:4" ht="27.75" customHeight="1" x14ac:dyDescent="0.25">
      <c r="A49" s="137" t="s">
        <v>756</v>
      </c>
      <c r="B49" s="138">
        <v>2</v>
      </c>
      <c r="C49" s="138"/>
      <c r="D49" s="139">
        <v>0.91968938293777602</v>
      </c>
    </row>
    <row r="50" spans="1:4" ht="27.75" customHeight="1" x14ac:dyDescent="0.25">
      <c r="A50" s="137" t="s">
        <v>757</v>
      </c>
      <c r="B50" s="138">
        <v>2</v>
      </c>
      <c r="C50" s="138"/>
      <c r="D50" s="139">
        <v>0</v>
      </c>
    </row>
    <row r="51" spans="1:4" ht="27.75" customHeight="1" x14ac:dyDescent="0.25">
      <c r="A51" s="137" t="s">
        <v>758</v>
      </c>
      <c r="B51" s="138">
        <v>2</v>
      </c>
      <c r="C51" s="138"/>
      <c r="D51" s="139">
        <v>0</v>
      </c>
    </row>
    <row r="52" spans="1:4" ht="27.75" customHeight="1" x14ac:dyDescent="0.25">
      <c r="A52" s="137" t="s">
        <v>759</v>
      </c>
      <c r="B52" s="138">
        <v>2</v>
      </c>
      <c r="C52" s="138"/>
      <c r="D52" s="139">
        <v>0</v>
      </c>
    </row>
    <row r="53" spans="1:4" ht="27.75" customHeight="1" x14ac:dyDescent="0.25">
      <c r="A53" s="137" t="s">
        <v>760</v>
      </c>
      <c r="B53" s="138">
        <v>2</v>
      </c>
      <c r="C53" s="138"/>
      <c r="D53" s="139">
        <v>0</v>
      </c>
    </row>
    <row r="54" spans="1:4" ht="27.75" customHeight="1" x14ac:dyDescent="0.25">
      <c r="A54" s="137" t="s">
        <v>740</v>
      </c>
      <c r="B54" s="138">
        <v>2</v>
      </c>
      <c r="C54" s="138"/>
      <c r="D54" s="139">
        <v>0</v>
      </c>
    </row>
    <row r="55" spans="1:4" ht="27.75" customHeight="1" x14ac:dyDescent="0.25">
      <c r="A55" s="137" t="s">
        <v>761</v>
      </c>
      <c r="B55" s="138">
        <v>2</v>
      </c>
      <c r="C55" s="138"/>
      <c r="D55" s="139">
        <v>0</v>
      </c>
    </row>
    <row r="56" spans="1:4" ht="27.75" customHeight="1" x14ac:dyDescent="0.25">
      <c r="A56" s="137" t="s">
        <v>762</v>
      </c>
      <c r="B56" s="138">
        <v>2</v>
      </c>
      <c r="C56" s="138"/>
      <c r="D56" s="139">
        <v>0</v>
      </c>
    </row>
    <row r="57" spans="1:4" ht="27.75" customHeight="1" x14ac:dyDescent="0.25">
      <c r="A57" s="137" t="s">
        <v>763</v>
      </c>
      <c r="B57" s="138">
        <v>2</v>
      </c>
      <c r="C57" s="138"/>
      <c r="D57" s="139">
        <v>1.30954355274872</v>
      </c>
    </row>
    <row r="58" spans="1:4" ht="27.75" customHeight="1" x14ac:dyDescent="0.25">
      <c r="A58" s="137" t="s">
        <v>764</v>
      </c>
      <c r="B58" s="138">
        <v>2</v>
      </c>
      <c r="C58" s="138"/>
      <c r="D58" s="139">
        <v>0</v>
      </c>
    </row>
    <row r="59" spans="1:4" ht="27.75" customHeight="1" x14ac:dyDescent="0.25">
      <c r="A59" s="137" t="s">
        <v>765</v>
      </c>
      <c r="B59" s="138">
        <v>2</v>
      </c>
      <c r="C59" s="138"/>
      <c r="D59" s="139">
        <v>0</v>
      </c>
    </row>
    <row r="60" spans="1:4" ht="27.75" customHeight="1" x14ac:dyDescent="0.25">
      <c r="A60" s="137" t="s">
        <v>766</v>
      </c>
      <c r="B60" s="138">
        <v>2</v>
      </c>
      <c r="C60" s="138"/>
      <c r="D60" s="139">
        <v>0</v>
      </c>
    </row>
    <row r="61" spans="1:4" ht="27.75" customHeight="1" x14ac:dyDescent="0.25">
      <c r="A61" s="137" t="s">
        <v>767</v>
      </c>
      <c r="B61" s="138">
        <v>3</v>
      </c>
      <c r="C61" s="138"/>
      <c r="D61" s="139">
        <v>0</v>
      </c>
    </row>
    <row r="62" spans="1:4" ht="27.75" customHeight="1" x14ac:dyDescent="0.25">
      <c r="A62" s="137" t="s">
        <v>768</v>
      </c>
      <c r="B62" s="138">
        <v>3</v>
      </c>
      <c r="C62" s="138"/>
      <c r="D62" s="139">
        <v>0</v>
      </c>
    </row>
    <row r="63" spans="1:4" ht="27.75" customHeight="1" x14ac:dyDescent="0.25">
      <c r="A63" s="137" t="s">
        <v>769</v>
      </c>
      <c r="B63" s="138">
        <v>3</v>
      </c>
      <c r="C63" s="138"/>
      <c r="D63" s="139">
        <v>0</v>
      </c>
    </row>
    <row r="64" spans="1:4" ht="27.75" customHeight="1" x14ac:dyDescent="0.25">
      <c r="A64" s="137" t="s">
        <v>770</v>
      </c>
      <c r="B64" s="138">
        <v>3</v>
      </c>
      <c r="C64" s="138"/>
      <c r="D64" s="139">
        <v>0</v>
      </c>
    </row>
    <row r="65" spans="1:4" ht="27.75" customHeight="1" x14ac:dyDescent="0.25">
      <c r="A65" s="137" t="s">
        <v>771</v>
      </c>
      <c r="B65" s="138">
        <v>3</v>
      </c>
      <c r="C65" s="138"/>
      <c r="D65" s="139">
        <v>1.75890388208056</v>
      </c>
    </row>
    <row r="66" spans="1:4" ht="27.75" customHeight="1" x14ac:dyDescent="0.25">
      <c r="A66" s="137" t="s">
        <v>772</v>
      </c>
      <c r="B66" s="138">
        <v>3</v>
      </c>
      <c r="C66" s="138"/>
      <c r="D66" s="139">
        <v>0</v>
      </c>
    </row>
    <row r="67" spans="1:4" ht="27.75" customHeight="1" x14ac:dyDescent="0.25">
      <c r="A67" s="137" t="s">
        <v>773</v>
      </c>
      <c r="B67" s="138">
        <v>3</v>
      </c>
      <c r="C67" s="138"/>
      <c r="D67" s="139">
        <v>0</v>
      </c>
    </row>
    <row r="68" spans="1:4" ht="27.75" customHeight="1" x14ac:dyDescent="0.25">
      <c r="A68" s="137" t="s">
        <v>774</v>
      </c>
      <c r="B68" s="138">
        <v>3</v>
      </c>
      <c r="C68" s="138"/>
      <c r="D68" s="139">
        <v>0</v>
      </c>
    </row>
    <row r="69" spans="1:4" ht="27.75" customHeight="1" x14ac:dyDescent="0.25">
      <c r="A69" s="137" t="s">
        <v>775</v>
      </c>
      <c r="B69" s="138">
        <v>3</v>
      </c>
      <c r="C69" s="138"/>
      <c r="D69" s="139">
        <v>0</v>
      </c>
    </row>
    <row r="70" spans="1:4" ht="27.75" customHeight="1" x14ac:dyDescent="0.25">
      <c r="A70" s="137" t="s">
        <v>776</v>
      </c>
      <c r="B70" s="138">
        <v>3</v>
      </c>
      <c r="C70" s="138"/>
      <c r="D70" s="139">
        <v>0</v>
      </c>
    </row>
    <row r="71" spans="1:4" ht="27.75" customHeight="1" x14ac:dyDescent="0.25">
      <c r="A71" s="137" t="s">
        <v>777</v>
      </c>
      <c r="B71" s="138">
        <v>3</v>
      </c>
      <c r="C71" s="138"/>
      <c r="D71" s="139">
        <v>0</v>
      </c>
    </row>
    <row r="72" spans="1:4" ht="27.75" customHeight="1" x14ac:dyDescent="0.25">
      <c r="A72" s="137" t="s">
        <v>778</v>
      </c>
      <c r="B72" s="138">
        <v>3</v>
      </c>
      <c r="C72" s="138"/>
      <c r="D72" s="139">
        <v>0</v>
      </c>
    </row>
    <row r="73" spans="1:4" ht="27.75" customHeight="1" x14ac:dyDescent="0.25">
      <c r="A73" s="137" t="s">
        <v>779</v>
      </c>
      <c r="B73" s="138">
        <v>3</v>
      </c>
      <c r="C73" s="138"/>
      <c r="D73" s="139">
        <v>0</v>
      </c>
    </row>
    <row r="74" spans="1:4" ht="27.75" customHeight="1" x14ac:dyDescent="0.25">
      <c r="A74" s="137" t="s">
        <v>780</v>
      </c>
      <c r="B74" s="138">
        <v>3</v>
      </c>
      <c r="C74" s="138"/>
      <c r="D74" s="139">
        <v>0</v>
      </c>
    </row>
    <row r="75" spans="1:4" ht="27.75" customHeight="1" x14ac:dyDescent="0.25">
      <c r="A75" s="137" t="s">
        <v>781</v>
      </c>
      <c r="B75" s="138">
        <v>3</v>
      </c>
      <c r="C75" s="138"/>
      <c r="D75" s="139">
        <v>0</v>
      </c>
    </row>
    <row r="76" spans="1:4" ht="27.75" customHeight="1" x14ac:dyDescent="0.25">
      <c r="A76" s="137" t="s">
        <v>782</v>
      </c>
      <c r="B76" s="138">
        <v>3</v>
      </c>
      <c r="C76" s="138"/>
      <c r="D76" s="139">
        <v>0</v>
      </c>
    </row>
    <row r="77" spans="1:4" ht="27.75" customHeight="1" x14ac:dyDescent="0.25">
      <c r="A77" s="137" t="s">
        <v>783</v>
      </c>
      <c r="B77" s="138">
        <v>3</v>
      </c>
      <c r="C77" s="138"/>
      <c r="D77" s="139">
        <v>0</v>
      </c>
    </row>
    <row r="78" spans="1:4" ht="27.75" customHeight="1" x14ac:dyDescent="0.25">
      <c r="A78" s="137" t="s">
        <v>784</v>
      </c>
      <c r="B78" s="138">
        <v>3</v>
      </c>
      <c r="C78" s="138"/>
      <c r="D78" s="139">
        <v>0</v>
      </c>
    </row>
    <row r="79" spans="1:4" ht="27.75" customHeight="1" x14ac:dyDescent="0.25">
      <c r="A79" s="137" t="s">
        <v>785</v>
      </c>
      <c r="B79" s="138">
        <v>3</v>
      </c>
      <c r="C79" s="138"/>
      <c r="D79" s="139">
        <v>0</v>
      </c>
    </row>
    <row r="80" spans="1:4" ht="27.75" customHeight="1" x14ac:dyDescent="0.25">
      <c r="A80" s="137" t="s">
        <v>786</v>
      </c>
      <c r="B80" s="138">
        <v>3</v>
      </c>
      <c r="C80" s="138"/>
      <c r="D80" s="139">
        <v>2.07702595402138</v>
      </c>
    </row>
    <row r="81" spans="1:4" ht="27.75" customHeight="1" x14ac:dyDescent="0.25">
      <c r="A81" s="137" t="s">
        <v>787</v>
      </c>
      <c r="B81" s="138">
        <v>3</v>
      </c>
      <c r="C81" s="138"/>
      <c r="D81" s="139">
        <v>0</v>
      </c>
    </row>
    <row r="82" spans="1:4" ht="27.75" customHeight="1" x14ac:dyDescent="0.25">
      <c r="A82" s="137" t="s">
        <v>788</v>
      </c>
      <c r="B82" s="138">
        <v>3</v>
      </c>
      <c r="C82" s="138"/>
      <c r="D82" s="139">
        <v>0</v>
      </c>
    </row>
    <row r="83" spans="1:4" ht="27.75" customHeight="1" x14ac:dyDescent="0.25">
      <c r="A83" s="137" t="s">
        <v>789</v>
      </c>
      <c r="B83" s="138">
        <v>3</v>
      </c>
      <c r="C83" s="138"/>
      <c r="D83" s="139">
        <v>0</v>
      </c>
    </row>
    <row r="84" spans="1:4" ht="27.75" customHeight="1" x14ac:dyDescent="0.25">
      <c r="A84" s="137" t="s">
        <v>790</v>
      </c>
      <c r="B84" s="138">
        <v>3</v>
      </c>
      <c r="C84" s="138"/>
      <c r="D84" s="139">
        <v>0</v>
      </c>
    </row>
    <row r="85" spans="1:4" ht="27.75" customHeight="1" x14ac:dyDescent="0.25">
      <c r="A85" s="137" t="s">
        <v>791</v>
      </c>
      <c r="B85" s="138">
        <v>3</v>
      </c>
      <c r="C85" s="138"/>
      <c r="D85" s="139">
        <v>0</v>
      </c>
    </row>
    <row r="86" spans="1:4" ht="27.75" customHeight="1" x14ac:dyDescent="0.25">
      <c r="A86" s="137" t="s">
        <v>792</v>
      </c>
      <c r="B86" s="138">
        <v>3</v>
      </c>
      <c r="C86" s="138"/>
      <c r="D86" s="139">
        <v>0</v>
      </c>
    </row>
    <row r="87" spans="1:4" ht="27.75" customHeight="1" x14ac:dyDescent="0.25">
      <c r="A87" s="137" t="s">
        <v>793</v>
      </c>
      <c r="B87" s="138">
        <v>3</v>
      </c>
      <c r="C87" s="138"/>
      <c r="D87" s="139">
        <v>0</v>
      </c>
    </row>
    <row r="88" spans="1:4" ht="27.75" customHeight="1" x14ac:dyDescent="0.25">
      <c r="A88" s="137" t="s">
        <v>794</v>
      </c>
      <c r="B88" s="138">
        <v>3</v>
      </c>
      <c r="C88" s="138"/>
      <c r="D88" s="139">
        <v>0</v>
      </c>
    </row>
    <row r="89" spans="1:4" ht="27.75" customHeight="1" x14ac:dyDescent="0.25">
      <c r="A89" s="137" t="s">
        <v>795</v>
      </c>
      <c r="B89" s="138">
        <v>3</v>
      </c>
      <c r="C89" s="138"/>
      <c r="D89" s="139">
        <v>0</v>
      </c>
    </row>
    <row r="90" spans="1:4" ht="27.75" customHeight="1" x14ac:dyDescent="0.25">
      <c r="A90" s="137" t="s">
        <v>796</v>
      </c>
      <c r="B90" s="138">
        <v>3</v>
      </c>
      <c r="C90" s="138"/>
      <c r="D90" s="139">
        <v>0</v>
      </c>
    </row>
    <row r="91" spans="1:4" ht="27.75" customHeight="1" x14ac:dyDescent="0.25">
      <c r="A91" s="137" t="s">
        <v>797</v>
      </c>
      <c r="B91" s="138">
        <v>3</v>
      </c>
      <c r="C91" s="138"/>
      <c r="D91" s="139">
        <v>0</v>
      </c>
    </row>
    <row r="92" spans="1:4" ht="27.75" customHeight="1" x14ac:dyDescent="0.25">
      <c r="A92" s="137" t="s">
        <v>798</v>
      </c>
      <c r="B92" s="138">
        <v>3</v>
      </c>
      <c r="C92" s="138"/>
      <c r="D92" s="139">
        <v>0</v>
      </c>
    </row>
    <row r="93" spans="1:4" ht="27.75" customHeight="1" x14ac:dyDescent="0.25">
      <c r="A93" s="137" t="s">
        <v>799</v>
      </c>
      <c r="B93" s="138">
        <v>3</v>
      </c>
      <c r="C93" s="138"/>
      <c r="D93" s="139">
        <v>0</v>
      </c>
    </row>
    <row r="94" spans="1:4" ht="27.75" customHeight="1" x14ac:dyDescent="0.25">
      <c r="A94" s="137" t="s">
        <v>800</v>
      </c>
      <c r="B94" s="138">
        <v>3</v>
      </c>
      <c r="C94" s="138"/>
      <c r="D94" s="139">
        <v>0</v>
      </c>
    </row>
    <row r="95" spans="1:4" ht="27.75" customHeight="1" x14ac:dyDescent="0.25">
      <c r="A95" s="137" t="s">
        <v>801</v>
      </c>
      <c r="B95" s="138">
        <v>3</v>
      </c>
      <c r="C95" s="138"/>
      <c r="D95" s="139">
        <v>0</v>
      </c>
    </row>
    <row r="96" spans="1:4" ht="27.75" customHeight="1" x14ac:dyDescent="0.25">
      <c r="A96" s="137" t="s">
        <v>802</v>
      </c>
      <c r="B96" s="138">
        <v>3</v>
      </c>
      <c r="C96" s="138"/>
      <c r="D96" s="139">
        <v>0</v>
      </c>
    </row>
    <row r="97" spans="1:4" ht="27.75" customHeight="1" x14ac:dyDescent="0.25">
      <c r="A97" s="137" t="s">
        <v>803</v>
      </c>
      <c r="B97" s="138">
        <v>3</v>
      </c>
      <c r="C97" s="138"/>
      <c r="D97" s="139">
        <v>0</v>
      </c>
    </row>
    <row r="98" spans="1:4" ht="27.75" customHeight="1" x14ac:dyDescent="0.25">
      <c r="A98" s="137" t="s">
        <v>804</v>
      </c>
      <c r="B98" s="138">
        <v>3</v>
      </c>
      <c r="C98" s="138"/>
      <c r="D98" s="139">
        <v>0</v>
      </c>
    </row>
    <row r="99" spans="1:4" ht="27.75" customHeight="1" x14ac:dyDescent="0.25">
      <c r="A99" s="137" t="s">
        <v>805</v>
      </c>
      <c r="B99" s="138">
        <v>3</v>
      </c>
      <c r="C99" s="138"/>
      <c r="D99" s="139">
        <v>0</v>
      </c>
    </row>
    <row r="100" spans="1:4" ht="27.75" customHeight="1" x14ac:dyDescent="0.25">
      <c r="A100" s="137" t="s">
        <v>806</v>
      </c>
      <c r="B100" s="138">
        <v>3</v>
      </c>
      <c r="C100" s="138"/>
      <c r="D100" s="139">
        <v>0</v>
      </c>
    </row>
    <row r="101" spans="1:4" ht="27.75" customHeight="1" x14ac:dyDescent="0.25">
      <c r="A101" s="137" t="s">
        <v>807</v>
      </c>
      <c r="B101" s="138">
        <v>3</v>
      </c>
      <c r="C101" s="138"/>
      <c r="D101" s="139">
        <v>0</v>
      </c>
    </row>
    <row r="102" spans="1:4" ht="27.75" customHeight="1" x14ac:dyDescent="0.25">
      <c r="A102" s="137" t="s">
        <v>808</v>
      </c>
      <c r="B102" s="138">
        <v>3</v>
      </c>
      <c r="C102" s="138"/>
      <c r="D102" s="139">
        <v>0</v>
      </c>
    </row>
    <row r="103" spans="1:4" ht="27.75" customHeight="1" x14ac:dyDescent="0.25">
      <c r="A103" s="137" t="s">
        <v>809</v>
      </c>
      <c r="B103" s="138">
        <v>3</v>
      </c>
      <c r="C103" s="138"/>
      <c r="D103" s="139">
        <v>0</v>
      </c>
    </row>
    <row r="104" spans="1:4" ht="27.75" customHeight="1" x14ac:dyDescent="0.25">
      <c r="A104" s="137" t="s">
        <v>810</v>
      </c>
      <c r="B104" s="138">
        <v>3</v>
      </c>
      <c r="C104" s="138"/>
      <c r="D104" s="139">
        <v>0</v>
      </c>
    </row>
    <row r="105" spans="1:4" ht="27.75" customHeight="1" x14ac:dyDescent="0.25">
      <c r="A105" s="137" t="s">
        <v>811</v>
      </c>
      <c r="B105" s="138">
        <v>3</v>
      </c>
      <c r="C105" s="138"/>
      <c r="D105" s="139">
        <v>0</v>
      </c>
    </row>
    <row r="106" spans="1:4" ht="27.75" customHeight="1" x14ac:dyDescent="0.25">
      <c r="A106" s="137" t="s">
        <v>812</v>
      </c>
      <c r="B106" s="138">
        <v>3</v>
      </c>
      <c r="C106" s="138"/>
      <c r="D106" s="139">
        <v>0</v>
      </c>
    </row>
    <row r="107" spans="1:4" ht="27.75" customHeight="1" x14ac:dyDescent="0.25">
      <c r="A107" s="137" t="s">
        <v>813</v>
      </c>
      <c r="B107" s="138">
        <v>3</v>
      </c>
      <c r="C107" s="138"/>
      <c r="D107" s="139">
        <v>0</v>
      </c>
    </row>
    <row r="108" spans="1:4" ht="27.75" customHeight="1" x14ac:dyDescent="0.25">
      <c r="A108" s="137" t="s">
        <v>814</v>
      </c>
      <c r="B108" s="138">
        <v>3</v>
      </c>
      <c r="C108" s="138"/>
      <c r="D108" s="139">
        <v>0</v>
      </c>
    </row>
    <row r="109" spans="1:4" ht="27.75" customHeight="1" x14ac:dyDescent="0.25">
      <c r="A109" s="137" t="s">
        <v>815</v>
      </c>
      <c r="B109" s="138">
        <v>3</v>
      </c>
      <c r="C109" s="138"/>
      <c r="D109" s="139">
        <v>0</v>
      </c>
    </row>
    <row r="110" spans="1:4" ht="27.75" customHeight="1" x14ac:dyDescent="0.25">
      <c r="A110" s="137" t="s">
        <v>816</v>
      </c>
      <c r="B110" s="138">
        <v>3</v>
      </c>
      <c r="C110" s="138"/>
      <c r="D110" s="139">
        <v>0</v>
      </c>
    </row>
    <row r="111" spans="1:4" ht="27.75" customHeight="1" x14ac:dyDescent="0.25">
      <c r="A111" s="137" t="s">
        <v>817</v>
      </c>
      <c r="B111" s="138">
        <v>3</v>
      </c>
      <c r="C111" s="138"/>
      <c r="D111" s="139">
        <v>0</v>
      </c>
    </row>
    <row r="112" spans="1:4" ht="27.75" customHeight="1" x14ac:dyDescent="0.25">
      <c r="A112" s="137" t="s">
        <v>818</v>
      </c>
      <c r="B112" s="138">
        <v>3</v>
      </c>
      <c r="C112" s="138"/>
      <c r="D112" s="139">
        <v>0</v>
      </c>
    </row>
    <row r="113" spans="1:4" ht="27.75" customHeight="1" x14ac:dyDescent="0.25">
      <c r="A113" s="137" t="s">
        <v>819</v>
      </c>
      <c r="B113" s="138">
        <v>3</v>
      </c>
      <c r="C113" s="138"/>
      <c r="D113" s="139">
        <v>0</v>
      </c>
    </row>
    <row r="114" spans="1:4" ht="27.75" customHeight="1" x14ac:dyDescent="0.25">
      <c r="A114" s="137" t="s">
        <v>820</v>
      </c>
      <c r="B114" s="138">
        <v>3</v>
      </c>
      <c r="C114" s="138"/>
      <c r="D114" s="139">
        <v>0</v>
      </c>
    </row>
    <row r="115" spans="1:4" ht="27.75" customHeight="1" x14ac:dyDescent="0.25">
      <c r="A115" s="137" t="s">
        <v>821</v>
      </c>
      <c r="B115" s="138">
        <v>3</v>
      </c>
      <c r="C115" s="138"/>
      <c r="D115" s="139">
        <v>0</v>
      </c>
    </row>
    <row r="116" spans="1:4" ht="27.75" customHeight="1" x14ac:dyDescent="0.25">
      <c r="A116" s="137" t="s">
        <v>822</v>
      </c>
      <c r="B116" s="138">
        <v>3</v>
      </c>
      <c r="C116" s="138"/>
      <c r="D116" s="139">
        <v>0</v>
      </c>
    </row>
    <row r="117" spans="1:4" ht="27.75" customHeight="1" x14ac:dyDescent="0.25">
      <c r="A117" s="137" t="s">
        <v>823</v>
      </c>
      <c r="B117" s="138">
        <v>3</v>
      </c>
      <c r="C117" s="138"/>
      <c r="D117" s="139">
        <v>0</v>
      </c>
    </row>
    <row r="118" spans="1:4" ht="27.75" customHeight="1" x14ac:dyDescent="0.25">
      <c r="A118" s="137" t="s">
        <v>824</v>
      </c>
      <c r="B118" s="138">
        <v>3</v>
      </c>
      <c r="C118" s="138"/>
      <c r="D118" s="139">
        <v>0</v>
      </c>
    </row>
    <row r="119" spans="1:4" ht="27.75" customHeight="1" x14ac:dyDescent="0.25">
      <c r="A119" s="137" t="s">
        <v>825</v>
      </c>
      <c r="B119" s="138">
        <v>3</v>
      </c>
      <c r="C119" s="138"/>
      <c r="D119" s="139">
        <v>0</v>
      </c>
    </row>
    <row r="120" spans="1:4" ht="27.75" customHeight="1" x14ac:dyDescent="0.25">
      <c r="A120" s="137" t="s">
        <v>826</v>
      </c>
      <c r="B120" s="138">
        <v>3</v>
      </c>
      <c r="C120" s="138"/>
      <c r="D120" s="139">
        <v>0</v>
      </c>
    </row>
    <row r="121" spans="1:4" ht="27.75" customHeight="1" x14ac:dyDescent="0.25">
      <c r="A121" s="137" t="s">
        <v>827</v>
      </c>
      <c r="B121" s="138">
        <v>3</v>
      </c>
      <c r="C121" s="138"/>
      <c r="D121" s="139">
        <v>0</v>
      </c>
    </row>
    <row r="122" spans="1:4" ht="27.75" customHeight="1" x14ac:dyDescent="0.25">
      <c r="A122" s="137" t="s">
        <v>828</v>
      </c>
      <c r="B122" s="138">
        <v>3</v>
      </c>
      <c r="C122" s="138"/>
      <c r="D122" s="139">
        <v>0</v>
      </c>
    </row>
    <row r="123" spans="1:4" ht="27.75" customHeight="1" x14ac:dyDescent="0.25">
      <c r="A123" s="137" t="s">
        <v>829</v>
      </c>
      <c r="B123" s="138">
        <v>3</v>
      </c>
      <c r="C123" s="138"/>
      <c r="D123" s="139">
        <v>0</v>
      </c>
    </row>
    <row r="124" spans="1:4" ht="27.75" customHeight="1" x14ac:dyDescent="0.25">
      <c r="A124" s="137" t="s">
        <v>830</v>
      </c>
      <c r="B124" s="138">
        <v>3</v>
      </c>
      <c r="C124" s="138"/>
      <c r="D124" s="139">
        <v>0</v>
      </c>
    </row>
    <row r="125" spans="1:4" ht="27.75" customHeight="1" x14ac:dyDescent="0.25">
      <c r="A125" s="137" t="s">
        <v>831</v>
      </c>
      <c r="B125" s="138">
        <v>3</v>
      </c>
      <c r="C125" s="138"/>
      <c r="D125" s="139">
        <v>0</v>
      </c>
    </row>
    <row r="126" spans="1:4" ht="27.75" customHeight="1" x14ac:dyDescent="0.25">
      <c r="A126" s="137" t="s">
        <v>832</v>
      </c>
      <c r="B126" s="138">
        <v>3</v>
      </c>
      <c r="C126" s="138"/>
      <c r="D126" s="139">
        <v>0</v>
      </c>
    </row>
    <row r="127" spans="1:4" ht="27.75" customHeight="1" x14ac:dyDescent="0.25">
      <c r="A127" s="137" t="s">
        <v>833</v>
      </c>
      <c r="B127" s="138">
        <v>3</v>
      </c>
      <c r="C127" s="138"/>
      <c r="D127" s="139">
        <v>0</v>
      </c>
    </row>
    <row r="128" spans="1:4" ht="27.75" customHeight="1" x14ac:dyDescent="0.25">
      <c r="A128" s="137" t="s">
        <v>834</v>
      </c>
      <c r="B128" s="138">
        <v>3</v>
      </c>
      <c r="C128" s="138"/>
      <c r="D128" s="139">
        <v>0</v>
      </c>
    </row>
    <row r="129" spans="1:4" ht="27.75" customHeight="1" x14ac:dyDescent="0.25">
      <c r="A129" s="137" t="s">
        <v>835</v>
      </c>
      <c r="B129" s="138">
        <v>3</v>
      </c>
      <c r="C129" s="138"/>
      <c r="D129" s="139">
        <v>0</v>
      </c>
    </row>
    <row r="130" spans="1:4" ht="27.75" customHeight="1" x14ac:dyDescent="0.25">
      <c r="A130" s="137" t="s">
        <v>836</v>
      </c>
      <c r="B130" s="138">
        <v>3</v>
      </c>
      <c r="C130" s="138"/>
      <c r="D130" s="139">
        <v>0</v>
      </c>
    </row>
    <row r="131" spans="1:4" ht="27.75" customHeight="1" x14ac:dyDescent="0.25">
      <c r="A131" s="137" t="s">
        <v>837</v>
      </c>
      <c r="B131" s="138">
        <v>3</v>
      </c>
      <c r="C131" s="138"/>
      <c r="D131" s="139">
        <v>0</v>
      </c>
    </row>
    <row r="132" spans="1:4" ht="27.75" customHeight="1" x14ac:dyDescent="0.25">
      <c r="A132" s="137" t="s">
        <v>838</v>
      </c>
      <c r="B132" s="138">
        <v>3</v>
      </c>
      <c r="C132" s="138"/>
      <c r="D132" s="139">
        <v>0</v>
      </c>
    </row>
    <row r="133" spans="1:4" ht="27.75" customHeight="1" x14ac:dyDescent="0.25">
      <c r="A133" s="137" t="s">
        <v>839</v>
      </c>
      <c r="B133" s="138">
        <v>3</v>
      </c>
      <c r="C133" s="138"/>
      <c r="D133" s="139">
        <v>0</v>
      </c>
    </row>
    <row r="134" spans="1:4" ht="27.75" customHeight="1" x14ac:dyDescent="0.25">
      <c r="A134" s="137" t="s">
        <v>840</v>
      </c>
      <c r="B134" s="138">
        <v>3</v>
      </c>
      <c r="C134" s="138"/>
      <c r="D134" s="139">
        <v>0</v>
      </c>
    </row>
    <row r="135" spans="1:4" ht="27.75" customHeight="1" x14ac:dyDescent="0.25">
      <c r="A135" s="137" t="s">
        <v>841</v>
      </c>
      <c r="B135" s="138">
        <v>3</v>
      </c>
      <c r="C135" s="138"/>
      <c r="D135" s="139">
        <v>0</v>
      </c>
    </row>
    <row r="136" spans="1:4" ht="27.75" customHeight="1" x14ac:dyDescent="0.25">
      <c r="A136" s="137" t="s">
        <v>842</v>
      </c>
      <c r="B136" s="138">
        <v>3</v>
      </c>
      <c r="C136" s="138"/>
      <c r="D136" s="139">
        <v>0</v>
      </c>
    </row>
    <row r="137" spans="1:4" ht="27.75" customHeight="1" x14ac:dyDescent="0.25">
      <c r="A137" s="137" t="s">
        <v>843</v>
      </c>
      <c r="B137" s="138">
        <v>3</v>
      </c>
      <c r="C137" s="138"/>
      <c r="D137" s="139">
        <v>0</v>
      </c>
    </row>
    <row r="138" spans="1:4" ht="27.75" customHeight="1" x14ac:dyDescent="0.25">
      <c r="A138" s="137" t="s">
        <v>844</v>
      </c>
      <c r="B138" s="138">
        <v>3</v>
      </c>
      <c r="C138" s="138"/>
      <c r="D138" s="139">
        <v>0</v>
      </c>
    </row>
    <row r="139" spans="1:4" ht="27.75" customHeight="1" x14ac:dyDescent="0.25">
      <c r="A139" s="137" t="s">
        <v>845</v>
      </c>
      <c r="B139" s="138">
        <v>3</v>
      </c>
      <c r="C139" s="138"/>
      <c r="D139" s="139">
        <v>0</v>
      </c>
    </row>
    <row r="140" spans="1:4" ht="27.75" customHeight="1" x14ac:dyDescent="0.25">
      <c r="A140" s="137" t="s">
        <v>846</v>
      </c>
      <c r="B140" s="138">
        <v>3</v>
      </c>
      <c r="C140" s="138"/>
      <c r="D140" s="139">
        <v>0</v>
      </c>
    </row>
    <row r="141" spans="1:4" ht="27.75" customHeight="1" x14ac:dyDescent="0.25">
      <c r="A141" s="137" t="s">
        <v>847</v>
      </c>
      <c r="B141" s="138">
        <v>3</v>
      </c>
      <c r="C141" s="138"/>
      <c r="D141" s="139">
        <v>0</v>
      </c>
    </row>
    <row r="142" spans="1:4" ht="27.75" customHeight="1" x14ac:dyDescent="0.25">
      <c r="A142" s="137" t="s">
        <v>848</v>
      </c>
      <c r="B142" s="138">
        <v>3</v>
      </c>
      <c r="C142" s="138"/>
      <c r="D142" s="139">
        <v>0</v>
      </c>
    </row>
    <row r="143" spans="1:4" ht="27.75" customHeight="1" x14ac:dyDescent="0.25">
      <c r="A143" s="137" t="s">
        <v>849</v>
      </c>
      <c r="B143" s="138">
        <v>3</v>
      </c>
      <c r="C143" s="138"/>
      <c r="D143" s="139">
        <v>0</v>
      </c>
    </row>
    <row r="144" spans="1:4" ht="27.75" customHeight="1" x14ac:dyDescent="0.25">
      <c r="A144" s="137" t="s">
        <v>850</v>
      </c>
      <c r="B144" s="138">
        <v>3</v>
      </c>
      <c r="C144" s="138"/>
      <c r="D144" s="139">
        <v>0</v>
      </c>
    </row>
    <row r="145" spans="1:4" ht="27.75" customHeight="1" x14ac:dyDescent="0.25">
      <c r="A145" s="137" t="s">
        <v>851</v>
      </c>
      <c r="B145" s="138">
        <v>3</v>
      </c>
      <c r="C145" s="138"/>
      <c r="D145" s="139">
        <v>0</v>
      </c>
    </row>
    <row r="146" spans="1:4" ht="27.75" customHeight="1" x14ac:dyDescent="0.25">
      <c r="A146" s="137" t="s">
        <v>852</v>
      </c>
      <c r="B146" s="138">
        <v>3</v>
      </c>
      <c r="C146" s="138"/>
      <c r="D146" s="139">
        <v>0</v>
      </c>
    </row>
    <row r="147" spans="1:4" ht="27.75" customHeight="1" x14ac:dyDescent="0.25">
      <c r="A147" s="137" t="s">
        <v>853</v>
      </c>
      <c r="B147" s="138">
        <v>3</v>
      </c>
      <c r="C147" s="138"/>
      <c r="D147" s="139">
        <v>0</v>
      </c>
    </row>
    <row r="148" spans="1:4" ht="27.75" customHeight="1" x14ac:dyDescent="0.25">
      <c r="A148" s="137" t="s">
        <v>854</v>
      </c>
      <c r="B148" s="138">
        <v>3</v>
      </c>
      <c r="C148" s="138"/>
      <c r="D148" s="139">
        <v>0</v>
      </c>
    </row>
    <row r="149" spans="1:4" ht="27.75" customHeight="1" x14ac:dyDescent="0.25">
      <c r="A149" s="137" t="s">
        <v>855</v>
      </c>
      <c r="B149" s="138">
        <v>3</v>
      </c>
      <c r="C149" s="138"/>
      <c r="D149" s="139">
        <v>0</v>
      </c>
    </row>
    <row r="150" spans="1:4" ht="27.75" customHeight="1" x14ac:dyDescent="0.25">
      <c r="A150" s="137" t="s">
        <v>856</v>
      </c>
      <c r="B150" s="138">
        <v>3</v>
      </c>
      <c r="C150" s="138"/>
      <c r="D150" s="139">
        <v>0</v>
      </c>
    </row>
    <row r="151" spans="1:4" ht="27.75" customHeight="1" x14ac:dyDescent="0.25">
      <c r="A151" s="137" t="s">
        <v>857</v>
      </c>
      <c r="B151" s="138">
        <v>3</v>
      </c>
      <c r="C151" s="138"/>
      <c r="D151" s="139">
        <v>0</v>
      </c>
    </row>
    <row r="152" spans="1:4" ht="27.75" customHeight="1" x14ac:dyDescent="0.25">
      <c r="A152" s="137" t="s">
        <v>858</v>
      </c>
      <c r="B152" s="138">
        <v>3</v>
      </c>
      <c r="C152" s="138"/>
      <c r="D152" s="139">
        <v>0</v>
      </c>
    </row>
    <row r="153" spans="1:4" ht="27.75" customHeight="1" x14ac:dyDescent="0.25">
      <c r="A153" s="137" t="s">
        <v>859</v>
      </c>
      <c r="B153" s="138">
        <v>3</v>
      </c>
      <c r="C153" s="138"/>
      <c r="D153" s="139">
        <v>0</v>
      </c>
    </row>
    <row r="154" spans="1:4" ht="27.75" customHeight="1" x14ac:dyDescent="0.25">
      <c r="A154" s="137" t="s">
        <v>860</v>
      </c>
      <c r="B154" s="138">
        <v>3</v>
      </c>
      <c r="C154" s="138"/>
      <c r="D154" s="139">
        <v>0</v>
      </c>
    </row>
    <row r="155" spans="1:4" ht="27.75" customHeight="1" x14ac:dyDescent="0.25">
      <c r="A155" s="137" t="s">
        <v>861</v>
      </c>
      <c r="B155" s="138">
        <v>3</v>
      </c>
      <c r="C155" s="138"/>
      <c r="D155" s="139">
        <v>0</v>
      </c>
    </row>
    <row r="156" spans="1:4" ht="27.75" customHeight="1" x14ac:dyDescent="0.25">
      <c r="A156" s="137" t="s">
        <v>862</v>
      </c>
      <c r="B156" s="138">
        <v>3</v>
      </c>
      <c r="C156" s="138"/>
      <c r="D156" s="139">
        <v>0</v>
      </c>
    </row>
    <row r="157" spans="1:4" ht="27.75" customHeight="1" x14ac:dyDescent="0.25">
      <c r="A157" s="137" t="s">
        <v>863</v>
      </c>
      <c r="B157" s="138">
        <v>3</v>
      </c>
      <c r="C157" s="138"/>
      <c r="D157" s="139">
        <v>0</v>
      </c>
    </row>
    <row r="158" spans="1:4" ht="27.75" customHeight="1" x14ac:dyDescent="0.25">
      <c r="A158" s="137" t="s">
        <v>864</v>
      </c>
      <c r="B158" s="138">
        <v>3</v>
      </c>
      <c r="C158" s="138"/>
      <c r="D158" s="139">
        <v>0</v>
      </c>
    </row>
    <row r="159" spans="1:4" ht="27.75" customHeight="1" x14ac:dyDescent="0.25">
      <c r="A159" s="137" t="s">
        <v>865</v>
      </c>
      <c r="B159" s="138">
        <v>3</v>
      </c>
      <c r="C159" s="138"/>
      <c r="D159" s="139">
        <v>0</v>
      </c>
    </row>
    <row r="160" spans="1:4" ht="27.75" customHeight="1" x14ac:dyDescent="0.25">
      <c r="A160" s="137" t="s">
        <v>866</v>
      </c>
      <c r="B160" s="138">
        <v>3</v>
      </c>
      <c r="C160" s="138"/>
      <c r="D160" s="139">
        <v>0</v>
      </c>
    </row>
    <row r="161" spans="1:4" ht="27.75" customHeight="1" x14ac:dyDescent="0.25">
      <c r="A161" s="137" t="s">
        <v>867</v>
      </c>
      <c r="B161" s="138">
        <v>3</v>
      </c>
      <c r="C161" s="138"/>
      <c r="D161" s="139">
        <v>0</v>
      </c>
    </row>
    <row r="162" spans="1:4" ht="27.75" customHeight="1" x14ac:dyDescent="0.25">
      <c r="A162" s="137" t="s">
        <v>868</v>
      </c>
      <c r="B162" s="138">
        <v>3</v>
      </c>
      <c r="C162" s="138"/>
      <c r="D162" s="139">
        <v>0</v>
      </c>
    </row>
    <row r="163" spans="1:4" ht="27.75" customHeight="1" x14ac:dyDescent="0.25">
      <c r="A163" s="137" t="s">
        <v>869</v>
      </c>
      <c r="B163" s="138">
        <v>3</v>
      </c>
      <c r="C163" s="138"/>
      <c r="D163" s="139">
        <v>0</v>
      </c>
    </row>
    <row r="164" spans="1:4" ht="27.75" customHeight="1" x14ac:dyDescent="0.25">
      <c r="A164" s="137" t="s">
        <v>870</v>
      </c>
      <c r="B164" s="138">
        <v>3</v>
      </c>
      <c r="C164" s="138"/>
      <c r="D164" s="139">
        <v>0</v>
      </c>
    </row>
    <row r="165" spans="1:4" ht="27.75" customHeight="1" x14ac:dyDescent="0.25">
      <c r="A165" s="137" t="s">
        <v>871</v>
      </c>
      <c r="B165" s="138">
        <v>3</v>
      </c>
      <c r="C165" s="138"/>
      <c r="D165" s="139">
        <v>0</v>
      </c>
    </row>
    <row r="166" spans="1:4" ht="27.75" customHeight="1" x14ac:dyDescent="0.25">
      <c r="A166" s="137" t="s">
        <v>872</v>
      </c>
      <c r="B166" s="138">
        <v>3</v>
      </c>
      <c r="C166" s="138"/>
      <c r="D166" s="139">
        <v>0</v>
      </c>
    </row>
    <row r="167" spans="1:4" ht="27.75" customHeight="1" x14ac:dyDescent="0.25">
      <c r="A167" s="137" t="s">
        <v>873</v>
      </c>
      <c r="B167" s="138">
        <v>3</v>
      </c>
      <c r="C167" s="138"/>
      <c r="D167" s="139">
        <v>0</v>
      </c>
    </row>
    <row r="168" spans="1:4" ht="27.75" customHeight="1" x14ac:dyDescent="0.25">
      <c r="A168" s="137" t="s">
        <v>874</v>
      </c>
      <c r="B168" s="138">
        <v>3</v>
      </c>
      <c r="C168" s="138"/>
      <c r="D168" s="139">
        <v>0</v>
      </c>
    </row>
    <row r="169" spans="1:4" ht="27.75" customHeight="1" x14ac:dyDescent="0.25">
      <c r="A169" s="137" t="s">
        <v>875</v>
      </c>
      <c r="B169" s="138">
        <v>3</v>
      </c>
      <c r="C169" s="138"/>
      <c r="D169" s="139">
        <v>0</v>
      </c>
    </row>
    <row r="170" spans="1:4" ht="27.75" customHeight="1" x14ac:dyDescent="0.25">
      <c r="A170" s="137" t="s">
        <v>876</v>
      </c>
      <c r="B170" s="138">
        <v>3</v>
      </c>
      <c r="C170" s="138"/>
      <c r="D170" s="139">
        <v>0.39000457286319101</v>
      </c>
    </row>
    <row r="171" spans="1:4" ht="27.75" customHeight="1" x14ac:dyDescent="0.25">
      <c r="A171" s="137" t="s">
        <v>877</v>
      </c>
      <c r="B171" s="138">
        <v>3</v>
      </c>
      <c r="C171" s="138"/>
      <c r="D171" s="139">
        <v>0</v>
      </c>
    </row>
    <row r="172" spans="1:4" ht="27.75" customHeight="1" x14ac:dyDescent="0.25">
      <c r="A172" s="137" t="s">
        <v>878</v>
      </c>
      <c r="B172" s="138">
        <v>3</v>
      </c>
      <c r="C172" s="138"/>
      <c r="D172" s="139">
        <v>0</v>
      </c>
    </row>
    <row r="173" spans="1:4" ht="27.75" customHeight="1" x14ac:dyDescent="0.25">
      <c r="A173" s="137" t="s">
        <v>879</v>
      </c>
      <c r="B173" s="138">
        <v>3</v>
      </c>
      <c r="C173" s="138"/>
      <c r="D173" s="139">
        <v>0</v>
      </c>
    </row>
    <row r="174" spans="1:4" ht="27.75" customHeight="1" x14ac:dyDescent="0.25">
      <c r="A174" s="137" t="s">
        <v>880</v>
      </c>
      <c r="B174" s="138">
        <v>3</v>
      </c>
      <c r="C174" s="138"/>
      <c r="D174" s="139">
        <v>0</v>
      </c>
    </row>
    <row r="175" spans="1:4" ht="27.75" customHeight="1" x14ac:dyDescent="0.25">
      <c r="A175" s="137" t="s">
        <v>881</v>
      </c>
      <c r="B175" s="138">
        <v>3</v>
      </c>
      <c r="C175" s="138"/>
      <c r="D175" s="139">
        <v>0</v>
      </c>
    </row>
    <row r="176" spans="1:4" ht="27.75" customHeight="1" x14ac:dyDescent="0.25">
      <c r="A176" s="137" t="s">
        <v>882</v>
      </c>
      <c r="B176" s="138">
        <v>3</v>
      </c>
      <c r="C176" s="138"/>
      <c r="D176" s="139">
        <v>2.7070630000172602</v>
      </c>
    </row>
    <row r="177" spans="1:4" ht="27.75" customHeight="1" x14ac:dyDescent="0.25">
      <c r="A177" s="137" t="s">
        <v>883</v>
      </c>
      <c r="B177" s="138">
        <v>3</v>
      </c>
      <c r="C177" s="138"/>
      <c r="D177" s="139">
        <v>0</v>
      </c>
    </row>
    <row r="178" spans="1:4" ht="27.75" customHeight="1" x14ac:dyDescent="0.25">
      <c r="A178" s="137" t="s">
        <v>884</v>
      </c>
      <c r="B178" s="138">
        <v>3</v>
      </c>
      <c r="C178" s="138"/>
      <c r="D178" s="139">
        <v>0</v>
      </c>
    </row>
    <row r="179" spans="1:4" ht="27.75" customHeight="1" x14ac:dyDescent="0.25">
      <c r="A179" s="137" t="s">
        <v>885</v>
      </c>
      <c r="B179" s="138">
        <v>3</v>
      </c>
      <c r="C179" s="138"/>
      <c r="D179" s="139">
        <v>0</v>
      </c>
    </row>
    <row r="180" spans="1:4" ht="27.75" customHeight="1" x14ac:dyDescent="0.25">
      <c r="A180" s="137" t="s">
        <v>886</v>
      </c>
      <c r="B180" s="138">
        <v>3</v>
      </c>
      <c r="C180" s="138"/>
      <c r="D180" s="139">
        <v>0</v>
      </c>
    </row>
    <row r="181" spans="1:4" ht="27.75" customHeight="1" x14ac:dyDescent="0.25">
      <c r="A181" s="137" t="s">
        <v>887</v>
      </c>
      <c r="B181" s="138">
        <v>3</v>
      </c>
      <c r="C181" s="138"/>
      <c r="D181" s="139">
        <v>0</v>
      </c>
    </row>
    <row r="182" spans="1:4" ht="27.75" customHeight="1" x14ac:dyDescent="0.25">
      <c r="A182" s="137" t="s">
        <v>888</v>
      </c>
      <c r="B182" s="138">
        <v>3</v>
      </c>
      <c r="C182" s="138"/>
      <c r="D182" s="139">
        <v>0</v>
      </c>
    </row>
    <row r="183" spans="1:4" ht="27.75" customHeight="1" x14ac:dyDescent="0.25">
      <c r="A183" s="137" t="s">
        <v>889</v>
      </c>
      <c r="B183" s="138">
        <v>3</v>
      </c>
      <c r="C183" s="138"/>
      <c r="D183" s="139">
        <v>0</v>
      </c>
    </row>
    <row r="184" spans="1:4" ht="27.75" customHeight="1" x14ac:dyDescent="0.25">
      <c r="A184" s="137" t="s">
        <v>890</v>
      </c>
      <c r="B184" s="138">
        <v>3</v>
      </c>
      <c r="C184" s="138"/>
      <c r="D184" s="139">
        <v>0</v>
      </c>
    </row>
    <row r="185" spans="1:4" ht="27.75" customHeight="1" x14ac:dyDescent="0.25">
      <c r="A185" s="137" t="s">
        <v>891</v>
      </c>
      <c r="B185" s="138">
        <v>3</v>
      </c>
      <c r="C185" s="138"/>
      <c r="D185" s="139">
        <v>0</v>
      </c>
    </row>
    <row r="186" spans="1:4" ht="27.75" customHeight="1" x14ac:dyDescent="0.25">
      <c r="A186" s="137" t="s">
        <v>892</v>
      </c>
      <c r="B186" s="138">
        <v>3</v>
      </c>
      <c r="C186" s="138"/>
      <c r="D186" s="139">
        <v>0</v>
      </c>
    </row>
    <row r="187" spans="1:4" ht="27.75" customHeight="1" x14ac:dyDescent="0.25">
      <c r="A187" s="137" t="s">
        <v>893</v>
      </c>
      <c r="B187" s="138">
        <v>3</v>
      </c>
      <c r="C187" s="138"/>
      <c r="D187" s="139">
        <v>0</v>
      </c>
    </row>
    <row r="188" spans="1:4" ht="27.75" customHeight="1" x14ac:dyDescent="0.25">
      <c r="A188" s="137" t="s">
        <v>894</v>
      </c>
      <c r="B188" s="138">
        <v>3</v>
      </c>
      <c r="C188" s="138"/>
      <c r="D188" s="139">
        <v>0</v>
      </c>
    </row>
    <row r="189" spans="1:4" ht="27.75" customHeight="1" x14ac:dyDescent="0.25">
      <c r="A189" s="137" t="s">
        <v>895</v>
      </c>
      <c r="B189" s="138">
        <v>3</v>
      </c>
      <c r="C189" s="138"/>
      <c r="D189" s="139">
        <v>0</v>
      </c>
    </row>
    <row r="190" spans="1:4" ht="27.75" customHeight="1" x14ac:dyDescent="0.25">
      <c r="A190" s="137" t="s">
        <v>896</v>
      </c>
      <c r="B190" s="138">
        <v>3</v>
      </c>
      <c r="C190" s="138"/>
      <c r="D190" s="139">
        <v>0</v>
      </c>
    </row>
    <row r="191" spans="1:4" ht="27.75" customHeight="1" x14ac:dyDescent="0.25">
      <c r="A191" s="137" t="s">
        <v>897</v>
      </c>
      <c r="B191" s="138">
        <v>3</v>
      </c>
      <c r="C191" s="138"/>
      <c r="D191" s="139">
        <v>0</v>
      </c>
    </row>
    <row r="192" spans="1:4" ht="27.75" customHeight="1" x14ac:dyDescent="0.25">
      <c r="A192" s="137" t="s">
        <v>898</v>
      </c>
      <c r="B192" s="138">
        <v>3</v>
      </c>
      <c r="C192" s="138"/>
      <c r="D192" s="139">
        <v>0</v>
      </c>
    </row>
    <row r="193" spans="1:4" ht="27.75" customHeight="1" x14ac:dyDescent="0.25">
      <c r="A193" s="137" t="s">
        <v>899</v>
      </c>
      <c r="B193" s="138">
        <v>3</v>
      </c>
      <c r="C193" s="138"/>
      <c r="D193" s="139">
        <v>0</v>
      </c>
    </row>
    <row r="194" spans="1:4" ht="27.75" customHeight="1" x14ac:dyDescent="0.25">
      <c r="A194" s="137" t="s">
        <v>900</v>
      </c>
      <c r="B194" s="138">
        <v>3</v>
      </c>
      <c r="C194" s="138"/>
      <c r="D194" s="139">
        <v>0</v>
      </c>
    </row>
    <row r="195" spans="1:4" ht="27.75" customHeight="1" x14ac:dyDescent="0.25">
      <c r="A195" s="137" t="s">
        <v>901</v>
      </c>
      <c r="B195" s="138">
        <v>3</v>
      </c>
      <c r="C195" s="138"/>
      <c r="D195" s="139">
        <v>0</v>
      </c>
    </row>
    <row r="196" spans="1:4" ht="27.75" customHeight="1" x14ac:dyDescent="0.25">
      <c r="A196" s="137" t="s">
        <v>902</v>
      </c>
      <c r="B196" s="138">
        <v>3</v>
      </c>
      <c r="C196" s="138"/>
      <c r="D196" s="139">
        <v>0</v>
      </c>
    </row>
    <row r="197" spans="1:4" ht="27.75" customHeight="1" x14ac:dyDescent="0.25">
      <c r="A197" s="137" t="s">
        <v>903</v>
      </c>
      <c r="B197" s="138">
        <v>3</v>
      </c>
      <c r="C197" s="138"/>
      <c r="D197" s="139">
        <v>0</v>
      </c>
    </row>
    <row r="198" spans="1:4" ht="27.75" customHeight="1" x14ac:dyDescent="0.25">
      <c r="A198" s="137" t="s">
        <v>904</v>
      </c>
      <c r="B198" s="138">
        <v>3</v>
      </c>
      <c r="C198" s="138"/>
      <c r="D198" s="139">
        <v>0</v>
      </c>
    </row>
    <row r="199" spans="1:4" ht="27.75" customHeight="1" x14ac:dyDescent="0.25">
      <c r="A199" s="137" t="s">
        <v>905</v>
      </c>
      <c r="B199" s="138">
        <v>3</v>
      </c>
      <c r="C199" s="138"/>
      <c r="D199" s="139">
        <v>0</v>
      </c>
    </row>
    <row r="200" spans="1:4" ht="27.75" customHeight="1" x14ac:dyDescent="0.25">
      <c r="A200" s="137" t="s">
        <v>906</v>
      </c>
      <c r="B200" s="138">
        <v>3</v>
      </c>
      <c r="C200" s="138"/>
      <c r="D200" s="139">
        <v>1.4442095951206499</v>
      </c>
    </row>
    <row r="201" spans="1:4" ht="27.75" customHeight="1" x14ac:dyDescent="0.25">
      <c r="A201" s="137" t="s">
        <v>907</v>
      </c>
      <c r="B201" s="138">
        <v>3</v>
      </c>
      <c r="C201" s="138"/>
      <c r="D201" s="139">
        <v>0</v>
      </c>
    </row>
    <row r="202" spans="1:4" ht="27.75" customHeight="1" x14ac:dyDescent="0.25">
      <c r="A202" s="137" t="s">
        <v>908</v>
      </c>
      <c r="B202" s="138">
        <v>3</v>
      </c>
      <c r="C202" s="138"/>
      <c r="D202" s="139">
        <v>0</v>
      </c>
    </row>
    <row r="203" spans="1:4" ht="27.75" customHeight="1" x14ac:dyDescent="0.25">
      <c r="A203" s="137" t="s">
        <v>909</v>
      </c>
      <c r="B203" s="138">
        <v>3</v>
      </c>
      <c r="C203" s="138"/>
      <c r="D203" s="139">
        <v>0</v>
      </c>
    </row>
    <row r="204" spans="1:4" ht="27.75" customHeight="1" x14ac:dyDescent="0.25">
      <c r="A204" s="137" t="s">
        <v>910</v>
      </c>
      <c r="B204" s="138">
        <v>3</v>
      </c>
      <c r="C204" s="138"/>
      <c r="D204" s="139">
        <v>0</v>
      </c>
    </row>
    <row r="205" spans="1:4" ht="27.75" customHeight="1" x14ac:dyDescent="0.25">
      <c r="A205" s="137" t="s">
        <v>911</v>
      </c>
      <c r="B205" s="138">
        <v>3</v>
      </c>
      <c r="C205" s="138"/>
      <c r="D205" s="139">
        <v>0</v>
      </c>
    </row>
    <row r="206" spans="1:4" ht="27.75" customHeight="1" x14ac:dyDescent="0.25">
      <c r="A206" s="137" t="s">
        <v>912</v>
      </c>
      <c r="B206" s="138">
        <v>3</v>
      </c>
      <c r="C206" s="138"/>
      <c r="D206" s="139">
        <v>0</v>
      </c>
    </row>
    <row r="207" spans="1:4" ht="27.75" customHeight="1" x14ac:dyDescent="0.25">
      <c r="A207" s="137" t="s">
        <v>913</v>
      </c>
      <c r="B207" s="138">
        <v>3</v>
      </c>
      <c r="C207" s="138"/>
      <c r="D207" s="139">
        <v>0</v>
      </c>
    </row>
    <row r="208" spans="1:4" ht="27.75" customHeight="1" x14ac:dyDescent="0.25">
      <c r="A208" s="137" t="s">
        <v>914</v>
      </c>
      <c r="B208" s="138">
        <v>3</v>
      </c>
      <c r="C208" s="138"/>
      <c r="D208" s="139">
        <v>0</v>
      </c>
    </row>
    <row r="209" spans="1:4" ht="27.75" customHeight="1" x14ac:dyDescent="0.25">
      <c r="A209" s="137" t="s">
        <v>915</v>
      </c>
      <c r="B209" s="138">
        <v>3</v>
      </c>
      <c r="C209" s="138"/>
      <c r="D209" s="139">
        <v>0</v>
      </c>
    </row>
    <row r="210" spans="1:4" ht="27.75" customHeight="1" x14ac:dyDescent="0.25">
      <c r="A210" s="137" t="s">
        <v>916</v>
      </c>
      <c r="B210" s="138">
        <v>3</v>
      </c>
      <c r="C210" s="138"/>
      <c r="D210" s="139">
        <v>0</v>
      </c>
    </row>
    <row r="211" spans="1:4" ht="27.75" customHeight="1" x14ac:dyDescent="0.25">
      <c r="A211" s="137" t="s">
        <v>917</v>
      </c>
      <c r="B211" s="138">
        <v>3</v>
      </c>
      <c r="C211" s="138"/>
      <c r="D211" s="139">
        <v>0</v>
      </c>
    </row>
    <row r="212" spans="1:4" ht="27.75" customHeight="1" x14ac:dyDescent="0.25">
      <c r="A212" s="137" t="s">
        <v>918</v>
      </c>
      <c r="B212" s="138">
        <v>3</v>
      </c>
      <c r="C212" s="138"/>
      <c r="D212" s="139">
        <v>0</v>
      </c>
    </row>
    <row r="213" spans="1:4" ht="27.75" customHeight="1" x14ac:dyDescent="0.25">
      <c r="A213" s="137" t="s">
        <v>919</v>
      </c>
      <c r="B213" s="138">
        <v>3</v>
      </c>
      <c r="C213" s="138"/>
      <c r="D213" s="139">
        <v>0</v>
      </c>
    </row>
    <row r="214" spans="1:4" ht="27.75" customHeight="1" x14ac:dyDescent="0.25">
      <c r="A214" s="137" t="s">
        <v>920</v>
      </c>
      <c r="B214" s="138">
        <v>3</v>
      </c>
      <c r="C214" s="138"/>
      <c r="D214" s="139">
        <v>0</v>
      </c>
    </row>
    <row r="215" spans="1:4" ht="27.75" customHeight="1" x14ac:dyDescent="0.25">
      <c r="A215" s="137" t="s">
        <v>921</v>
      </c>
      <c r="B215" s="138">
        <v>3</v>
      </c>
      <c r="C215" s="138"/>
      <c r="D215" s="139">
        <v>0</v>
      </c>
    </row>
    <row r="216" spans="1:4" ht="27.75" customHeight="1" x14ac:dyDescent="0.25">
      <c r="A216" s="137" t="s">
        <v>922</v>
      </c>
      <c r="B216" s="138">
        <v>3</v>
      </c>
      <c r="C216" s="138"/>
      <c r="D216" s="139">
        <v>0</v>
      </c>
    </row>
    <row r="217" spans="1:4" ht="27.75" customHeight="1" x14ac:dyDescent="0.25">
      <c r="A217" s="137" t="s">
        <v>923</v>
      </c>
      <c r="B217" s="138">
        <v>3</v>
      </c>
      <c r="C217" s="138"/>
      <c r="D217" s="139">
        <v>0</v>
      </c>
    </row>
    <row r="218" spans="1:4" ht="27.75" customHeight="1" x14ac:dyDescent="0.25">
      <c r="A218" s="137" t="s">
        <v>924</v>
      </c>
      <c r="B218" s="138">
        <v>3</v>
      </c>
      <c r="C218" s="138"/>
      <c r="D218" s="139">
        <v>2.3432280029315802</v>
      </c>
    </row>
    <row r="219" spans="1:4" ht="27.75" customHeight="1" x14ac:dyDescent="0.25">
      <c r="A219" s="137" t="s">
        <v>925</v>
      </c>
      <c r="B219" s="138">
        <v>3</v>
      </c>
      <c r="C219" s="138"/>
      <c r="D219" s="139">
        <v>0</v>
      </c>
    </row>
    <row r="220" spans="1:4" ht="27.75" customHeight="1" x14ac:dyDescent="0.25">
      <c r="A220" s="137" t="s">
        <v>926</v>
      </c>
      <c r="B220" s="138">
        <v>3</v>
      </c>
      <c r="C220" s="138"/>
      <c r="D220" s="139">
        <v>0</v>
      </c>
    </row>
    <row r="221" spans="1:4" ht="27.75" customHeight="1" x14ac:dyDescent="0.25">
      <c r="A221" s="137" t="s">
        <v>927</v>
      </c>
      <c r="B221" s="138">
        <v>3</v>
      </c>
      <c r="C221" s="138"/>
      <c r="D221" s="139">
        <v>0</v>
      </c>
    </row>
    <row r="222" spans="1:4" ht="27.75" customHeight="1" x14ac:dyDescent="0.25">
      <c r="A222" s="137" t="s">
        <v>928</v>
      </c>
      <c r="B222" s="138">
        <v>3</v>
      </c>
      <c r="C222" s="138"/>
      <c r="D222" s="139">
        <v>0</v>
      </c>
    </row>
    <row r="223" spans="1:4" ht="27.75" customHeight="1" x14ac:dyDescent="0.25">
      <c r="A223" s="137" t="s">
        <v>929</v>
      </c>
      <c r="B223" s="138">
        <v>3</v>
      </c>
      <c r="C223" s="138"/>
      <c r="D223" s="139">
        <v>0</v>
      </c>
    </row>
    <row r="224" spans="1:4" ht="27.75" customHeight="1" x14ac:dyDescent="0.25">
      <c r="A224" s="137" t="s">
        <v>930</v>
      </c>
      <c r="B224" s="138">
        <v>3</v>
      </c>
      <c r="C224" s="138"/>
      <c r="D224" s="139">
        <v>0</v>
      </c>
    </row>
    <row r="225" spans="1:4" ht="27.75" customHeight="1" x14ac:dyDescent="0.25">
      <c r="A225" s="137" t="s">
        <v>931</v>
      </c>
      <c r="B225" s="138">
        <v>3</v>
      </c>
      <c r="C225" s="138"/>
      <c r="D225" s="139">
        <v>0</v>
      </c>
    </row>
    <row r="226" spans="1:4" ht="27.75" customHeight="1" x14ac:dyDescent="0.25">
      <c r="A226" s="137" t="s">
        <v>932</v>
      </c>
      <c r="B226" s="138">
        <v>3</v>
      </c>
      <c r="C226" s="138"/>
      <c r="D226" s="139">
        <v>0</v>
      </c>
    </row>
    <row r="227" spans="1:4" ht="27.75" customHeight="1" x14ac:dyDescent="0.25">
      <c r="A227" s="137" t="s">
        <v>933</v>
      </c>
      <c r="B227" s="138">
        <v>3</v>
      </c>
      <c r="C227" s="138"/>
      <c r="D227" s="139">
        <v>0</v>
      </c>
    </row>
    <row r="228" spans="1:4" ht="27.75" customHeight="1" x14ac:dyDescent="0.25">
      <c r="A228" s="137" t="s">
        <v>934</v>
      </c>
      <c r="B228" s="138">
        <v>3</v>
      </c>
      <c r="C228" s="138"/>
      <c r="D228" s="139">
        <v>0</v>
      </c>
    </row>
    <row r="229" spans="1:4" ht="27.75" customHeight="1" x14ac:dyDescent="0.25">
      <c r="A229" s="137" t="s">
        <v>935</v>
      </c>
      <c r="B229" s="138">
        <v>3</v>
      </c>
      <c r="C229" s="138"/>
      <c r="D229" s="139">
        <v>0</v>
      </c>
    </row>
    <row r="230" spans="1:4" ht="27.75" customHeight="1" x14ac:dyDescent="0.25">
      <c r="A230" s="137" t="s">
        <v>936</v>
      </c>
      <c r="B230" s="138">
        <v>3</v>
      </c>
      <c r="C230" s="138"/>
      <c r="D230" s="139">
        <v>0</v>
      </c>
    </row>
    <row r="231" spans="1:4" ht="27.75" customHeight="1" x14ac:dyDescent="0.25">
      <c r="A231" s="137" t="s">
        <v>937</v>
      </c>
      <c r="B231" s="138">
        <v>3</v>
      </c>
      <c r="C231" s="138"/>
      <c r="D231" s="139">
        <v>0</v>
      </c>
    </row>
    <row r="232" spans="1:4" ht="27.75" customHeight="1" x14ac:dyDescent="0.25">
      <c r="A232" s="137" t="s">
        <v>938</v>
      </c>
      <c r="B232" s="138">
        <v>3</v>
      </c>
      <c r="C232" s="138"/>
      <c r="D232" s="139">
        <v>0</v>
      </c>
    </row>
    <row r="233" spans="1:4" ht="27.75" customHeight="1" x14ac:dyDescent="0.25">
      <c r="A233" s="137" t="s">
        <v>939</v>
      </c>
      <c r="B233" s="138">
        <v>3</v>
      </c>
      <c r="C233" s="138"/>
      <c r="D233" s="139">
        <v>0</v>
      </c>
    </row>
    <row r="234" spans="1:4" ht="27.75" customHeight="1" x14ac:dyDescent="0.25">
      <c r="A234" s="137" t="s">
        <v>940</v>
      </c>
      <c r="B234" s="138">
        <v>3</v>
      </c>
      <c r="C234" s="138"/>
      <c r="D234" s="139">
        <v>0</v>
      </c>
    </row>
    <row r="235" spans="1:4" ht="27.75" customHeight="1" x14ac:dyDescent="0.25">
      <c r="A235" s="137" t="s">
        <v>941</v>
      </c>
      <c r="B235" s="138">
        <v>3</v>
      </c>
      <c r="C235" s="138"/>
      <c r="D235" s="139">
        <v>0</v>
      </c>
    </row>
    <row r="236" spans="1:4" ht="27.75" customHeight="1" x14ac:dyDescent="0.25">
      <c r="A236" s="137" t="s">
        <v>942</v>
      </c>
      <c r="B236" s="138">
        <v>3</v>
      </c>
      <c r="C236" s="138"/>
      <c r="D236" s="139">
        <v>0</v>
      </c>
    </row>
    <row r="237" spans="1:4" ht="27.75" customHeight="1" x14ac:dyDescent="0.25">
      <c r="A237" s="137" t="s">
        <v>943</v>
      </c>
      <c r="B237" s="138">
        <v>3</v>
      </c>
      <c r="C237" s="138"/>
      <c r="D237" s="139">
        <v>0</v>
      </c>
    </row>
    <row r="238" spans="1:4" ht="27.75" customHeight="1" x14ac:dyDescent="0.25">
      <c r="A238" s="137" t="s">
        <v>944</v>
      </c>
      <c r="B238" s="138">
        <v>3</v>
      </c>
      <c r="C238" s="138"/>
      <c r="D238" s="139">
        <v>0</v>
      </c>
    </row>
    <row r="239" spans="1:4" ht="27.75" customHeight="1" x14ac:dyDescent="0.25">
      <c r="A239" s="137" t="s">
        <v>945</v>
      </c>
      <c r="B239" s="138">
        <v>3</v>
      </c>
      <c r="C239" s="138"/>
      <c r="D239" s="139">
        <v>0</v>
      </c>
    </row>
    <row r="240" spans="1:4" ht="27.75" customHeight="1" x14ac:dyDescent="0.25">
      <c r="A240" s="137" t="s">
        <v>946</v>
      </c>
      <c r="B240" s="138">
        <v>3</v>
      </c>
      <c r="C240" s="138"/>
      <c r="D240" s="139">
        <v>0</v>
      </c>
    </row>
    <row r="241" spans="1:4" ht="27.75" customHeight="1" x14ac:dyDescent="0.25">
      <c r="A241" s="137" t="s">
        <v>947</v>
      </c>
      <c r="B241" s="138">
        <v>3</v>
      </c>
      <c r="C241" s="138"/>
      <c r="D241" s="139">
        <v>0</v>
      </c>
    </row>
    <row r="242" spans="1:4" ht="27.75" customHeight="1" x14ac:dyDescent="0.25">
      <c r="A242" s="137" t="s">
        <v>948</v>
      </c>
      <c r="B242" s="138">
        <v>3</v>
      </c>
      <c r="C242" s="138"/>
      <c r="D242" s="139">
        <v>0</v>
      </c>
    </row>
    <row r="243" spans="1:4" ht="27.75" customHeight="1" x14ac:dyDescent="0.25">
      <c r="A243" s="137" t="s">
        <v>949</v>
      </c>
      <c r="B243" s="138">
        <v>3</v>
      </c>
      <c r="C243" s="138"/>
      <c r="D243" s="139">
        <v>0</v>
      </c>
    </row>
    <row r="244" spans="1:4" ht="27.75" customHeight="1" x14ac:dyDescent="0.25">
      <c r="A244" s="137" t="s">
        <v>950</v>
      </c>
      <c r="B244" s="138">
        <v>3</v>
      </c>
      <c r="C244" s="138"/>
      <c r="D244" s="139">
        <v>0</v>
      </c>
    </row>
    <row r="245" spans="1:4" ht="27.75" customHeight="1" x14ac:dyDescent="0.25">
      <c r="A245" s="137" t="s">
        <v>951</v>
      </c>
      <c r="B245" s="138">
        <v>3</v>
      </c>
      <c r="C245" s="138"/>
      <c r="D245" s="139">
        <v>0</v>
      </c>
    </row>
    <row r="246" spans="1:4" ht="27.75" customHeight="1" x14ac:dyDescent="0.25">
      <c r="A246" s="137" t="s">
        <v>952</v>
      </c>
      <c r="B246" s="138">
        <v>3</v>
      </c>
      <c r="C246" s="138"/>
      <c r="D246" s="139">
        <v>0</v>
      </c>
    </row>
    <row r="247" spans="1:4" ht="27.75" customHeight="1" x14ac:dyDescent="0.25">
      <c r="A247" s="137" t="s">
        <v>953</v>
      </c>
      <c r="B247" s="138">
        <v>3</v>
      </c>
      <c r="C247" s="138"/>
      <c r="D247" s="139">
        <v>0</v>
      </c>
    </row>
    <row r="248" spans="1:4" ht="27.75" customHeight="1" x14ac:dyDescent="0.25">
      <c r="A248" s="137" t="s">
        <v>954</v>
      </c>
      <c r="B248" s="138">
        <v>3</v>
      </c>
      <c r="C248" s="138"/>
      <c r="D248" s="139">
        <v>0</v>
      </c>
    </row>
    <row r="249" spans="1:4" ht="27.75" customHeight="1" x14ac:dyDescent="0.25">
      <c r="A249" s="137" t="s">
        <v>955</v>
      </c>
      <c r="B249" s="138">
        <v>3</v>
      </c>
      <c r="C249" s="138"/>
      <c r="D249" s="139">
        <v>0</v>
      </c>
    </row>
    <row r="250" spans="1:4" ht="27.75" customHeight="1" x14ac:dyDescent="0.25">
      <c r="A250" s="137" t="s">
        <v>956</v>
      </c>
      <c r="B250" s="138">
        <v>3</v>
      </c>
      <c r="C250" s="138"/>
      <c r="D250" s="139">
        <v>0</v>
      </c>
    </row>
    <row r="251" spans="1:4" ht="27.75" customHeight="1" x14ac:dyDescent="0.25">
      <c r="A251" s="137" t="s">
        <v>957</v>
      </c>
      <c r="B251" s="138">
        <v>3</v>
      </c>
      <c r="C251" s="138"/>
      <c r="D251" s="139">
        <v>0</v>
      </c>
    </row>
    <row r="252" spans="1:4" ht="27.75" customHeight="1" x14ac:dyDescent="0.25">
      <c r="A252" s="137" t="s">
        <v>958</v>
      </c>
      <c r="B252" s="138">
        <v>3</v>
      </c>
      <c r="C252" s="138"/>
      <c r="D252" s="139">
        <v>0</v>
      </c>
    </row>
    <row r="253" spans="1:4" ht="27.75" customHeight="1" x14ac:dyDescent="0.25">
      <c r="A253" s="137" t="s">
        <v>959</v>
      </c>
      <c r="B253" s="138">
        <v>3</v>
      </c>
      <c r="C253" s="138"/>
      <c r="D253" s="139">
        <v>0</v>
      </c>
    </row>
    <row r="254" spans="1:4" ht="27.75" customHeight="1" x14ac:dyDescent="0.25">
      <c r="A254" s="137" t="s">
        <v>960</v>
      </c>
      <c r="B254" s="138">
        <v>3</v>
      </c>
      <c r="C254" s="138"/>
      <c r="D254" s="139">
        <v>1.6058068988498599</v>
      </c>
    </row>
    <row r="255" spans="1:4" ht="27.75" customHeight="1" x14ac:dyDescent="0.25">
      <c r="A255" s="137" t="s">
        <v>961</v>
      </c>
      <c r="B255" s="138">
        <v>3</v>
      </c>
      <c r="C255" s="138"/>
      <c r="D255" s="139">
        <v>0</v>
      </c>
    </row>
    <row r="256" spans="1:4" ht="27.75" customHeight="1" x14ac:dyDescent="0.25">
      <c r="A256" s="137" t="s">
        <v>962</v>
      </c>
      <c r="B256" s="138">
        <v>3</v>
      </c>
      <c r="C256" s="138"/>
      <c r="D256" s="139">
        <v>0</v>
      </c>
    </row>
    <row r="257" spans="1:4" ht="27.75" customHeight="1" x14ac:dyDescent="0.25">
      <c r="A257" s="137" t="s">
        <v>963</v>
      </c>
      <c r="B257" s="138">
        <v>3</v>
      </c>
      <c r="C257" s="138"/>
      <c r="D257" s="139">
        <v>0</v>
      </c>
    </row>
    <row r="258" spans="1:4" ht="27.75" customHeight="1" x14ac:dyDescent="0.25">
      <c r="A258" s="137" t="s">
        <v>964</v>
      </c>
      <c r="B258" s="138">
        <v>3</v>
      </c>
      <c r="C258" s="138"/>
      <c r="D258" s="139">
        <v>0</v>
      </c>
    </row>
    <row r="259" spans="1:4" ht="27.75" customHeight="1" x14ac:dyDescent="0.25">
      <c r="A259" s="137" t="s">
        <v>965</v>
      </c>
      <c r="B259" s="138">
        <v>3</v>
      </c>
      <c r="C259" s="138"/>
      <c r="D259" s="139">
        <v>1.7560479401418001</v>
      </c>
    </row>
    <row r="260" spans="1:4" ht="27.75" customHeight="1" x14ac:dyDescent="0.25">
      <c r="A260" s="137" t="s">
        <v>966</v>
      </c>
      <c r="B260" s="138">
        <v>3</v>
      </c>
      <c r="C260" s="138"/>
      <c r="D260" s="139">
        <v>0</v>
      </c>
    </row>
    <row r="261" spans="1:4" ht="27.75" customHeight="1" x14ac:dyDescent="0.25">
      <c r="A261" s="137" t="s">
        <v>967</v>
      </c>
      <c r="B261" s="138">
        <v>3</v>
      </c>
      <c r="C261" s="138"/>
      <c r="D261" s="139">
        <v>0</v>
      </c>
    </row>
    <row r="262" spans="1:4" ht="27.75" customHeight="1" x14ac:dyDescent="0.25">
      <c r="A262" s="137" t="s">
        <v>968</v>
      </c>
      <c r="B262" s="138">
        <v>3</v>
      </c>
      <c r="C262" s="138"/>
      <c r="D262" s="139">
        <v>0</v>
      </c>
    </row>
    <row r="263" spans="1:4" ht="27.75" customHeight="1" x14ac:dyDescent="0.25">
      <c r="A263" s="137" t="s">
        <v>969</v>
      </c>
      <c r="B263" s="138">
        <v>3</v>
      </c>
      <c r="C263" s="138"/>
      <c r="D263" s="139">
        <v>0</v>
      </c>
    </row>
    <row r="264" spans="1:4" ht="27.75" customHeight="1" x14ac:dyDescent="0.25">
      <c r="A264" s="137" t="s">
        <v>970</v>
      </c>
      <c r="B264" s="138">
        <v>3</v>
      </c>
      <c r="C264" s="138"/>
      <c r="D264" s="139">
        <v>0</v>
      </c>
    </row>
    <row r="265" spans="1:4" ht="27.75" customHeight="1" x14ac:dyDescent="0.25">
      <c r="A265" s="137" t="s">
        <v>971</v>
      </c>
      <c r="B265" s="138">
        <v>3</v>
      </c>
      <c r="C265" s="138"/>
      <c r="D265" s="139">
        <v>0</v>
      </c>
    </row>
    <row r="266" spans="1:4" ht="27.75" customHeight="1" x14ac:dyDescent="0.25">
      <c r="A266" s="137" t="s">
        <v>972</v>
      </c>
      <c r="B266" s="138">
        <v>3</v>
      </c>
      <c r="C266" s="138"/>
      <c r="D266" s="139">
        <v>0</v>
      </c>
    </row>
    <row r="267" spans="1:4" ht="27.75" customHeight="1" x14ac:dyDescent="0.25">
      <c r="A267" s="137" t="s">
        <v>973</v>
      </c>
      <c r="B267" s="138">
        <v>3</v>
      </c>
      <c r="C267" s="138"/>
      <c r="D267" s="139">
        <v>0</v>
      </c>
    </row>
    <row r="268" spans="1:4" ht="27.75" customHeight="1" x14ac:dyDescent="0.25">
      <c r="A268" s="137" t="s">
        <v>974</v>
      </c>
      <c r="B268" s="138">
        <v>3</v>
      </c>
      <c r="C268" s="138"/>
      <c r="D268" s="139">
        <v>0</v>
      </c>
    </row>
    <row r="269" spans="1:4" ht="27.75" customHeight="1" x14ac:dyDescent="0.25">
      <c r="A269" s="137" t="s">
        <v>975</v>
      </c>
      <c r="B269" s="138">
        <v>3</v>
      </c>
      <c r="C269" s="138"/>
      <c r="D269" s="139">
        <v>0</v>
      </c>
    </row>
    <row r="270" spans="1:4" ht="27.75" customHeight="1" x14ac:dyDescent="0.25">
      <c r="A270" s="137" t="s">
        <v>976</v>
      </c>
      <c r="B270" s="138">
        <v>3</v>
      </c>
      <c r="C270" s="138"/>
      <c r="D270" s="139">
        <v>0</v>
      </c>
    </row>
    <row r="271" spans="1:4" ht="27.75" customHeight="1" x14ac:dyDescent="0.25">
      <c r="A271" s="137" t="s">
        <v>977</v>
      </c>
      <c r="B271" s="138">
        <v>3</v>
      </c>
      <c r="C271" s="138"/>
      <c r="D271" s="139">
        <v>0</v>
      </c>
    </row>
    <row r="272" spans="1:4" ht="27.75" customHeight="1" x14ac:dyDescent="0.25">
      <c r="A272" s="137" t="s">
        <v>978</v>
      </c>
      <c r="B272" s="138">
        <v>3</v>
      </c>
      <c r="C272" s="138"/>
      <c r="D272" s="139">
        <v>0</v>
      </c>
    </row>
    <row r="273" spans="1:4" ht="27.75" customHeight="1" x14ac:dyDescent="0.25">
      <c r="A273" s="137" t="s">
        <v>979</v>
      </c>
      <c r="B273" s="138">
        <v>3</v>
      </c>
      <c r="C273" s="138"/>
      <c r="D273" s="139">
        <v>0</v>
      </c>
    </row>
    <row r="274" spans="1:4" ht="27.75" customHeight="1" x14ac:dyDescent="0.25">
      <c r="A274" s="137" t="s">
        <v>980</v>
      </c>
      <c r="B274" s="138">
        <v>3</v>
      </c>
      <c r="C274" s="138"/>
      <c r="D274" s="139">
        <v>0</v>
      </c>
    </row>
    <row r="275" spans="1:4" ht="27.75" customHeight="1" x14ac:dyDescent="0.25">
      <c r="A275" s="137" t="s">
        <v>981</v>
      </c>
      <c r="B275" s="138">
        <v>3</v>
      </c>
      <c r="C275" s="138"/>
      <c r="D275" s="139">
        <v>0</v>
      </c>
    </row>
    <row r="276" spans="1:4" ht="27.75" customHeight="1" x14ac:dyDescent="0.25">
      <c r="A276" s="137" t="s">
        <v>982</v>
      </c>
      <c r="B276" s="138">
        <v>3</v>
      </c>
      <c r="C276" s="138"/>
      <c r="D276" s="139">
        <v>0</v>
      </c>
    </row>
    <row r="277" spans="1:4" ht="27.75" customHeight="1" x14ac:dyDescent="0.25">
      <c r="A277" s="137" t="s">
        <v>983</v>
      </c>
      <c r="B277" s="138">
        <v>3</v>
      </c>
      <c r="C277" s="138"/>
      <c r="D277" s="139">
        <v>0</v>
      </c>
    </row>
    <row r="278" spans="1:4" ht="27.75" customHeight="1" x14ac:dyDescent="0.25">
      <c r="A278" s="137" t="s">
        <v>984</v>
      </c>
      <c r="B278" s="138">
        <v>3</v>
      </c>
      <c r="C278" s="138"/>
      <c r="D278" s="139">
        <v>0</v>
      </c>
    </row>
    <row r="279" spans="1:4" ht="27.75" customHeight="1" x14ac:dyDescent="0.25">
      <c r="A279" s="137" t="s">
        <v>985</v>
      </c>
      <c r="B279" s="138">
        <v>3</v>
      </c>
      <c r="C279" s="138"/>
      <c r="D279" s="139">
        <v>0</v>
      </c>
    </row>
    <row r="280" spans="1:4" ht="27.75" customHeight="1" x14ac:dyDescent="0.25">
      <c r="A280" s="137" t="s">
        <v>986</v>
      </c>
      <c r="B280" s="138">
        <v>3</v>
      </c>
      <c r="C280" s="138"/>
      <c r="D280" s="139">
        <v>0</v>
      </c>
    </row>
    <row r="281" spans="1:4" ht="27.75" customHeight="1" x14ac:dyDescent="0.25">
      <c r="A281" s="137" t="s">
        <v>987</v>
      </c>
      <c r="B281" s="138">
        <v>3</v>
      </c>
      <c r="C281" s="138"/>
      <c r="D281" s="139">
        <v>0</v>
      </c>
    </row>
    <row r="282" spans="1:4" ht="27.75" customHeight="1" x14ac:dyDescent="0.25">
      <c r="A282" s="137" t="s">
        <v>988</v>
      </c>
      <c r="B282" s="138">
        <v>3</v>
      </c>
      <c r="C282" s="138"/>
      <c r="D282" s="139">
        <v>0</v>
      </c>
    </row>
    <row r="283" spans="1:4" ht="27.75" customHeight="1" x14ac:dyDescent="0.25">
      <c r="A283" s="137" t="s">
        <v>989</v>
      </c>
      <c r="B283" s="138">
        <v>3</v>
      </c>
      <c r="C283" s="138"/>
      <c r="D283" s="139">
        <v>0</v>
      </c>
    </row>
    <row r="284" spans="1:4" ht="27.75" customHeight="1" x14ac:dyDescent="0.25">
      <c r="A284" s="137" t="s">
        <v>990</v>
      </c>
      <c r="B284" s="138">
        <v>3</v>
      </c>
      <c r="C284" s="138"/>
      <c r="D284" s="139">
        <v>0</v>
      </c>
    </row>
    <row r="285" spans="1:4" ht="27.75" customHeight="1" x14ac:dyDescent="0.25">
      <c r="A285" s="137" t="s">
        <v>991</v>
      </c>
      <c r="B285" s="138">
        <v>3</v>
      </c>
      <c r="C285" s="138"/>
      <c r="D285" s="139">
        <v>0</v>
      </c>
    </row>
    <row r="286" spans="1:4" ht="27.75" customHeight="1" x14ac:dyDescent="0.25">
      <c r="A286" s="137" t="s">
        <v>992</v>
      </c>
      <c r="B286" s="138">
        <v>3</v>
      </c>
      <c r="C286" s="138"/>
      <c r="D286" s="139">
        <v>0</v>
      </c>
    </row>
    <row r="287" spans="1:4" ht="27.75" customHeight="1" x14ac:dyDescent="0.25">
      <c r="A287" s="137" t="s">
        <v>993</v>
      </c>
      <c r="B287" s="138">
        <v>3</v>
      </c>
      <c r="C287" s="138"/>
      <c r="D287" s="139">
        <v>0</v>
      </c>
    </row>
    <row r="288" spans="1:4" ht="27.75" customHeight="1" x14ac:dyDescent="0.25">
      <c r="A288" s="137" t="s">
        <v>994</v>
      </c>
      <c r="B288" s="138">
        <v>3</v>
      </c>
      <c r="C288" s="138"/>
      <c r="D288" s="139">
        <v>0</v>
      </c>
    </row>
    <row r="289" spans="1:4" ht="27.75" customHeight="1" x14ac:dyDescent="0.25">
      <c r="A289" s="137" t="s">
        <v>995</v>
      </c>
      <c r="B289" s="138">
        <v>3</v>
      </c>
      <c r="C289" s="138"/>
      <c r="D289" s="139">
        <v>0</v>
      </c>
    </row>
    <row r="290" spans="1:4" ht="27.75" customHeight="1" x14ac:dyDescent="0.25">
      <c r="A290" s="137" t="s">
        <v>996</v>
      </c>
      <c r="B290" s="138">
        <v>3</v>
      </c>
      <c r="C290" s="138"/>
      <c r="D290" s="139">
        <v>0</v>
      </c>
    </row>
    <row r="291" spans="1:4" ht="27.75" customHeight="1" x14ac:dyDescent="0.25">
      <c r="A291" s="137" t="s">
        <v>997</v>
      </c>
      <c r="B291" s="138">
        <v>3</v>
      </c>
      <c r="C291" s="138"/>
      <c r="D291" s="139">
        <v>2.8243984522605698</v>
      </c>
    </row>
    <row r="292" spans="1:4" ht="27.75" customHeight="1" x14ac:dyDescent="0.25">
      <c r="A292" s="137" t="s">
        <v>998</v>
      </c>
      <c r="B292" s="138">
        <v>3</v>
      </c>
      <c r="C292" s="138"/>
      <c r="D292" s="139">
        <v>0</v>
      </c>
    </row>
    <row r="293" spans="1:4" ht="27.75" customHeight="1" x14ac:dyDescent="0.25">
      <c r="A293" s="137" t="s">
        <v>999</v>
      </c>
      <c r="B293" s="138">
        <v>3</v>
      </c>
      <c r="C293" s="138"/>
      <c r="D293" s="139">
        <v>0</v>
      </c>
    </row>
    <row r="294" spans="1:4" ht="27.75" customHeight="1" x14ac:dyDescent="0.25">
      <c r="A294" s="137" t="s">
        <v>1000</v>
      </c>
      <c r="B294" s="138">
        <v>3</v>
      </c>
      <c r="C294" s="138"/>
      <c r="D294" s="139">
        <v>0</v>
      </c>
    </row>
    <row r="295" spans="1:4" ht="27.75" customHeight="1" x14ac:dyDescent="0.25">
      <c r="A295" s="137" t="s">
        <v>1001</v>
      </c>
      <c r="B295" s="138">
        <v>3</v>
      </c>
      <c r="C295" s="138"/>
      <c r="D295" s="139">
        <v>0</v>
      </c>
    </row>
    <row r="296" spans="1:4" ht="27.75" customHeight="1" x14ac:dyDescent="0.25">
      <c r="A296" s="137" t="s">
        <v>1002</v>
      </c>
      <c r="B296" s="138">
        <v>3</v>
      </c>
      <c r="C296" s="138"/>
      <c r="D296" s="139">
        <v>0</v>
      </c>
    </row>
    <row r="297" spans="1:4" ht="27.75" customHeight="1" x14ac:dyDescent="0.25">
      <c r="A297" s="137" t="s">
        <v>1003</v>
      </c>
      <c r="B297" s="138">
        <v>3</v>
      </c>
      <c r="C297" s="138"/>
      <c r="D297" s="139">
        <v>0</v>
      </c>
    </row>
    <row r="298" spans="1:4" ht="27.75" customHeight="1" x14ac:dyDescent="0.25">
      <c r="A298" s="137" t="s">
        <v>1004</v>
      </c>
      <c r="B298" s="138">
        <v>3</v>
      </c>
      <c r="C298" s="138"/>
      <c r="D298" s="139">
        <v>0</v>
      </c>
    </row>
    <row r="299" spans="1:4" ht="27.75" customHeight="1" x14ac:dyDescent="0.25">
      <c r="A299" s="137" t="s">
        <v>1005</v>
      </c>
      <c r="B299" s="138">
        <v>3</v>
      </c>
      <c r="C299" s="138"/>
      <c r="D299" s="139">
        <v>0</v>
      </c>
    </row>
    <row r="300" spans="1:4" ht="27.75" customHeight="1" x14ac:dyDescent="0.25">
      <c r="A300" s="137" t="s">
        <v>1006</v>
      </c>
      <c r="B300" s="138">
        <v>3</v>
      </c>
      <c r="C300" s="138"/>
      <c r="D300" s="139">
        <v>2.3168192601806199</v>
      </c>
    </row>
    <row r="301" spans="1:4" ht="27.75" customHeight="1" x14ac:dyDescent="0.25">
      <c r="A301" s="137" t="s">
        <v>1007</v>
      </c>
      <c r="B301" s="138">
        <v>3</v>
      </c>
      <c r="C301" s="138"/>
      <c r="D301" s="139">
        <v>5.3918479396461496</v>
      </c>
    </row>
    <row r="302" spans="1:4" ht="27.75" customHeight="1" x14ac:dyDescent="0.25">
      <c r="A302" s="137" t="s">
        <v>1008</v>
      </c>
      <c r="B302" s="138">
        <v>3</v>
      </c>
      <c r="C302" s="138"/>
      <c r="D302" s="139">
        <v>0</v>
      </c>
    </row>
    <row r="303" spans="1:4" ht="27.75" customHeight="1" x14ac:dyDescent="0.25">
      <c r="A303" s="137" t="s">
        <v>1009</v>
      </c>
      <c r="B303" s="138">
        <v>3</v>
      </c>
      <c r="C303" s="138"/>
      <c r="D303" s="139">
        <v>0</v>
      </c>
    </row>
    <row r="304" spans="1:4" ht="27.75" customHeight="1" x14ac:dyDescent="0.25">
      <c r="A304" s="137" t="s">
        <v>1010</v>
      </c>
      <c r="B304" s="138">
        <v>3</v>
      </c>
      <c r="C304" s="138"/>
      <c r="D304" s="139">
        <v>0</v>
      </c>
    </row>
    <row r="305" spans="1:4" ht="27.75" customHeight="1" x14ac:dyDescent="0.25">
      <c r="A305" s="137" t="s">
        <v>1011</v>
      </c>
      <c r="B305" s="138">
        <v>3</v>
      </c>
      <c r="C305" s="138"/>
      <c r="D305" s="139">
        <v>0</v>
      </c>
    </row>
    <row r="306" spans="1:4" ht="27.75" customHeight="1" x14ac:dyDescent="0.25">
      <c r="A306" s="137" t="s">
        <v>1012</v>
      </c>
      <c r="B306" s="138">
        <v>3</v>
      </c>
      <c r="C306" s="138"/>
      <c r="D306" s="139">
        <v>0</v>
      </c>
    </row>
    <row r="307" spans="1:4" ht="27.75" customHeight="1" x14ac:dyDescent="0.25">
      <c r="A307" s="137" t="s">
        <v>1013</v>
      </c>
      <c r="B307" s="138">
        <v>3</v>
      </c>
      <c r="C307" s="138"/>
      <c r="D307" s="139">
        <v>0</v>
      </c>
    </row>
    <row r="308" spans="1:4" ht="27.75" customHeight="1" x14ac:dyDescent="0.25">
      <c r="A308" s="137" t="s">
        <v>1014</v>
      </c>
      <c r="B308" s="138">
        <v>3</v>
      </c>
      <c r="C308" s="138"/>
      <c r="D308" s="139">
        <v>0</v>
      </c>
    </row>
    <row r="309" spans="1:4" ht="27.75" customHeight="1" x14ac:dyDescent="0.25">
      <c r="A309" s="137" t="s">
        <v>1015</v>
      </c>
      <c r="B309" s="138">
        <v>3</v>
      </c>
      <c r="C309" s="138"/>
      <c r="D309" s="139">
        <v>0</v>
      </c>
    </row>
    <row r="310" spans="1:4" ht="27.75" customHeight="1" x14ac:dyDescent="0.25">
      <c r="A310" s="137" t="s">
        <v>1016</v>
      </c>
      <c r="B310" s="138">
        <v>3</v>
      </c>
      <c r="C310" s="138"/>
      <c r="D310" s="139">
        <v>0</v>
      </c>
    </row>
    <row r="311" spans="1:4" ht="27.75" customHeight="1" x14ac:dyDescent="0.25">
      <c r="A311" s="137" t="s">
        <v>1017</v>
      </c>
      <c r="B311" s="138">
        <v>3</v>
      </c>
      <c r="C311" s="138"/>
      <c r="D311" s="139">
        <v>3.4972625299870899</v>
      </c>
    </row>
    <row r="312" spans="1:4" ht="27.75" customHeight="1" x14ac:dyDescent="0.25">
      <c r="A312" s="137" t="s">
        <v>1018</v>
      </c>
      <c r="B312" s="138">
        <v>3</v>
      </c>
      <c r="C312" s="138"/>
      <c r="D312" s="139">
        <v>0</v>
      </c>
    </row>
    <row r="313" spans="1:4" ht="27.75" customHeight="1" x14ac:dyDescent="0.25">
      <c r="A313" s="137" t="s">
        <v>1019</v>
      </c>
      <c r="B313" s="138">
        <v>3</v>
      </c>
      <c r="C313" s="138"/>
      <c r="D313" s="139">
        <v>0</v>
      </c>
    </row>
    <row r="314" spans="1:4" ht="27.75" customHeight="1" x14ac:dyDescent="0.25">
      <c r="A314" s="137" t="s">
        <v>1020</v>
      </c>
      <c r="B314" s="138">
        <v>3</v>
      </c>
      <c r="C314" s="138"/>
      <c r="D314" s="139">
        <v>0</v>
      </c>
    </row>
    <row r="315" spans="1:4" ht="27.75" customHeight="1" x14ac:dyDescent="0.25">
      <c r="A315" s="137" t="s">
        <v>1021</v>
      </c>
      <c r="B315" s="138">
        <v>3</v>
      </c>
      <c r="C315" s="138"/>
      <c r="D315" s="139">
        <v>0</v>
      </c>
    </row>
    <row r="316" spans="1:4" ht="27.75" customHeight="1" x14ac:dyDescent="0.25">
      <c r="A316" s="137" t="s">
        <v>1022</v>
      </c>
      <c r="B316" s="138">
        <v>3</v>
      </c>
      <c r="C316" s="138"/>
      <c r="D316" s="139">
        <v>0</v>
      </c>
    </row>
    <row r="317" spans="1:4" ht="27.75" customHeight="1" x14ac:dyDescent="0.25">
      <c r="A317" s="137" t="s">
        <v>1023</v>
      </c>
      <c r="B317" s="138">
        <v>3</v>
      </c>
      <c r="C317" s="138"/>
      <c r="D317" s="139">
        <v>2.3405032242086299</v>
      </c>
    </row>
    <row r="318" spans="1:4" ht="27.75" customHeight="1" x14ac:dyDescent="0.25">
      <c r="A318" s="137" t="s">
        <v>1024</v>
      </c>
      <c r="B318" s="138">
        <v>3</v>
      </c>
      <c r="C318" s="138"/>
      <c r="D318" s="139">
        <v>0</v>
      </c>
    </row>
    <row r="319" spans="1:4" ht="27.75" customHeight="1" x14ac:dyDescent="0.25">
      <c r="A319" s="137" t="s">
        <v>1025</v>
      </c>
      <c r="B319" s="138">
        <v>3</v>
      </c>
      <c r="C319" s="138"/>
      <c r="D319" s="139">
        <v>0</v>
      </c>
    </row>
    <row r="320" spans="1:4" ht="27.75" customHeight="1" x14ac:dyDescent="0.25">
      <c r="A320" s="137" t="s">
        <v>1026</v>
      </c>
      <c r="B320" s="138">
        <v>3</v>
      </c>
      <c r="C320" s="138"/>
      <c r="D320" s="139">
        <v>0</v>
      </c>
    </row>
    <row r="321" spans="1:4" ht="27.75" customHeight="1" x14ac:dyDescent="0.25">
      <c r="A321" s="137" t="s">
        <v>1027</v>
      </c>
      <c r="B321" s="138">
        <v>3</v>
      </c>
      <c r="C321" s="138"/>
      <c r="D321" s="139">
        <v>0</v>
      </c>
    </row>
    <row r="322" spans="1:4" ht="27.75" customHeight="1" x14ac:dyDescent="0.25">
      <c r="A322" s="137" t="s">
        <v>1028</v>
      </c>
      <c r="B322" s="138">
        <v>3</v>
      </c>
      <c r="C322" s="138"/>
      <c r="D322" s="139">
        <v>0</v>
      </c>
    </row>
    <row r="323" spans="1:4" ht="27.75" customHeight="1" x14ac:dyDescent="0.25">
      <c r="A323" s="137" t="s">
        <v>1029</v>
      </c>
      <c r="B323" s="138">
        <v>3</v>
      </c>
      <c r="C323" s="138"/>
      <c r="D323" s="139">
        <v>0</v>
      </c>
    </row>
    <row r="324" spans="1:4" ht="27.75" customHeight="1" x14ac:dyDescent="0.25">
      <c r="A324" s="137" t="s">
        <v>1030</v>
      </c>
      <c r="B324" s="138">
        <v>3</v>
      </c>
      <c r="C324" s="138"/>
      <c r="D324" s="139">
        <v>0</v>
      </c>
    </row>
    <row r="325" spans="1:4" ht="27.75" customHeight="1" x14ac:dyDescent="0.25">
      <c r="A325" s="137" t="s">
        <v>1031</v>
      </c>
      <c r="B325" s="138">
        <v>3</v>
      </c>
      <c r="C325" s="138"/>
      <c r="D325" s="139">
        <v>0</v>
      </c>
    </row>
    <row r="326" spans="1:4" ht="27.75" customHeight="1" x14ac:dyDescent="0.25">
      <c r="A326" s="137" t="s">
        <v>1032</v>
      </c>
      <c r="B326" s="138">
        <v>3</v>
      </c>
      <c r="C326" s="138"/>
      <c r="D326" s="139">
        <v>2.9817691617129398</v>
      </c>
    </row>
    <row r="327" spans="1:4" ht="27.75" customHeight="1" x14ac:dyDescent="0.25">
      <c r="A327" s="137" t="s">
        <v>1033</v>
      </c>
      <c r="B327" s="138">
        <v>3</v>
      </c>
      <c r="C327" s="138"/>
      <c r="D327" s="139">
        <v>0</v>
      </c>
    </row>
    <row r="328" spans="1:4" ht="27.75" customHeight="1" x14ac:dyDescent="0.25">
      <c r="A328" s="137" t="s">
        <v>1034</v>
      </c>
      <c r="B328" s="138">
        <v>3</v>
      </c>
      <c r="C328" s="138"/>
      <c r="D328" s="139">
        <v>0</v>
      </c>
    </row>
    <row r="329" spans="1:4" ht="27.75" customHeight="1" x14ac:dyDescent="0.25">
      <c r="A329" s="137" t="s">
        <v>1035</v>
      </c>
      <c r="B329" s="138">
        <v>3</v>
      </c>
      <c r="C329" s="138"/>
      <c r="D329" s="139">
        <v>0</v>
      </c>
    </row>
    <row r="330" spans="1:4" ht="27.75" customHeight="1" x14ac:dyDescent="0.25">
      <c r="A330" s="137" t="s">
        <v>1036</v>
      </c>
      <c r="B330" s="138">
        <v>3</v>
      </c>
      <c r="C330" s="138"/>
      <c r="D330" s="139">
        <v>0</v>
      </c>
    </row>
    <row r="331" spans="1:4" ht="27.75" customHeight="1" x14ac:dyDescent="0.25">
      <c r="A331" s="137" t="s">
        <v>1037</v>
      </c>
      <c r="B331" s="138">
        <v>3</v>
      </c>
      <c r="C331" s="138"/>
      <c r="D331" s="139">
        <v>0</v>
      </c>
    </row>
    <row r="332" spans="1:4" ht="27.75" customHeight="1" x14ac:dyDescent="0.25">
      <c r="A332" s="137" t="s">
        <v>1038</v>
      </c>
      <c r="B332" s="138">
        <v>3</v>
      </c>
      <c r="C332" s="138"/>
      <c r="D332" s="139">
        <v>0</v>
      </c>
    </row>
    <row r="333" spans="1:4" ht="27.75" customHeight="1" x14ac:dyDescent="0.25">
      <c r="A333" s="137" t="s">
        <v>1039</v>
      </c>
      <c r="B333" s="138">
        <v>3</v>
      </c>
      <c r="C333" s="138"/>
      <c r="D333" s="139">
        <v>0</v>
      </c>
    </row>
    <row r="334" spans="1:4" ht="27.75" customHeight="1" x14ac:dyDescent="0.25">
      <c r="A334" s="137" t="s">
        <v>1040</v>
      </c>
      <c r="B334" s="138">
        <v>3</v>
      </c>
      <c r="C334" s="138"/>
      <c r="D334" s="139">
        <v>0</v>
      </c>
    </row>
    <row r="335" spans="1:4" ht="27.75" customHeight="1" x14ac:dyDescent="0.25">
      <c r="A335" s="137" t="s">
        <v>1041</v>
      </c>
      <c r="B335" s="138">
        <v>3</v>
      </c>
      <c r="C335" s="138"/>
      <c r="D335" s="139">
        <v>0</v>
      </c>
    </row>
    <row r="336" spans="1:4" ht="27.75" customHeight="1" x14ac:dyDescent="0.25">
      <c r="A336" s="137" t="s">
        <v>1042</v>
      </c>
      <c r="B336" s="138">
        <v>3</v>
      </c>
      <c r="C336" s="138"/>
      <c r="D336" s="139">
        <v>0</v>
      </c>
    </row>
    <row r="337" spans="1:4" ht="27.75" customHeight="1" x14ac:dyDescent="0.25">
      <c r="A337" s="137" t="s">
        <v>1043</v>
      </c>
      <c r="B337" s="138">
        <v>3</v>
      </c>
      <c r="C337" s="138"/>
      <c r="D337" s="139">
        <v>0</v>
      </c>
    </row>
    <row r="338" spans="1:4" ht="27.75" customHeight="1" x14ac:dyDescent="0.25">
      <c r="A338" s="137" t="s">
        <v>1044</v>
      </c>
      <c r="B338" s="138">
        <v>3</v>
      </c>
      <c r="C338" s="138"/>
      <c r="D338" s="139">
        <v>0</v>
      </c>
    </row>
    <row r="339" spans="1:4" ht="27.75" customHeight="1" x14ac:dyDescent="0.25">
      <c r="A339" s="137" t="s">
        <v>1045</v>
      </c>
      <c r="B339" s="138">
        <v>3</v>
      </c>
      <c r="C339" s="138"/>
      <c r="D339" s="139">
        <v>0</v>
      </c>
    </row>
    <row r="340" spans="1:4" ht="27.75" customHeight="1" x14ac:dyDescent="0.25">
      <c r="A340" s="137" t="s">
        <v>1046</v>
      </c>
      <c r="B340" s="138">
        <v>3</v>
      </c>
      <c r="C340" s="138"/>
      <c r="D340" s="139">
        <v>0</v>
      </c>
    </row>
    <row r="341" spans="1:4" ht="27.75" customHeight="1" x14ac:dyDescent="0.25">
      <c r="A341" s="137" t="s">
        <v>1047</v>
      </c>
      <c r="B341" s="138">
        <v>3</v>
      </c>
      <c r="C341" s="138"/>
      <c r="D341" s="139">
        <v>0</v>
      </c>
    </row>
    <row r="342" spans="1:4" ht="27.75" customHeight="1" x14ac:dyDescent="0.25">
      <c r="A342" s="137" t="s">
        <v>1048</v>
      </c>
      <c r="B342" s="138">
        <v>3</v>
      </c>
      <c r="C342" s="138"/>
      <c r="D342" s="139">
        <v>0</v>
      </c>
    </row>
    <row r="343" spans="1:4" ht="27.75" customHeight="1" x14ac:dyDescent="0.25">
      <c r="A343" s="137" t="s">
        <v>1049</v>
      </c>
      <c r="B343" s="138">
        <v>3</v>
      </c>
      <c r="C343" s="138"/>
      <c r="D343" s="139">
        <v>4.2946210177131796</v>
      </c>
    </row>
    <row r="344" spans="1:4" ht="27.75" customHeight="1" x14ac:dyDescent="0.25">
      <c r="A344" s="137" t="s">
        <v>1050</v>
      </c>
      <c r="B344" s="138">
        <v>3</v>
      </c>
      <c r="C344" s="138"/>
      <c r="D344" s="139">
        <v>2.8006871985343098</v>
      </c>
    </row>
    <row r="345" spans="1:4" ht="27.75" customHeight="1" x14ac:dyDescent="0.25">
      <c r="A345" s="137" t="s">
        <v>1051</v>
      </c>
      <c r="B345" s="138">
        <v>3</v>
      </c>
      <c r="C345" s="138"/>
      <c r="D345" s="139">
        <v>0</v>
      </c>
    </row>
    <row r="346" spans="1:4" ht="27.75" customHeight="1" x14ac:dyDescent="0.25">
      <c r="A346" s="137" t="s">
        <v>1052</v>
      </c>
      <c r="B346" s="138">
        <v>3</v>
      </c>
      <c r="C346" s="138"/>
      <c r="D346" s="139">
        <v>0</v>
      </c>
    </row>
    <row r="347" spans="1:4" ht="27.75" customHeight="1" x14ac:dyDescent="0.25">
      <c r="A347" s="137" t="s">
        <v>1053</v>
      </c>
      <c r="B347" s="138">
        <v>3</v>
      </c>
      <c r="C347" s="138"/>
      <c r="D347" s="139">
        <v>0</v>
      </c>
    </row>
    <row r="348" spans="1:4" ht="27.75" customHeight="1" x14ac:dyDescent="0.25">
      <c r="A348" s="137" t="s">
        <v>1054</v>
      </c>
      <c r="B348" s="138">
        <v>3</v>
      </c>
      <c r="C348" s="138"/>
      <c r="D348" s="139">
        <v>0</v>
      </c>
    </row>
    <row r="349" spans="1:4" ht="27.75" customHeight="1" x14ac:dyDescent="0.25">
      <c r="A349" s="137" t="s">
        <v>1055</v>
      </c>
      <c r="B349" s="138">
        <v>3</v>
      </c>
      <c r="C349" s="138"/>
      <c r="D349" s="139">
        <v>0</v>
      </c>
    </row>
    <row r="350" spans="1:4" ht="27.75" customHeight="1" x14ac:dyDescent="0.25">
      <c r="A350" s="137" t="s">
        <v>1056</v>
      </c>
      <c r="B350" s="138">
        <v>3</v>
      </c>
      <c r="C350" s="138"/>
      <c r="D350" s="139">
        <v>2.68511404643785</v>
      </c>
    </row>
    <row r="351" spans="1:4" ht="27.75" customHeight="1" x14ac:dyDescent="0.25">
      <c r="A351" s="137" t="s">
        <v>1057</v>
      </c>
      <c r="B351" s="138">
        <v>3</v>
      </c>
      <c r="C351" s="138"/>
      <c r="D351" s="139">
        <v>2.8360191521265801</v>
      </c>
    </row>
    <row r="352" spans="1:4" ht="27.75" customHeight="1" x14ac:dyDescent="0.25">
      <c r="A352" s="137" t="s">
        <v>1058</v>
      </c>
      <c r="B352" s="138">
        <v>3</v>
      </c>
      <c r="C352" s="138"/>
      <c r="D352" s="139">
        <v>0</v>
      </c>
    </row>
    <row r="353" spans="1:4" ht="27.75" customHeight="1" x14ac:dyDescent="0.25">
      <c r="A353" s="137" t="s">
        <v>1059</v>
      </c>
      <c r="B353" s="138">
        <v>3</v>
      </c>
      <c r="C353" s="138"/>
      <c r="D353" s="139">
        <v>0</v>
      </c>
    </row>
    <row r="354" spans="1:4" ht="27.75" customHeight="1" x14ac:dyDescent="0.25">
      <c r="A354" s="137" t="s">
        <v>1060</v>
      </c>
      <c r="B354" s="138">
        <v>3</v>
      </c>
      <c r="C354" s="138"/>
      <c r="D354" s="139">
        <v>0</v>
      </c>
    </row>
    <row r="355" spans="1:4" ht="27.75" customHeight="1" x14ac:dyDescent="0.25">
      <c r="A355" s="137" t="s">
        <v>1061</v>
      </c>
      <c r="B355" s="138">
        <v>3</v>
      </c>
      <c r="C355" s="138"/>
      <c r="D355" s="139">
        <v>2.6603408516215401</v>
      </c>
    </row>
    <row r="356" spans="1:4" ht="27.75" customHeight="1" x14ac:dyDescent="0.25">
      <c r="A356" s="137" t="s">
        <v>1062</v>
      </c>
      <c r="B356" s="138">
        <v>3</v>
      </c>
      <c r="C356" s="138"/>
      <c r="D356" s="139">
        <v>0</v>
      </c>
    </row>
    <row r="357" spans="1:4" ht="27.75" customHeight="1" x14ac:dyDescent="0.25">
      <c r="A357" s="137" t="s">
        <v>1063</v>
      </c>
      <c r="B357" s="138">
        <v>3</v>
      </c>
      <c r="C357" s="138"/>
      <c r="D357" s="139">
        <v>0</v>
      </c>
    </row>
    <row r="358" spans="1:4" ht="27.75" customHeight="1" x14ac:dyDescent="0.25">
      <c r="A358" s="137" t="s">
        <v>1064</v>
      </c>
      <c r="B358" s="138">
        <v>3</v>
      </c>
      <c r="C358" s="138"/>
      <c r="D358" s="139">
        <v>0</v>
      </c>
    </row>
    <row r="359" spans="1:4" ht="27.75" customHeight="1" x14ac:dyDescent="0.25">
      <c r="A359" s="137" t="s">
        <v>1065</v>
      </c>
      <c r="B359" s="138">
        <v>3</v>
      </c>
      <c r="C359" s="138"/>
      <c r="D359" s="139">
        <v>0</v>
      </c>
    </row>
    <row r="360" spans="1:4" ht="27.75" customHeight="1" x14ac:dyDescent="0.25">
      <c r="A360" s="137" t="s">
        <v>1066</v>
      </c>
      <c r="B360" s="138">
        <v>3</v>
      </c>
      <c r="C360" s="138"/>
      <c r="D360" s="139">
        <v>0</v>
      </c>
    </row>
    <row r="361" spans="1:4" ht="27.75" customHeight="1" x14ac:dyDescent="0.25">
      <c r="A361" s="137" t="s">
        <v>1067</v>
      </c>
      <c r="B361" s="138">
        <v>3</v>
      </c>
      <c r="C361" s="138"/>
      <c r="D361" s="139">
        <v>0</v>
      </c>
    </row>
    <row r="362" spans="1:4" ht="27.75" customHeight="1" x14ac:dyDescent="0.25">
      <c r="A362" s="137" t="s">
        <v>1068</v>
      </c>
      <c r="B362" s="138">
        <v>3</v>
      </c>
      <c r="C362" s="138"/>
      <c r="D362" s="139">
        <v>0</v>
      </c>
    </row>
    <row r="363" spans="1:4" ht="27.75" customHeight="1" x14ac:dyDescent="0.25">
      <c r="A363" s="137" t="s">
        <v>1069</v>
      </c>
      <c r="B363" s="138">
        <v>3</v>
      </c>
      <c r="C363" s="138"/>
      <c r="D363" s="139">
        <v>0</v>
      </c>
    </row>
    <row r="364" spans="1:4" ht="27.75" customHeight="1" x14ac:dyDescent="0.25">
      <c r="A364" s="137" t="s">
        <v>1070</v>
      </c>
      <c r="B364" s="138">
        <v>3</v>
      </c>
      <c r="C364" s="138"/>
      <c r="D364" s="139">
        <v>0</v>
      </c>
    </row>
    <row r="365" spans="1:4" ht="27.75" customHeight="1" x14ac:dyDescent="0.25">
      <c r="A365" s="137" t="s">
        <v>1071</v>
      </c>
      <c r="B365" s="138">
        <v>3</v>
      </c>
      <c r="C365" s="138"/>
      <c r="D365" s="139">
        <v>0</v>
      </c>
    </row>
    <row r="366" spans="1:4" ht="27.75" customHeight="1" x14ac:dyDescent="0.25">
      <c r="A366" s="137" t="s">
        <v>1072</v>
      </c>
      <c r="B366" s="138">
        <v>3</v>
      </c>
      <c r="C366" s="138"/>
      <c r="D366" s="139">
        <v>0</v>
      </c>
    </row>
    <row r="367" spans="1:4" ht="27.75" customHeight="1" x14ac:dyDescent="0.25">
      <c r="A367" s="137" t="s">
        <v>1073</v>
      </c>
      <c r="B367" s="138">
        <v>3</v>
      </c>
      <c r="C367" s="138"/>
      <c r="D367" s="139">
        <v>0</v>
      </c>
    </row>
    <row r="368" spans="1:4" ht="27.75" customHeight="1" x14ac:dyDescent="0.25">
      <c r="A368" s="137" t="s">
        <v>1074</v>
      </c>
      <c r="B368" s="138">
        <v>3</v>
      </c>
      <c r="C368" s="138"/>
      <c r="D368" s="139">
        <v>4.6232527898311497</v>
      </c>
    </row>
    <row r="369" spans="1:4" ht="27.75" customHeight="1" x14ac:dyDescent="0.25">
      <c r="A369" s="137" t="s">
        <v>1075</v>
      </c>
      <c r="B369" s="138">
        <v>3</v>
      </c>
      <c r="C369" s="138"/>
      <c r="D369" s="139">
        <v>0</v>
      </c>
    </row>
    <row r="370" spans="1:4" ht="27.75" customHeight="1" x14ac:dyDescent="0.25">
      <c r="A370" s="137" t="s">
        <v>1076</v>
      </c>
      <c r="B370" s="138">
        <v>3</v>
      </c>
      <c r="C370" s="138"/>
      <c r="D370" s="139">
        <v>0</v>
      </c>
    </row>
    <row r="371" spans="1:4" ht="27.75" customHeight="1" x14ac:dyDescent="0.25">
      <c r="A371" s="137" t="s">
        <v>1077</v>
      </c>
      <c r="B371" s="138">
        <v>3</v>
      </c>
      <c r="C371" s="138"/>
      <c r="D371" s="139">
        <v>0</v>
      </c>
    </row>
    <row r="372" spans="1:4" ht="27.75" customHeight="1" x14ac:dyDescent="0.25">
      <c r="A372" s="137" t="s">
        <v>1078</v>
      </c>
      <c r="B372" s="138">
        <v>3</v>
      </c>
      <c r="C372" s="138"/>
      <c r="D372" s="139">
        <v>0</v>
      </c>
    </row>
    <row r="373" spans="1:4" ht="27.75" customHeight="1" x14ac:dyDescent="0.25">
      <c r="A373" s="137" t="s">
        <v>1079</v>
      </c>
      <c r="B373" s="138">
        <v>3</v>
      </c>
      <c r="C373" s="138"/>
      <c r="D373" s="139">
        <v>1.6059774196604599</v>
      </c>
    </row>
    <row r="374" spans="1:4" ht="27.75" customHeight="1" x14ac:dyDescent="0.25">
      <c r="A374" s="137" t="s">
        <v>1080</v>
      </c>
      <c r="B374" s="138">
        <v>3</v>
      </c>
      <c r="C374" s="138"/>
      <c r="D374" s="139">
        <v>0</v>
      </c>
    </row>
    <row r="375" spans="1:4" ht="27.75" customHeight="1" x14ac:dyDescent="0.25">
      <c r="A375" s="137" t="s">
        <v>1081</v>
      </c>
      <c r="B375" s="138">
        <v>3</v>
      </c>
      <c r="C375" s="138"/>
      <c r="D375" s="139">
        <v>0</v>
      </c>
    </row>
    <row r="376" spans="1:4" ht="27.75" customHeight="1" x14ac:dyDescent="0.25">
      <c r="A376" s="137" t="s">
        <v>1082</v>
      </c>
      <c r="B376" s="138">
        <v>3</v>
      </c>
      <c r="C376" s="138"/>
      <c r="D376" s="139">
        <v>0</v>
      </c>
    </row>
    <row r="377" spans="1:4" ht="27.75" customHeight="1" x14ac:dyDescent="0.25">
      <c r="A377" s="137" t="s">
        <v>1083</v>
      </c>
      <c r="B377" s="138">
        <v>3</v>
      </c>
      <c r="C377" s="138"/>
      <c r="D377" s="139">
        <v>0</v>
      </c>
    </row>
    <row r="378" spans="1:4" ht="27.75" customHeight="1" x14ac:dyDescent="0.25">
      <c r="A378" s="137" t="s">
        <v>1084</v>
      </c>
      <c r="B378" s="138">
        <v>3</v>
      </c>
      <c r="C378" s="138"/>
      <c r="D378" s="139">
        <v>0</v>
      </c>
    </row>
    <row r="379" spans="1:4" ht="27.75" customHeight="1" x14ac:dyDescent="0.25">
      <c r="A379" s="137" t="s">
        <v>1085</v>
      </c>
      <c r="B379" s="138">
        <v>3</v>
      </c>
      <c r="C379" s="138"/>
      <c r="D379" s="139">
        <v>0</v>
      </c>
    </row>
    <row r="380" spans="1:4" ht="27.75" customHeight="1" x14ac:dyDescent="0.25">
      <c r="A380" s="137" t="s">
        <v>1086</v>
      </c>
      <c r="B380" s="138">
        <v>3</v>
      </c>
      <c r="C380" s="138"/>
      <c r="D380" s="139">
        <v>0</v>
      </c>
    </row>
    <row r="381" spans="1:4" ht="27.75" customHeight="1" x14ac:dyDescent="0.25">
      <c r="A381" s="137" t="s">
        <v>1087</v>
      </c>
      <c r="B381" s="138">
        <v>3</v>
      </c>
      <c r="C381" s="138"/>
      <c r="D381" s="139">
        <v>0</v>
      </c>
    </row>
    <row r="382" spans="1:4" ht="27.75" customHeight="1" x14ac:dyDescent="0.25">
      <c r="A382" s="137" t="s">
        <v>1088</v>
      </c>
      <c r="B382" s="138">
        <v>3</v>
      </c>
      <c r="C382" s="138"/>
      <c r="D382" s="139">
        <v>0</v>
      </c>
    </row>
    <row r="383" spans="1:4" ht="27.75" customHeight="1" x14ac:dyDescent="0.25">
      <c r="A383" s="137" t="s">
        <v>1089</v>
      </c>
      <c r="B383" s="138">
        <v>3</v>
      </c>
      <c r="C383" s="138"/>
      <c r="D383" s="139">
        <v>0</v>
      </c>
    </row>
    <row r="384" spans="1:4" ht="27.75" customHeight="1" x14ac:dyDescent="0.25">
      <c r="A384" s="137" t="s">
        <v>1090</v>
      </c>
      <c r="B384" s="138">
        <v>3</v>
      </c>
      <c r="C384" s="138"/>
      <c r="D384" s="139">
        <v>0</v>
      </c>
    </row>
    <row r="385" spans="1:4" ht="27.75" customHeight="1" x14ac:dyDescent="0.25">
      <c r="A385" s="137" t="s">
        <v>1091</v>
      </c>
      <c r="B385" s="138">
        <v>3</v>
      </c>
      <c r="C385" s="138"/>
      <c r="D385" s="139">
        <v>0</v>
      </c>
    </row>
    <row r="386" spans="1:4" ht="27.75" customHeight="1" x14ac:dyDescent="0.25">
      <c r="A386" s="137" t="s">
        <v>1092</v>
      </c>
      <c r="B386" s="138">
        <v>3</v>
      </c>
      <c r="C386" s="138"/>
      <c r="D386" s="139">
        <v>0</v>
      </c>
    </row>
    <row r="387" spans="1:4" ht="27.75" customHeight="1" x14ac:dyDescent="0.25">
      <c r="A387" s="137" t="s">
        <v>1093</v>
      </c>
      <c r="B387" s="138">
        <v>3</v>
      </c>
      <c r="C387" s="138"/>
      <c r="D387" s="139">
        <v>0</v>
      </c>
    </row>
    <row r="388" spans="1:4" ht="27.75" customHeight="1" x14ac:dyDescent="0.25">
      <c r="A388" s="137" t="s">
        <v>1094</v>
      </c>
      <c r="B388" s="138">
        <v>3</v>
      </c>
      <c r="C388" s="138"/>
      <c r="D388" s="139">
        <v>1.95340741986977</v>
      </c>
    </row>
    <row r="389" spans="1:4" ht="27.75" customHeight="1" x14ac:dyDescent="0.25">
      <c r="A389" s="137" t="s">
        <v>1095</v>
      </c>
      <c r="B389" s="138">
        <v>3</v>
      </c>
      <c r="C389" s="138"/>
      <c r="D389" s="139">
        <v>0</v>
      </c>
    </row>
    <row r="390" spans="1:4" ht="27.75" customHeight="1" x14ac:dyDescent="0.25">
      <c r="A390" s="137" t="s">
        <v>1096</v>
      </c>
      <c r="B390" s="138">
        <v>3</v>
      </c>
      <c r="C390" s="138"/>
      <c r="D390" s="139">
        <v>0</v>
      </c>
    </row>
    <row r="391" spans="1:4" ht="27.75" customHeight="1" x14ac:dyDescent="0.25">
      <c r="A391" s="137" t="s">
        <v>1097</v>
      </c>
      <c r="B391" s="138">
        <v>3</v>
      </c>
      <c r="C391" s="138"/>
      <c r="D391" s="139">
        <v>1.77647084304725</v>
      </c>
    </row>
    <row r="392" spans="1:4" ht="27.75" customHeight="1" x14ac:dyDescent="0.25">
      <c r="A392" s="137" t="s">
        <v>1098</v>
      </c>
      <c r="B392" s="138">
        <v>3</v>
      </c>
      <c r="C392" s="138"/>
      <c r="D392" s="139">
        <v>0</v>
      </c>
    </row>
    <row r="393" spans="1:4" ht="27.75" customHeight="1" x14ac:dyDescent="0.25">
      <c r="A393" s="137" t="s">
        <v>1099</v>
      </c>
      <c r="B393" s="138">
        <v>3</v>
      </c>
      <c r="C393" s="138"/>
      <c r="D393" s="139">
        <v>0</v>
      </c>
    </row>
    <row r="394" spans="1:4" ht="27.75" customHeight="1" x14ac:dyDescent="0.25">
      <c r="A394" s="137" t="s">
        <v>1100</v>
      </c>
      <c r="B394" s="138">
        <v>3</v>
      </c>
      <c r="C394" s="138"/>
      <c r="D394" s="139">
        <v>0</v>
      </c>
    </row>
    <row r="395" spans="1:4" ht="27.75" customHeight="1" x14ac:dyDescent="0.25">
      <c r="A395" s="137" t="s">
        <v>1101</v>
      </c>
      <c r="B395" s="138">
        <v>3</v>
      </c>
      <c r="C395" s="138"/>
      <c r="D395" s="139">
        <v>0</v>
      </c>
    </row>
    <row r="396" spans="1:4" ht="27.75" customHeight="1" x14ac:dyDescent="0.25">
      <c r="A396" s="137" t="s">
        <v>1102</v>
      </c>
      <c r="B396" s="138">
        <v>3</v>
      </c>
      <c r="C396" s="138"/>
      <c r="D396" s="139">
        <v>0</v>
      </c>
    </row>
    <row r="397" spans="1:4" ht="27.75" customHeight="1" x14ac:dyDescent="0.25">
      <c r="A397" s="137" t="s">
        <v>1103</v>
      </c>
      <c r="B397" s="138">
        <v>3</v>
      </c>
      <c r="C397" s="138"/>
      <c r="D397" s="139">
        <v>0</v>
      </c>
    </row>
    <row r="398" spans="1:4" ht="27.75" customHeight="1" x14ac:dyDescent="0.25">
      <c r="A398" s="137" t="s">
        <v>1104</v>
      </c>
      <c r="B398" s="138">
        <v>3</v>
      </c>
      <c r="C398" s="138"/>
      <c r="D398" s="139">
        <v>1.6143534941881299</v>
      </c>
    </row>
    <row r="399" spans="1:4" ht="27.75" customHeight="1" x14ac:dyDescent="0.25">
      <c r="A399" s="137" t="s">
        <v>1105</v>
      </c>
      <c r="B399" s="138">
        <v>3</v>
      </c>
      <c r="C399" s="138"/>
      <c r="D399" s="139">
        <v>0</v>
      </c>
    </row>
    <row r="400" spans="1:4" ht="27.75" customHeight="1" x14ac:dyDescent="0.25">
      <c r="A400" s="137" t="s">
        <v>1106</v>
      </c>
      <c r="B400" s="138">
        <v>3</v>
      </c>
      <c r="C400" s="138"/>
      <c r="D400" s="139">
        <v>0</v>
      </c>
    </row>
    <row r="401" spans="1:4" ht="27.75" customHeight="1" x14ac:dyDescent="0.25">
      <c r="A401" s="137" t="s">
        <v>1107</v>
      </c>
      <c r="B401" s="138">
        <v>3</v>
      </c>
      <c r="C401" s="138"/>
      <c r="D401" s="139">
        <v>0</v>
      </c>
    </row>
    <row r="402" spans="1:4" ht="27.75" customHeight="1" x14ac:dyDescent="0.25">
      <c r="A402" s="137" t="s">
        <v>1108</v>
      </c>
      <c r="B402" s="138">
        <v>3</v>
      </c>
      <c r="C402" s="138"/>
      <c r="D402" s="139">
        <v>0</v>
      </c>
    </row>
    <row r="403" spans="1:4" ht="27.75" customHeight="1" x14ac:dyDescent="0.25">
      <c r="A403" s="137" t="s">
        <v>1109</v>
      </c>
      <c r="B403" s="138">
        <v>3</v>
      </c>
      <c r="C403" s="138"/>
      <c r="D403" s="139">
        <v>2.9764681387127898</v>
      </c>
    </row>
    <row r="404" spans="1:4" ht="27.75" customHeight="1" x14ac:dyDescent="0.25">
      <c r="A404" s="137" t="s">
        <v>1110</v>
      </c>
      <c r="B404" s="138">
        <v>3</v>
      </c>
      <c r="C404" s="138"/>
      <c r="D404" s="139">
        <v>0</v>
      </c>
    </row>
    <row r="405" spans="1:4" ht="27.75" customHeight="1" x14ac:dyDescent="0.25">
      <c r="A405" s="137" t="s">
        <v>1111</v>
      </c>
      <c r="B405" s="138">
        <v>3</v>
      </c>
      <c r="C405" s="138"/>
      <c r="D405" s="139">
        <v>0</v>
      </c>
    </row>
    <row r="406" spans="1:4" ht="27.75" customHeight="1" x14ac:dyDescent="0.25">
      <c r="A406" s="137" t="s">
        <v>1112</v>
      </c>
      <c r="B406" s="138">
        <v>3</v>
      </c>
      <c r="C406" s="138"/>
      <c r="D406" s="139">
        <v>0</v>
      </c>
    </row>
    <row r="407" spans="1:4" ht="27.75" customHeight="1" x14ac:dyDescent="0.25">
      <c r="A407" s="137" t="s">
        <v>1113</v>
      </c>
      <c r="B407" s="138">
        <v>3</v>
      </c>
      <c r="C407" s="138"/>
      <c r="D407" s="139">
        <v>0</v>
      </c>
    </row>
    <row r="408" spans="1:4" ht="27.75" customHeight="1" x14ac:dyDescent="0.25">
      <c r="A408" s="137" t="s">
        <v>1114</v>
      </c>
      <c r="B408" s="138">
        <v>3</v>
      </c>
      <c r="C408" s="138"/>
      <c r="D408" s="139">
        <v>0</v>
      </c>
    </row>
    <row r="409" spans="1:4" ht="27.75" customHeight="1" x14ac:dyDescent="0.25">
      <c r="A409" s="137" t="s">
        <v>1115</v>
      </c>
      <c r="B409" s="138">
        <v>3</v>
      </c>
      <c r="C409" s="138"/>
      <c r="D409" s="139">
        <v>1.86630600475499</v>
      </c>
    </row>
    <row r="410" spans="1:4" ht="27.75" customHeight="1" x14ac:dyDescent="0.25">
      <c r="A410" s="137" t="s">
        <v>1116</v>
      </c>
      <c r="B410" s="138">
        <v>3</v>
      </c>
      <c r="C410" s="138"/>
      <c r="D410" s="139">
        <v>0</v>
      </c>
    </row>
    <row r="411" spans="1:4" ht="27.75" customHeight="1" x14ac:dyDescent="0.25">
      <c r="A411" s="137" t="s">
        <v>1117</v>
      </c>
      <c r="B411" s="138">
        <v>3</v>
      </c>
      <c r="C411" s="138"/>
      <c r="D411" s="139">
        <v>0</v>
      </c>
    </row>
    <row r="412" spans="1:4" ht="27.75" customHeight="1" x14ac:dyDescent="0.25">
      <c r="A412" s="137" t="s">
        <v>1118</v>
      </c>
      <c r="B412" s="138">
        <v>3</v>
      </c>
      <c r="C412" s="138"/>
      <c r="D412" s="139">
        <v>2.4721727498310599</v>
      </c>
    </row>
    <row r="413" spans="1:4" ht="27.75" customHeight="1" x14ac:dyDescent="0.25">
      <c r="A413" s="137" t="s">
        <v>1119</v>
      </c>
      <c r="B413" s="138">
        <v>3</v>
      </c>
      <c r="C413" s="138"/>
      <c r="D413" s="139">
        <v>0</v>
      </c>
    </row>
    <row r="414" spans="1:4" ht="27.75" customHeight="1" x14ac:dyDescent="0.25">
      <c r="A414" s="137" t="s">
        <v>1120</v>
      </c>
      <c r="B414" s="138">
        <v>3</v>
      </c>
      <c r="C414" s="138"/>
      <c r="D414" s="139">
        <v>0</v>
      </c>
    </row>
    <row r="415" spans="1:4" ht="27.75" customHeight="1" x14ac:dyDescent="0.25">
      <c r="A415" s="137" t="s">
        <v>1121</v>
      </c>
      <c r="B415" s="138">
        <v>3</v>
      </c>
      <c r="C415" s="138"/>
      <c r="D415" s="139">
        <v>1.51628363153074</v>
      </c>
    </row>
    <row r="416" spans="1:4" ht="27.75" customHeight="1" x14ac:dyDescent="0.25">
      <c r="A416" s="137" t="s">
        <v>1122</v>
      </c>
      <c r="B416" s="138">
        <v>3</v>
      </c>
      <c r="C416" s="138"/>
      <c r="D416" s="139">
        <v>0</v>
      </c>
    </row>
    <row r="417" spans="1:4" ht="27.75" customHeight="1" x14ac:dyDescent="0.25">
      <c r="A417" s="137" t="s">
        <v>1123</v>
      </c>
      <c r="B417" s="138">
        <v>3</v>
      </c>
      <c r="C417" s="138"/>
      <c r="D417" s="139">
        <v>0</v>
      </c>
    </row>
  </sheetData>
  <sheetProtection selectLockedCells="1" selectUnlockedCells="1"/>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5.6" x14ac:dyDescent="0.3"/>
  <cols>
    <col min="1" max="1" width="13.6640625" style="141" customWidth="1"/>
    <col min="2" max="2" width="37.44140625" style="141" bestFit="1" customWidth="1"/>
    <col min="3" max="3" width="19" style="142" customWidth="1"/>
    <col min="4" max="4" width="5.33203125" style="141" bestFit="1" customWidth="1"/>
    <col min="5" max="5" width="4.6640625" style="141" customWidth="1"/>
    <col min="6" max="6" width="29.33203125" style="141" bestFit="1" customWidth="1"/>
    <col min="7" max="7" width="11.6640625" style="141" bestFit="1" customWidth="1"/>
    <col min="8" max="8" width="64.5546875" style="141" bestFit="1" customWidth="1"/>
    <col min="9" max="16384" width="11.5546875" style="141"/>
  </cols>
  <sheetData>
    <row r="1" spans="1:8" ht="26.25" customHeight="1" x14ac:dyDescent="0.3">
      <c r="A1" s="140" t="s">
        <v>26</v>
      </c>
      <c r="H1" s="143"/>
    </row>
    <row r="2" spans="1:8" ht="12.75" customHeight="1" x14ac:dyDescent="0.3">
      <c r="A2" s="140"/>
    </row>
    <row r="3" spans="1:8" ht="12.75" customHeight="1" x14ac:dyDescent="0.3">
      <c r="A3" s="140"/>
    </row>
    <row r="4" spans="1:8" ht="12.75" customHeight="1" x14ac:dyDescent="0.3">
      <c r="A4" s="140"/>
    </row>
    <row r="5" spans="1:8" ht="12.75" customHeight="1" x14ac:dyDescent="0.3">
      <c r="A5" s="140"/>
    </row>
    <row r="6" spans="1:8" ht="12.75" customHeight="1" x14ac:dyDescent="0.3">
      <c r="A6" s="140"/>
    </row>
    <row r="7" spans="1:8" ht="12.75" customHeight="1" x14ac:dyDescent="0.3">
      <c r="A7" s="140"/>
    </row>
    <row r="8" spans="1:8" ht="12.75" customHeight="1" x14ac:dyDescent="0.3">
      <c r="A8" s="140"/>
    </row>
    <row r="9" spans="1:8" ht="12.75" customHeight="1" x14ac:dyDescent="0.3">
      <c r="A9" s="140"/>
    </row>
    <row r="10" spans="1:8" ht="12.75" customHeight="1" x14ac:dyDescent="0.3">
      <c r="A10" s="140"/>
    </row>
    <row r="11" spans="1:8" ht="12.75" customHeight="1" x14ac:dyDescent="0.3">
      <c r="A11" s="140"/>
    </row>
    <row r="12" spans="1:8" ht="12.75" customHeight="1" x14ac:dyDescent="0.3">
      <c r="A12" s="140"/>
    </row>
    <row r="13" spans="1:8" ht="12.75" customHeight="1" x14ac:dyDescent="0.3">
      <c r="A13" s="140"/>
    </row>
    <row r="14" spans="1:8" ht="12.75" customHeight="1" x14ac:dyDescent="0.3">
      <c r="A14" s="140"/>
    </row>
    <row r="15" spans="1:8" ht="12.75" customHeight="1" x14ac:dyDescent="0.3">
      <c r="A15" s="140"/>
    </row>
    <row r="16" spans="1:8" ht="12.75" customHeight="1" x14ac:dyDescent="0.3">
      <c r="A16" s="140"/>
    </row>
    <row r="17" spans="1:8" ht="12.75" customHeight="1" x14ac:dyDescent="0.3">
      <c r="A17" s="140"/>
    </row>
    <row r="18" spans="1:8" ht="12.75" customHeight="1" x14ac:dyDescent="0.3">
      <c r="A18" s="140"/>
    </row>
    <row r="19" spans="1:8" ht="12.75" customHeight="1" x14ac:dyDescent="0.3">
      <c r="A19" s="140"/>
    </row>
    <row r="20" spans="1:8" ht="12.75" customHeight="1" x14ac:dyDescent="0.3">
      <c r="A20" s="140"/>
    </row>
    <row r="21" spans="1:8" ht="12.75" customHeight="1" x14ac:dyDescent="0.3">
      <c r="A21" s="140"/>
    </row>
    <row r="22" spans="1:8" ht="12.75" customHeight="1" x14ac:dyDescent="0.3">
      <c r="A22" s="140"/>
    </row>
    <row r="23" spans="1:8" ht="12.75" customHeight="1" x14ac:dyDescent="0.3">
      <c r="A23" s="140"/>
    </row>
    <row r="24" spans="1:8" ht="12.75" customHeight="1" x14ac:dyDescent="0.3">
      <c r="A24" s="140"/>
    </row>
    <row r="25" spans="1:8" ht="12.75" customHeight="1" x14ac:dyDescent="0.3">
      <c r="A25" s="140"/>
    </row>
    <row r="26" spans="1:8" ht="12.75" customHeight="1" x14ac:dyDescent="0.3">
      <c r="A26" s="140"/>
    </row>
    <row r="27" spans="1:8" ht="12.75" customHeight="1" x14ac:dyDescent="0.3">
      <c r="A27" s="140"/>
    </row>
    <row r="28" spans="1:8" s="145" customFormat="1" ht="62.4" x14ac:dyDescent="0.25">
      <c r="A28" s="62" t="s">
        <v>222</v>
      </c>
      <c r="B28" s="62" t="s">
        <v>223</v>
      </c>
      <c r="C28" s="62" t="s">
        <v>450</v>
      </c>
      <c r="D28" s="144"/>
      <c r="E28" s="144"/>
      <c r="F28" s="62" t="s">
        <v>451</v>
      </c>
      <c r="G28" s="62" t="s">
        <v>452</v>
      </c>
      <c r="H28" s="62" t="s">
        <v>453</v>
      </c>
    </row>
    <row r="29" spans="1:8" x14ac:dyDescent="0.3">
      <c r="A29" s="146">
        <v>3</v>
      </c>
      <c r="B29" s="147" t="s">
        <v>224</v>
      </c>
      <c r="C29" s="148" t="s">
        <v>459</v>
      </c>
      <c r="F29" s="141" t="s">
        <v>456</v>
      </c>
      <c r="G29" s="149">
        <v>43626</v>
      </c>
      <c r="H29" s="141" t="s">
        <v>457</v>
      </c>
    </row>
    <row r="30" spans="1:8" x14ac:dyDescent="0.3">
      <c r="A30" s="146">
        <v>4</v>
      </c>
      <c r="B30" s="147" t="s">
        <v>224</v>
      </c>
      <c r="C30" s="148" t="s">
        <v>459</v>
      </c>
      <c r="F30" s="141" t="s">
        <v>461</v>
      </c>
      <c r="G30" s="149">
        <v>43626</v>
      </c>
      <c r="H30" s="141" t="s">
        <v>457</v>
      </c>
    </row>
    <row r="31" spans="1:8" x14ac:dyDescent="0.3">
      <c r="A31" s="146">
        <v>5</v>
      </c>
      <c r="B31" s="147" t="s">
        <v>225</v>
      </c>
      <c r="C31" s="148" t="s">
        <v>459</v>
      </c>
      <c r="F31" s="141" t="s">
        <v>460</v>
      </c>
      <c r="G31" s="149">
        <v>43626</v>
      </c>
      <c r="H31" s="141" t="s">
        <v>457</v>
      </c>
    </row>
    <row r="32" spans="1:8" x14ac:dyDescent="0.3">
      <c r="A32" s="146">
        <v>6</v>
      </c>
      <c r="B32" s="147" t="s">
        <v>226</v>
      </c>
      <c r="C32" s="148" t="s">
        <v>459</v>
      </c>
      <c r="F32" s="141" t="s">
        <v>462</v>
      </c>
      <c r="G32" s="149">
        <v>43626</v>
      </c>
      <c r="H32" s="141" t="s">
        <v>463</v>
      </c>
    </row>
    <row r="33" spans="1:8" x14ac:dyDescent="0.3">
      <c r="A33" s="146">
        <v>7</v>
      </c>
      <c r="B33" s="147" t="s">
        <v>226</v>
      </c>
      <c r="C33" s="148" t="s">
        <v>459</v>
      </c>
      <c r="G33" s="149"/>
      <c r="H33" s="150"/>
    </row>
    <row r="34" spans="1:8" x14ac:dyDescent="0.3">
      <c r="A34" s="146">
        <v>8</v>
      </c>
      <c r="B34" s="147" t="s">
        <v>226</v>
      </c>
      <c r="C34" s="148" t="s">
        <v>459</v>
      </c>
      <c r="F34" s="150"/>
      <c r="G34" s="149"/>
    </row>
    <row r="35" spans="1:8" x14ac:dyDescent="0.3">
      <c r="A35" s="146">
        <v>9</v>
      </c>
      <c r="B35" s="147" t="s">
        <v>226</v>
      </c>
      <c r="C35" s="148" t="s">
        <v>459</v>
      </c>
      <c r="G35" s="149"/>
      <c r="H35" s="150"/>
    </row>
    <row r="36" spans="1:8" x14ac:dyDescent="0.3">
      <c r="A36" s="146">
        <v>10</v>
      </c>
      <c r="B36" s="147" t="s">
        <v>226</v>
      </c>
      <c r="C36" s="148" t="s">
        <v>459</v>
      </c>
      <c r="G36" s="149"/>
      <c r="H36" s="150"/>
    </row>
    <row r="37" spans="1:8" x14ac:dyDescent="0.3">
      <c r="A37" s="146">
        <v>11</v>
      </c>
      <c r="B37" s="147" t="s">
        <v>226</v>
      </c>
      <c r="C37" s="148" t="s">
        <v>459</v>
      </c>
      <c r="G37" s="149"/>
    </row>
    <row r="38" spans="1:8" x14ac:dyDescent="0.3">
      <c r="A38" s="146">
        <v>12</v>
      </c>
      <c r="B38" s="147" t="s">
        <v>226</v>
      </c>
      <c r="C38" s="148" t="s">
        <v>459</v>
      </c>
      <c r="G38" s="149"/>
    </row>
    <row r="39" spans="1:8" x14ac:dyDescent="0.3">
      <c r="A39" s="146">
        <v>13</v>
      </c>
      <c r="B39" s="147" t="s">
        <v>227</v>
      </c>
      <c r="C39" s="148" t="s">
        <v>459</v>
      </c>
      <c r="G39" s="149"/>
    </row>
    <row r="40" spans="1:8" x14ac:dyDescent="0.3">
      <c r="A40" s="146">
        <v>15</v>
      </c>
      <c r="B40" s="147" t="s">
        <v>227</v>
      </c>
      <c r="C40" s="148" t="s">
        <v>459</v>
      </c>
      <c r="F40" s="150"/>
      <c r="G40" s="149"/>
      <c r="H40" s="150"/>
    </row>
    <row r="41" spans="1:8" x14ac:dyDescent="0.3">
      <c r="A41" s="146">
        <v>16</v>
      </c>
      <c r="B41" s="147" t="s">
        <v>228</v>
      </c>
      <c r="C41" s="148" t="s">
        <v>459</v>
      </c>
      <c r="G41" s="149"/>
      <c r="H41" s="150"/>
    </row>
    <row r="42" spans="1:8" x14ac:dyDescent="0.3">
      <c r="A42" s="146">
        <v>17</v>
      </c>
      <c r="B42" s="147" t="s">
        <v>228</v>
      </c>
      <c r="C42" s="148" t="s">
        <v>459</v>
      </c>
      <c r="G42" s="149"/>
    </row>
    <row r="43" spans="1:8" x14ac:dyDescent="0.3">
      <c r="A43" s="146">
        <v>18</v>
      </c>
      <c r="B43" s="147" t="s">
        <v>228</v>
      </c>
      <c r="C43" s="148" t="s">
        <v>459</v>
      </c>
      <c r="G43" s="149"/>
    </row>
    <row r="44" spans="1:8" x14ac:dyDescent="0.3">
      <c r="A44" s="146">
        <v>19</v>
      </c>
      <c r="B44" s="147" t="s">
        <v>228</v>
      </c>
      <c r="C44" s="148" t="s">
        <v>459</v>
      </c>
      <c r="G44" s="149"/>
    </row>
    <row r="45" spans="1:8" x14ac:dyDescent="0.3">
      <c r="A45" s="146">
        <v>20</v>
      </c>
      <c r="B45" s="147" t="s">
        <v>228</v>
      </c>
      <c r="C45" s="148" t="s">
        <v>459</v>
      </c>
      <c r="G45" s="149"/>
    </row>
    <row r="46" spans="1:8" x14ac:dyDescent="0.3">
      <c r="A46" s="146">
        <v>21</v>
      </c>
      <c r="B46" s="147" t="s">
        <v>228</v>
      </c>
      <c r="C46" s="148" t="s">
        <v>459</v>
      </c>
      <c r="G46" s="149"/>
    </row>
    <row r="47" spans="1:8" x14ac:dyDescent="0.3">
      <c r="A47" s="146">
        <v>22</v>
      </c>
      <c r="B47" s="147" t="s">
        <v>228</v>
      </c>
      <c r="C47" s="148" t="s">
        <v>459</v>
      </c>
      <c r="G47" s="149"/>
    </row>
    <row r="48" spans="1:8" x14ac:dyDescent="0.3">
      <c r="A48" s="146">
        <v>23</v>
      </c>
      <c r="B48" s="147" t="s">
        <v>229</v>
      </c>
      <c r="C48" s="148" t="s">
        <v>459</v>
      </c>
      <c r="G48" s="149"/>
    </row>
    <row r="49" spans="1:8" x14ac:dyDescent="0.3">
      <c r="A49" s="146">
        <v>24</v>
      </c>
      <c r="B49" s="147" t="s">
        <v>229</v>
      </c>
      <c r="C49" s="148" t="s">
        <v>459</v>
      </c>
      <c r="G49" s="149"/>
    </row>
    <row r="50" spans="1:8" x14ac:dyDescent="0.3">
      <c r="A50" s="146">
        <v>25</v>
      </c>
      <c r="B50" s="147" t="s">
        <v>229</v>
      </c>
      <c r="C50" s="148" t="s">
        <v>459</v>
      </c>
      <c r="G50" s="149"/>
    </row>
    <row r="51" spans="1:8" x14ac:dyDescent="0.3">
      <c r="A51" s="146">
        <v>26</v>
      </c>
      <c r="B51" s="147" t="s">
        <v>229</v>
      </c>
      <c r="C51" s="148" t="s">
        <v>459</v>
      </c>
      <c r="G51" s="149"/>
    </row>
    <row r="52" spans="1:8" x14ac:dyDescent="0.3">
      <c r="A52" s="146">
        <v>28</v>
      </c>
      <c r="B52" s="147" t="s">
        <v>229</v>
      </c>
      <c r="C52" s="148" t="s">
        <v>459</v>
      </c>
      <c r="G52" s="149"/>
    </row>
    <row r="53" spans="1:8" x14ac:dyDescent="0.3">
      <c r="A53" s="146">
        <v>29</v>
      </c>
      <c r="B53" s="147" t="s">
        <v>229</v>
      </c>
      <c r="C53" s="148" t="s">
        <v>459</v>
      </c>
      <c r="G53" s="149"/>
    </row>
    <row r="54" spans="1:8" x14ac:dyDescent="0.3">
      <c r="A54" s="146">
        <v>30</v>
      </c>
      <c r="B54" s="147" t="s">
        <v>229</v>
      </c>
      <c r="C54" s="148" t="s">
        <v>459</v>
      </c>
      <c r="G54" s="149"/>
    </row>
    <row r="55" spans="1:8" x14ac:dyDescent="0.3">
      <c r="A55" s="146">
        <v>31</v>
      </c>
      <c r="B55" s="147" t="s">
        <v>229</v>
      </c>
      <c r="C55" s="148" t="s">
        <v>459</v>
      </c>
      <c r="G55" s="149"/>
    </row>
    <row r="56" spans="1:8" x14ac:dyDescent="0.3">
      <c r="A56" s="146">
        <v>32</v>
      </c>
      <c r="B56" s="147" t="s">
        <v>229</v>
      </c>
      <c r="C56" s="148" t="s">
        <v>459</v>
      </c>
      <c r="F56" s="150"/>
      <c r="G56" s="149"/>
      <c r="H56" s="150"/>
    </row>
    <row r="57" spans="1:8" x14ac:dyDescent="0.3">
      <c r="A57" s="146">
        <v>33</v>
      </c>
      <c r="B57" s="147" t="s">
        <v>229</v>
      </c>
      <c r="C57" s="148" t="s">
        <v>459</v>
      </c>
      <c r="F57" s="150"/>
      <c r="G57" s="149"/>
      <c r="H57" s="150"/>
    </row>
    <row r="58" spans="1:8" x14ac:dyDescent="0.3">
      <c r="A58" s="146">
        <v>34</v>
      </c>
      <c r="B58" s="147" t="s">
        <v>229</v>
      </c>
      <c r="C58" s="148" t="s">
        <v>459</v>
      </c>
      <c r="F58" s="150"/>
      <c r="G58" s="149"/>
      <c r="H58" s="150"/>
    </row>
    <row r="59" spans="1:8" x14ac:dyDescent="0.3">
      <c r="A59" s="146">
        <v>35</v>
      </c>
      <c r="B59" s="147" t="s">
        <v>229</v>
      </c>
      <c r="C59" s="148" t="s">
        <v>459</v>
      </c>
      <c r="F59" s="150"/>
      <c r="G59" s="149"/>
      <c r="H59" s="150"/>
    </row>
    <row r="60" spans="1:8" x14ac:dyDescent="0.3">
      <c r="A60" s="146">
        <v>36</v>
      </c>
      <c r="B60" s="147" t="s">
        <v>229</v>
      </c>
      <c r="C60" s="148" t="s">
        <v>459</v>
      </c>
      <c r="F60" s="150"/>
      <c r="G60" s="149"/>
      <c r="H60" s="150"/>
    </row>
    <row r="61" spans="1:8" x14ac:dyDescent="0.3">
      <c r="A61" s="146">
        <v>37</v>
      </c>
      <c r="B61" s="147" t="s">
        <v>229</v>
      </c>
      <c r="C61" s="148" t="s">
        <v>459</v>
      </c>
      <c r="F61" s="150"/>
      <c r="G61" s="149"/>
      <c r="H61" s="150"/>
    </row>
    <row r="62" spans="1:8" x14ac:dyDescent="0.3">
      <c r="A62" s="146">
        <v>38</v>
      </c>
      <c r="B62" s="147" t="s">
        <v>229</v>
      </c>
      <c r="C62" s="148" t="s">
        <v>459</v>
      </c>
      <c r="F62" s="150"/>
      <c r="G62" s="149"/>
      <c r="H62" s="150"/>
    </row>
    <row r="63" spans="1:8" x14ac:dyDescent="0.3">
      <c r="A63" s="146">
        <v>39</v>
      </c>
      <c r="B63" s="147" t="s">
        <v>229</v>
      </c>
      <c r="C63" s="148" t="s">
        <v>459</v>
      </c>
      <c r="F63" s="150"/>
      <c r="G63" s="149"/>
      <c r="H63" s="150"/>
    </row>
    <row r="64" spans="1:8" x14ac:dyDescent="0.3">
      <c r="A64" s="146">
        <v>40</v>
      </c>
      <c r="B64" s="147" t="s">
        <v>228</v>
      </c>
      <c r="C64" s="148" t="s">
        <v>459</v>
      </c>
      <c r="F64" s="150"/>
      <c r="G64" s="149"/>
      <c r="H64" s="150"/>
    </row>
    <row r="65" spans="1:8" x14ac:dyDescent="0.3">
      <c r="A65" s="146">
        <v>41</v>
      </c>
      <c r="B65" s="147" t="s">
        <v>230</v>
      </c>
      <c r="C65" s="148" t="s">
        <v>459</v>
      </c>
      <c r="F65" s="150"/>
      <c r="G65" s="149"/>
      <c r="H65" s="150"/>
    </row>
    <row r="66" spans="1:8" x14ac:dyDescent="0.3">
      <c r="A66" s="146">
        <v>42</v>
      </c>
      <c r="B66" s="147" t="s">
        <v>231</v>
      </c>
      <c r="C66" s="148" t="s">
        <v>459</v>
      </c>
      <c r="F66" s="150"/>
      <c r="G66" s="149"/>
      <c r="H66" s="150"/>
    </row>
    <row r="67" spans="1:8" x14ac:dyDescent="0.3">
      <c r="A67" s="146">
        <v>43</v>
      </c>
      <c r="B67" s="147" t="s">
        <v>231</v>
      </c>
      <c r="C67" s="148" t="s">
        <v>459</v>
      </c>
      <c r="F67" s="150"/>
      <c r="G67" s="149"/>
      <c r="H67" s="150"/>
    </row>
    <row r="68" spans="1:8" x14ac:dyDescent="0.3">
      <c r="A68" s="146">
        <v>44</v>
      </c>
      <c r="B68" s="147" t="s">
        <v>230</v>
      </c>
      <c r="C68" s="148" t="s">
        <v>459</v>
      </c>
      <c r="F68" s="150"/>
      <c r="G68" s="149"/>
      <c r="H68" s="150"/>
    </row>
    <row r="69" spans="1:8" x14ac:dyDescent="0.3">
      <c r="A69" s="146">
        <v>45</v>
      </c>
      <c r="B69" s="147" t="s">
        <v>232</v>
      </c>
      <c r="C69" s="148" t="s">
        <v>459</v>
      </c>
      <c r="F69" s="150"/>
      <c r="G69" s="149"/>
      <c r="H69" s="150"/>
    </row>
    <row r="70" spans="1:8" x14ac:dyDescent="0.3">
      <c r="A70" s="146">
        <v>46</v>
      </c>
      <c r="B70" s="147" t="s">
        <v>233</v>
      </c>
      <c r="C70" s="148" t="s">
        <v>459</v>
      </c>
      <c r="F70" s="150"/>
      <c r="G70" s="149"/>
      <c r="H70" s="150"/>
    </row>
    <row r="71" spans="1:8" x14ac:dyDescent="0.3">
      <c r="A71" s="146">
        <v>47</v>
      </c>
      <c r="B71" s="147" t="s">
        <v>234</v>
      </c>
      <c r="C71" s="148" t="s">
        <v>459</v>
      </c>
      <c r="F71" s="150"/>
      <c r="G71" s="149"/>
      <c r="H71" s="150"/>
    </row>
    <row r="72" spans="1:8" x14ac:dyDescent="0.3">
      <c r="A72" s="146">
        <v>48</v>
      </c>
      <c r="B72" s="147" t="s">
        <v>235</v>
      </c>
      <c r="C72" s="148" t="s">
        <v>459</v>
      </c>
      <c r="F72" s="150"/>
      <c r="G72" s="149"/>
      <c r="H72" s="150"/>
    </row>
    <row r="73" spans="1:8" x14ac:dyDescent="0.3">
      <c r="A73" s="146">
        <v>49</v>
      </c>
      <c r="B73" s="147" t="s">
        <v>228</v>
      </c>
      <c r="C73" s="148" t="s">
        <v>459</v>
      </c>
      <c r="F73" s="150"/>
      <c r="G73" s="149"/>
      <c r="H73" s="150"/>
    </row>
    <row r="74" spans="1:8" x14ac:dyDescent="0.3">
      <c r="A74" s="146">
        <v>50</v>
      </c>
      <c r="B74" s="147" t="s">
        <v>236</v>
      </c>
      <c r="C74" s="148" t="s">
        <v>459</v>
      </c>
      <c r="F74" s="150"/>
      <c r="G74" s="149"/>
      <c r="H74" s="150"/>
    </row>
    <row r="75" spans="1:8" x14ac:dyDescent="0.3">
      <c r="A75" s="146">
        <v>51</v>
      </c>
      <c r="B75" s="147" t="s">
        <v>237</v>
      </c>
      <c r="C75" s="148" t="s">
        <v>458</v>
      </c>
      <c r="F75" s="150"/>
      <c r="G75" s="149"/>
      <c r="H75" s="150"/>
    </row>
    <row r="76" spans="1:8" x14ac:dyDescent="0.3">
      <c r="A76" s="146">
        <v>52</v>
      </c>
      <c r="B76" s="147" t="s">
        <v>238</v>
      </c>
      <c r="C76" s="148" t="s">
        <v>459</v>
      </c>
      <c r="F76" s="150"/>
      <c r="G76" s="149"/>
      <c r="H76" s="150"/>
    </row>
    <row r="77" spans="1:8" x14ac:dyDescent="0.3">
      <c r="A77" s="146">
        <v>53</v>
      </c>
      <c r="B77" s="147" t="s">
        <v>238</v>
      </c>
      <c r="C77" s="148" t="s">
        <v>459</v>
      </c>
      <c r="F77" s="150"/>
      <c r="G77" s="149"/>
      <c r="H77" s="150"/>
    </row>
    <row r="78" spans="1:8" x14ac:dyDescent="0.3">
      <c r="A78" s="146">
        <v>55</v>
      </c>
      <c r="B78" s="147" t="s">
        <v>238</v>
      </c>
      <c r="C78" s="148" t="s">
        <v>459</v>
      </c>
      <c r="F78" s="150"/>
      <c r="G78" s="149"/>
      <c r="H78" s="150"/>
    </row>
    <row r="79" spans="1:8" x14ac:dyDescent="0.3">
      <c r="A79" s="146">
        <v>56</v>
      </c>
      <c r="B79" s="147" t="s">
        <v>238</v>
      </c>
      <c r="C79" s="148" t="s">
        <v>459</v>
      </c>
      <c r="F79" s="150"/>
      <c r="G79" s="149"/>
      <c r="H79" s="150"/>
    </row>
    <row r="80" spans="1:8" x14ac:dyDescent="0.3">
      <c r="A80" s="146">
        <v>57</v>
      </c>
      <c r="B80" s="147" t="s">
        <v>238</v>
      </c>
      <c r="C80" s="148" t="s">
        <v>459</v>
      </c>
      <c r="F80" s="150"/>
      <c r="G80" s="149"/>
      <c r="H80" s="150"/>
    </row>
    <row r="81" spans="1:8" x14ac:dyDescent="0.3">
      <c r="A81" s="146">
        <v>58</v>
      </c>
      <c r="B81" s="147" t="s">
        <v>239</v>
      </c>
      <c r="C81" s="148" t="s">
        <v>458</v>
      </c>
      <c r="F81" s="150"/>
      <c r="G81" s="149"/>
      <c r="H81" s="150"/>
    </row>
    <row r="82" spans="1:8" x14ac:dyDescent="0.3">
      <c r="A82" s="146">
        <v>59</v>
      </c>
      <c r="B82" s="147" t="s">
        <v>238</v>
      </c>
      <c r="C82" s="148" t="s">
        <v>459</v>
      </c>
      <c r="F82" s="150"/>
      <c r="G82" s="149"/>
      <c r="H82" s="150"/>
    </row>
    <row r="83" spans="1:8" x14ac:dyDescent="0.3">
      <c r="A83" s="146">
        <v>60</v>
      </c>
      <c r="B83" s="147" t="s">
        <v>238</v>
      </c>
      <c r="C83" s="148" t="s">
        <v>459</v>
      </c>
      <c r="F83" s="150"/>
      <c r="G83" s="149"/>
      <c r="H83" s="150"/>
    </row>
    <row r="84" spans="1:8" x14ac:dyDescent="0.3">
      <c r="A84" s="146">
        <v>62</v>
      </c>
      <c r="B84" s="147" t="s">
        <v>240</v>
      </c>
      <c r="C84" s="148" t="s">
        <v>458</v>
      </c>
    </row>
    <row r="85" spans="1:8" x14ac:dyDescent="0.3">
      <c r="A85" s="146">
        <v>63</v>
      </c>
      <c r="B85" s="147" t="s">
        <v>231</v>
      </c>
      <c r="C85" s="148" t="s">
        <v>459</v>
      </c>
    </row>
    <row r="86" spans="1:8" x14ac:dyDescent="0.3">
      <c r="A86" s="146">
        <v>64</v>
      </c>
      <c r="B86" s="147" t="s">
        <v>238</v>
      </c>
      <c r="C86" s="148" t="s">
        <v>459</v>
      </c>
    </row>
    <row r="87" spans="1:8" x14ac:dyDescent="0.3">
      <c r="A87" s="146">
        <v>65</v>
      </c>
      <c r="B87" s="147" t="s">
        <v>241</v>
      </c>
      <c r="C87" s="148" t="s">
        <v>459</v>
      </c>
    </row>
    <row r="88" spans="1:8" x14ac:dyDescent="0.3">
      <c r="A88" s="146">
        <v>66</v>
      </c>
      <c r="B88" s="147" t="s">
        <v>241</v>
      </c>
      <c r="C88" s="148" t="s">
        <v>459</v>
      </c>
    </row>
    <row r="89" spans="1:8" x14ac:dyDescent="0.3">
      <c r="A89" s="146">
        <v>67</v>
      </c>
      <c r="B89" s="147" t="s">
        <v>242</v>
      </c>
      <c r="C89" s="148" t="s">
        <v>459</v>
      </c>
    </row>
    <row r="90" spans="1:8" x14ac:dyDescent="0.3">
      <c r="A90" s="146">
        <v>71</v>
      </c>
      <c r="B90" s="147" t="s">
        <v>242</v>
      </c>
      <c r="C90" s="148" t="s">
        <v>459</v>
      </c>
    </row>
    <row r="91" spans="1:8" x14ac:dyDescent="0.3">
      <c r="A91" s="146">
        <v>72</v>
      </c>
      <c r="B91" s="147" t="s">
        <v>242</v>
      </c>
      <c r="C91" s="148" t="s">
        <v>459</v>
      </c>
    </row>
    <row r="92" spans="1:8" x14ac:dyDescent="0.3">
      <c r="A92" s="146">
        <v>73</v>
      </c>
      <c r="B92" s="147" t="s">
        <v>242</v>
      </c>
      <c r="C92" s="148" t="s">
        <v>459</v>
      </c>
    </row>
    <row r="93" spans="1:8" x14ac:dyDescent="0.3">
      <c r="A93" s="146">
        <v>74</v>
      </c>
      <c r="B93" s="147" t="s">
        <v>243</v>
      </c>
      <c r="C93" s="148" t="s">
        <v>459</v>
      </c>
    </row>
    <row r="94" spans="1:8" x14ac:dyDescent="0.3">
      <c r="A94" s="146">
        <v>75</v>
      </c>
      <c r="B94" s="147" t="s">
        <v>244</v>
      </c>
      <c r="C94" s="148" t="s">
        <v>459</v>
      </c>
    </row>
    <row r="95" spans="1:8" x14ac:dyDescent="0.3">
      <c r="A95" s="146">
        <v>76</v>
      </c>
      <c r="B95" s="147" t="s">
        <v>244</v>
      </c>
      <c r="C95" s="148" t="s">
        <v>459</v>
      </c>
    </row>
    <row r="96" spans="1:8" x14ac:dyDescent="0.3">
      <c r="A96" s="146">
        <v>77</v>
      </c>
      <c r="B96" s="147" t="s">
        <v>244</v>
      </c>
      <c r="C96" s="148" t="s">
        <v>459</v>
      </c>
    </row>
    <row r="97" spans="1:3" x14ac:dyDescent="0.3">
      <c r="A97" s="146">
        <v>78</v>
      </c>
      <c r="B97" s="147" t="s">
        <v>245</v>
      </c>
      <c r="C97" s="148" t="s">
        <v>459</v>
      </c>
    </row>
    <row r="98" spans="1:3" x14ac:dyDescent="0.3">
      <c r="A98" s="146">
        <v>79</v>
      </c>
      <c r="B98" s="147" t="s">
        <v>246</v>
      </c>
      <c r="C98" s="148" t="s">
        <v>458</v>
      </c>
    </row>
    <row r="99" spans="1:3" x14ac:dyDescent="0.3">
      <c r="A99" s="146">
        <v>80</v>
      </c>
      <c r="B99" s="147" t="s">
        <v>247</v>
      </c>
      <c r="C99" s="148" t="s">
        <v>459</v>
      </c>
    </row>
    <row r="100" spans="1:3" x14ac:dyDescent="0.3">
      <c r="A100" s="146">
        <v>81</v>
      </c>
      <c r="B100" s="147" t="s">
        <v>248</v>
      </c>
      <c r="C100" s="148" t="s">
        <v>459</v>
      </c>
    </row>
    <row r="101" spans="1:3" x14ac:dyDescent="0.3">
      <c r="A101" s="146">
        <v>82</v>
      </c>
      <c r="B101" s="147" t="s">
        <v>249</v>
      </c>
      <c r="C101" s="148" t="s">
        <v>459</v>
      </c>
    </row>
    <row r="102" spans="1:3" x14ac:dyDescent="0.3">
      <c r="A102" s="146">
        <v>83</v>
      </c>
      <c r="B102" s="147" t="s">
        <v>249</v>
      </c>
      <c r="C102" s="148" t="s">
        <v>459</v>
      </c>
    </row>
    <row r="103" spans="1:3" x14ac:dyDescent="0.3">
      <c r="A103" s="146">
        <v>84</v>
      </c>
      <c r="B103" s="147" t="s">
        <v>249</v>
      </c>
      <c r="C103" s="148" t="s">
        <v>459</v>
      </c>
    </row>
    <row r="104" spans="1:3" x14ac:dyDescent="0.3">
      <c r="A104" s="146">
        <v>85</v>
      </c>
      <c r="B104" s="147" t="s">
        <v>249</v>
      </c>
      <c r="C104" s="148" t="s">
        <v>459</v>
      </c>
    </row>
    <row r="105" spans="1:3" x14ac:dyDescent="0.3">
      <c r="A105" s="146">
        <v>86</v>
      </c>
      <c r="B105" s="147" t="s">
        <v>249</v>
      </c>
      <c r="C105" s="148" t="s">
        <v>459</v>
      </c>
    </row>
    <row r="106" spans="1:3" x14ac:dyDescent="0.3">
      <c r="A106" s="146">
        <v>87</v>
      </c>
      <c r="B106" s="147" t="s">
        <v>249</v>
      </c>
      <c r="C106" s="148" t="s">
        <v>459</v>
      </c>
    </row>
    <row r="107" spans="1:3" x14ac:dyDescent="0.3">
      <c r="A107" s="146">
        <v>88</v>
      </c>
      <c r="B107" s="147" t="s">
        <v>249</v>
      </c>
      <c r="C107" s="148" t="s">
        <v>459</v>
      </c>
    </row>
    <row r="108" spans="1:3" x14ac:dyDescent="0.3">
      <c r="A108" s="146">
        <v>91</v>
      </c>
      <c r="B108" s="147" t="s">
        <v>250</v>
      </c>
      <c r="C108" s="148" t="s">
        <v>459</v>
      </c>
    </row>
    <row r="109" spans="1:3" x14ac:dyDescent="0.3">
      <c r="A109" s="146">
        <v>92</v>
      </c>
      <c r="B109" s="147" t="s">
        <v>250</v>
      </c>
      <c r="C109" s="148" t="s">
        <v>459</v>
      </c>
    </row>
    <row r="110" spans="1:3" x14ac:dyDescent="0.3">
      <c r="A110" s="146">
        <v>93</v>
      </c>
      <c r="B110" s="147" t="s">
        <v>251</v>
      </c>
      <c r="C110" s="148" t="s">
        <v>458</v>
      </c>
    </row>
    <row r="111" spans="1:3" x14ac:dyDescent="0.3">
      <c r="A111" s="146">
        <v>94</v>
      </c>
      <c r="B111" s="147" t="s">
        <v>250</v>
      </c>
      <c r="C111" s="148" t="s">
        <v>459</v>
      </c>
    </row>
    <row r="112" spans="1:3" x14ac:dyDescent="0.3">
      <c r="A112" s="146">
        <v>95</v>
      </c>
      <c r="B112" s="147" t="s">
        <v>250</v>
      </c>
      <c r="C112" s="148" t="s">
        <v>459</v>
      </c>
    </row>
    <row r="113" spans="1:3" x14ac:dyDescent="0.3">
      <c r="A113" s="146">
        <v>96</v>
      </c>
      <c r="B113" s="147" t="s">
        <v>250</v>
      </c>
      <c r="C113" s="148" t="s">
        <v>459</v>
      </c>
    </row>
    <row r="114" spans="1:3" x14ac:dyDescent="0.3">
      <c r="A114" s="146">
        <v>97</v>
      </c>
      <c r="B114" s="147" t="s">
        <v>252</v>
      </c>
      <c r="C114" s="148" t="s">
        <v>459</v>
      </c>
    </row>
    <row r="115" spans="1:3" x14ac:dyDescent="0.3">
      <c r="A115" s="146">
        <v>98</v>
      </c>
      <c r="B115" s="147" t="s">
        <v>253</v>
      </c>
      <c r="C115" s="148" t="s">
        <v>459</v>
      </c>
    </row>
    <row r="116" spans="1:3" x14ac:dyDescent="0.3">
      <c r="A116" s="146">
        <v>99</v>
      </c>
      <c r="B116" s="147" t="s">
        <v>254</v>
      </c>
      <c r="C116" s="148" t="s">
        <v>459</v>
      </c>
    </row>
    <row r="117" spans="1:3" x14ac:dyDescent="0.3">
      <c r="A117" s="146">
        <v>100</v>
      </c>
      <c r="B117" s="147" t="s">
        <v>254</v>
      </c>
      <c r="C117" s="148" t="s">
        <v>459</v>
      </c>
    </row>
    <row r="118" spans="1:3" x14ac:dyDescent="0.3">
      <c r="A118" s="146">
        <v>101</v>
      </c>
      <c r="B118" s="147" t="s">
        <v>255</v>
      </c>
      <c r="C118" s="148" t="s">
        <v>459</v>
      </c>
    </row>
    <row r="119" spans="1:3" x14ac:dyDescent="0.3">
      <c r="A119" s="146">
        <v>102</v>
      </c>
      <c r="B119" s="147" t="s">
        <v>255</v>
      </c>
      <c r="C119" s="148" t="s">
        <v>459</v>
      </c>
    </row>
    <row r="120" spans="1:3" x14ac:dyDescent="0.3">
      <c r="A120" s="146">
        <v>103</v>
      </c>
      <c r="B120" s="147" t="s">
        <v>255</v>
      </c>
      <c r="C120" s="148" t="s">
        <v>459</v>
      </c>
    </row>
    <row r="121" spans="1:3" x14ac:dyDescent="0.3">
      <c r="A121" s="146">
        <v>104</v>
      </c>
      <c r="B121" s="147" t="s">
        <v>256</v>
      </c>
      <c r="C121" s="148" t="s">
        <v>459</v>
      </c>
    </row>
    <row r="122" spans="1:3" x14ac:dyDescent="0.3">
      <c r="A122" s="146">
        <v>105</v>
      </c>
      <c r="B122" s="147" t="s">
        <v>256</v>
      </c>
      <c r="C122" s="148" t="s">
        <v>459</v>
      </c>
    </row>
    <row r="123" spans="1:3" x14ac:dyDescent="0.3">
      <c r="A123" s="146">
        <v>106</v>
      </c>
      <c r="B123" s="147" t="s">
        <v>256</v>
      </c>
      <c r="C123" s="148" t="s">
        <v>459</v>
      </c>
    </row>
    <row r="124" spans="1:3" x14ac:dyDescent="0.3">
      <c r="A124" s="146">
        <v>107</v>
      </c>
      <c r="B124" s="147" t="s">
        <v>256</v>
      </c>
      <c r="C124" s="148" t="s">
        <v>459</v>
      </c>
    </row>
    <row r="125" spans="1:3" x14ac:dyDescent="0.3">
      <c r="A125" s="146">
        <v>108</v>
      </c>
      <c r="B125" s="147" t="s">
        <v>256</v>
      </c>
      <c r="C125" s="148" t="s">
        <v>459</v>
      </c>
    </row>
    <row r="126" spans="1:3" x14ac:dyDescent="0.3">
      <c r="A126" s="146">
        <v>109</v>
      </c>
      <c r="B126" s="147" t="s">
        <v>256</v>
      </c>
      <c r="C126" s="148" t="s">
        <v>459</v>
      </c>
    </row>
    <row r="127" spans="1:3" x14ac:dyDescent="0.3">
      <c r="A127" s="146">
        <v>110</v>
      </c>
      <c r="B127" s="147" t="s">
        <v>256</v>
      </c>
      <c r="C127" s="148" t="s">
        <v>459</v>
      </c>
    </row>
    <row r="128" spans="1:3" x14ac:dyDescent="0.3">
      <c r="A128" s="146">
        <v>111</v>
      </c>
      <c r="B128" s="147" t="s">
        <v>257</v>
      </c>
      <c r="C128" s="148" t="s">
        <v>459</v>
      </c>
    </row>
    <row r="129" spans="1:3" x14ac:dyDescent="0.3">
      <c r="A129" s="146">
        <v>112</v>
      </c>
      <c r="B129" s="147" t="s">
        <v>258</v>
      </c>
      <c r="C129" s="148" t="s">
        <v>459</v>
      </c>
    </row>
    <row r="130" spans="1:3" x14ac:dyDescent="0.3">
      <c r="A130" s="146">
        <v>113</v>
      </c>
      <c r="B130" s="147" t="s">
        <v>258</v>
      </c>
      <c r="C130" s="148" t="s">
        <v>459</v>
      </c>
    </row>
    <row r="131" spans="1:3" x14ac:dyDescent="0.3">
      <c r="A131" s="146">
        <v>115</v>
      </c>
      <c r="B131" s="147" t="s">
        <v>258</v>
      </c>
      <c r="C131" s="148" t="s">
        <v>459</v>
      </c>
    </row>
    <row r="132" spans="1:3" x14ac:dyDescent="0.3">
      <c r="A132" s="146">
        <v>116</v>
      </c>
      <c r="B132" s="147" t="s">
        <v>258</v>
      </c>
      <c r="C132" s="148" t="s">
        <v>459</v>
      </c>
    </row>
    <row r="133" spans="1:3" x14ac:dyDescent="0.3">
      <c r="A133" s="146">
        <v>117</v>
      </c>
      <c r="B133" s="147" t="s">
        <v>258</v>
      </c>
      <c r="C133" s="148" t="s">
        <v>459</v>
      </c>
    </row>
    <row r="134" spans="1:3" x14ac:dyDescent="0.3">
      <c r="A134" s="146">
        <v>118</v>
      </c>
      <c r="B134" s="147" t="s">
        <v>259</v>
      </c>
      <c r="C134" s="148" t="s">
        <v>459</v>
      </c>
    </row>
    <row r="135" spans="1:3" x14ac:dyDescent="0.3">
      <c r="A135" s="146">
        <v>119</v>
      </c>
      <c r="B135" s="147" t="s">
        <v>259</v>
      </c>
      <c r="C135" s="148" t="s">
        <v>459</v>
      </c>
    </row>
    <row r="136" spans="1:3" x14ac:dyDescent="0.3">
      <c r="A136" s="146">
        <v>120</v>
      </c>
      <c r="B136" s="147" t="s">
        <v>231</v>
      </c>
      <c r="C136" s="148" t="s">
        <v>459</v>
      </c>
    </row>
    <row r="137" spans="1:3" x14ac:dyDescent="0.3">
      <c r="A137" s="146">
        <v>121</v>
      </c>
      <c r="B137" s="147" t="s">
        <v>260</v>
      </c>
      <c r="C137" s="148" t="s">
        <v>458</v>
      </c>
    </row>
    <row r="138" spans="1:3" x14ac:dyDescent="0.3">
      <c r="A138" s="146">
        <v>122</v>
      </c>
      <c r="B138" s="147" t="s">
        <v>261</v>
      </c>
      <c r="C138" s="148" t="s">
        <v>458</v>
      </c>
    </row>
    <row r="139" spans="1:3" x14ac:dyDescent="0.3">
      <c r="A139" s="146">
        <v>123</v>
      </c>
      <c r="B139" s="147" t="s">
        <v>262</v>
      </c>
      <c r="C139" s="148" t="s">
        <v>458</v>
      </c>
    </row>
    <row r="140" spans="1:3" x14ac:dyDescent="0.3">
      <c r="A140" s="146">
        <v>124</v>
      </c>
      <c r="B140" s="147" t="s">
        <v>262</v>
      </c>
      <c r="C140" s="148" t="s">
        <v>458</v>
      </c>
    </row>
    <row r="141" spans="1:3" x14ac:dyDescent="0.3">
      <c r="A141" s="146">
        <v>125</v>
      </c>
      <c r="B141" s="147" t="s">
        <v>262</v>
      </c>
      <c r="C141" s="148" t="s">
        <v>458</v>
      </c>
    </row>
    <row r="142" spans="1:3" x14ac:dyDescent="0.3">
      <c r="A142" s="146">
        <v>126</v>
      </c>
      <c r="B142" s="147" t="s">
        <v>263</v>
      </c>
      <c r="C142" s="148" t="s">
        <v>458</v>
      </c>
    </row>
    <row r="143" spans="1:3" x14ac:dyDescent="0.3">
      <c r="A143" s="146">
        <v>127</v>
      </c>
      <c r="B143" s="147" t="s">
        <v>264</v>
      </c>
      <c r="C143" s="148" t="s">
        <v>458</v>
      </c>
    </row>
    <row r="144" spans="1:3" x14ac:dyDescent="0.3">
      <c r="A144" s="146">
        <v>128</v>
      </c>
      <c r="B144" s="147" t="s">
        <v>265</v>
      </c>
      <c r="C144" s="148" t="s">
        <v>458</v>
      </c>
    </row>
    <row r="145" spans="1:3" x14ac:dyDescent="0.3">
      <c r="A145" s="146">
        <v>129</v>
      </c>
      <c r="B145" s="147" t="s">
        <v>264</v>
      </c>
      <c r="C145" s="148" t="s">
        <v>458</v>
      </c>
    </row>
    <row r="146" spans="1:3" x14ac:dyDescent="0.3">
      <c r="A146" s="146">
        <v>130</v>
      </c>
      <c r="B146" s="147" t="s">
        <v>266</v>
      </c>
      <c r="C146" s="148" t="s">
        <v>458</v>
      </c>
    </row>
    <row r="147" spans="1:3" x14ac:dyDescent="0.3">
      <c r="A147" s="146">
        <v>131</v>
      </c>
      <c r="B147" s="147" t="s">
        <v>266</v>
      </c>
      <c r="C147" s="148" t="s">
        <v>458</v>
      </c>
    </row>
    <row r="148" spans="1:3" x14ac:dyDescent="0.3">
      <c r="A148" s="146">
        <v>132</v>
      </c>
      <c r="B148" s="147" t="s">
        <v>267</v>
      </c>
      <c r="C148" s="148" t="s">
        <v>458</v>
      </c>
    </row>
    <row r="149" spans="1:3" x14ac:dyDescent="0.3">
      <c r="A149" s="146">
        <v>133</v>
      </c>
      <c r="B149" s="147" t="s">
        <v>267</v>
      </c>
      <c r="C149" s="148" t="s">
        <v>458</v>
      </c>
    </row>
    <row r="150" spans="1:3" x14ac:dyDescent="0.3">
      <c r="A150" s="146">
        <v>134</v>
      </c>
      <c r="B150" s="147" t="s">
        <v>267</v>
      </c>
      <c r="C150" s="148" t="s">
        <v>458</v>
      </c>
    </row>
    <row r="151" spans="1:3" x14ac:dyDescent="0.3">
      <c r="A151" s="146">
        <v>135</v>
      </c>
      <c r="B151" s="147" t="s">
        <v>267</v>
      </c>
      <c r="C151" s="148" t="s">
        <v>458</v>
      </c>
    </row>
    <row r="152" spans="1:3" x14ac:dyDescent="0.3">
      <c r="A152" s="146">
        <v>136</v>
      </c>
      <c r="B152" s="147" t="s">
        <v>267</v>
      </c>
      <c r="C152" s="148" t="s">
        <v>458</v>
      </c>
    </row>
    <row r="153" spans="1:3" x14ac:dyDescent="0.3">
      <c r="A153" s="146">
        <v>137</v>
      </c>
      <c r="B153" s="147" t="s">
        <v>267</v>
      </c>
      <c r="C153" s="148" t="s">
        <v>458</v>
      </c>
    </row>
    <row r="154" spans="1:3" x14ac:dyDescent="0.3">
      <c r="A154" s="146">
        <v>138</v>
      </c>
      <c r="B154" s="147" t="s">
        <v>267</v>
      </c>
      <c r="C154" s="148" t="s">
        <v>458</v>
      </c>
    </row>
    <row r="155" spans="1:3" x14ac:dyDescent="0.3">
      <c r="A155" s="146">
        <v>140</v>
      </c>
      <c r="B155" s="147" t="s">
        <v>251</v>
      </c>
      <c r="C155" s="148" t="s">
        <v>458</v>
      </c>
    </row>
    <row r="156" spans="1:3" x14ac:dyDescent="0.3">
      <c r="A156" s="146">
        <v>141</v>
      </c>
      <c r="B156" s="147" t="s">
        <v>268</v>
      </c>
      <c r="C156" s="148" t="s">
        <v>458</v>
      </c>
    </row>
    <row r="157" spans="1:3" x14ac:dyDescent="0.3">
      <c r="A157" s="146">
        <v>142</v>
      </c>
      <c r="B157" s="147" t="s">
        <v>268</v>
      </c>
      <c r="C157" s="148" t="s">
        <v>458</v>
      </c>
    </row>
    <row r="158" spans="1:3" x14ac:dyDescent="0.3">
      <c r="A158" s="146">
        <v>143</v>
      </c>
      <c r="B158" s="147" t="s">
        <v>254</v>
      </c>
      <c r="C158" s="148" t="s">
        <v>459</v>
      </c>
    </row>
    <row r="159" spans="1:3" x14ac:dyDescent="0.3">
      <c r="A159" s="146">
        <v>144</v>
      </c>
      <c r="B159" s="147" t="s">
        <v>269</v>
      </c>
      <c r="C159" s="148" t="s">
        <v>458</v>
      </c>
    </row>
    <row r="160" spans="1:3" x14ac:dyDescent="0.3">
      <c r="A160" s="146">
        <v>145</v>
      </c>
      <c r="B160" s="147" t="s">
        <v>269</v>
      </c>
      <c r="C160" s="148" t="s">
        <v>458</v>
      </c>
    </row>
    <row r="161" spans="1:3" x14ac:dyDescent="0.3">
      <c r="A161" s="146">
        <v>146</v>
      </c>
      <c r="B161" s="147" t="s">
        <v>269</v>
      </c>
      <c r="C161" s="148" t="s">
        <v>458</v>
      </c>
    </row>
    <row r="162" spans="1:3" x14ac:dyDescent="0.3">
      <c r="A162" s="146">
        <v>147</v>
      </c>
      <c r="B162" s="147" t="s">
        <v>269</v>
      </c>
      <c r="C162" s="148" t="s">
        <v>458</v>
      </c>
    </row>
    <row r="163" spans="1:3" x14ac:dyDescent="0.3">
      <c r="A163" s="146">
        <v>148</v>
      </c>
      <c r="B163" s="147" t="s">
        <v>270</v>
      </c>
      <c r="C163" s="148" t="s">
        <v>458</v>
      </c>
    </row>
    <row r="164" spans="1:3" x14ac:dyDescent="0.3">
      <c r="A164" s="146">
        <v>149</v>
      </c>
      <c r="B164" s="147" t="s">
        <v>271</v>
      </c>
      <c r="C164" s="148" t="s">
        <v>458</v>
      </c>
    </row>
    <row r="165" spans="1:3" x14ac:dyDescent="0.3">
      <c r="A165" s="146">
        <v>150</v>
      </c>
      <c r="B165" s="147" t="s">
        <v>263</v>
      </c>
      <c r="C165" s="148" t="s">
        <v>458</v>
      </c>
    </row>
    <row r="166" spans="1:3" x14ac:dyDescent="0.3">
      <c r="A166" s="146">
        <v>151</v>
      </c>
      <c r="B166" s="147" t="s">
        <v>263</v>
      </c>
      <c r="C166" s="148" t="s">
        <v>458</v>
      </c>
    </row>
    <row r="167" spans="1:3" x14ac:dyDescent="0.3">
      <c r="A167" s="146">
        <v>152</v>
      </c>
      <c r="B167" s="147" t="s">
        <v>263</v>
      </c>
      <c r="C167" s="148" t="s">
        <v>458</v>
      </c>
    </row>
    <row r="168" spans="1:3" x14ac:dyDescent="0.3">
      <c r="A168" s="146">
        <v>153</v>
      </c>
      <c r="B168" s="147" t="s">
        <v>263</v>
      </c>
      <c r="C168" s="148" t="s">
        <v>458</v>
      </c>
    </row>
    <row r="169" spans="1:3" x14ac:dyDescent="0.3">
      <c r="A169" s="146">
        <v>154</v>
      </c>
      <c r="B169" s="147" t="s">
        <v>263</v>
      </c>
      <c r="C169" s="148" t="s">
        <v>458</v>
      </c>
    </row>
    <row r="170" spans="1:3" x14ac:dyDescent="0.3">
      <c r="A170" s="146">
        <v>155</v>
      </c>
      <c r="B170" s="147" t="s">
        <v>251</v>
      </c>
      <c r="C170" s="148" t="s">
        <v>459</v>
      </c>
    </row>
    <row r="171" spans="1:3" x14ac:dyDescent="0.3">
      <c r="A171" s="146">
        <v>156</v>
      </c>
      <c r="B171" s="147" t="s">
        <v>263</v>
      </c>
      <c r="C171" s="148" t="s">
        <v>458</v>
      </c>
    </row>
    <row r="172" spans="1:3" x14ac:dyDescent="0.3">
      <c r="A172" s="146">
        <v>157</v>
      </c>
      <c r="B172" s="147" t="s">
        <v>263</v>
      </c>
      <c r="C172" s="148" t="s">
        <v>458</v>
      </c>
    </row>
    <row r="173" spans="1:3" x14ac:dyDescent="0.3">
      <c r="A173" s="146">
        <v>158</v>
      </c>
      <c r="B173" s="147" t="s">
        <v>263</v>
      </c>
      <c r="C173" s="148" t="s">
        <v>458</v>
      </c>
    </row>
    <row r="174" spans="1:3" x14ac:dyDescent="0.3">
      <c r="A174" s="146">
        <v>159</v>
      </c>
      <c r="B174" s="147" t="s">
        <v>238</v>
      </c>
      <c r="C174" s="148" t="s">
        <v>459</v>
      </c>
    </row>
    <row r="175" spans="1:3" x14ac:dyDescent="0.3">
      <c r="A175" s="146">
        <v>160</v>
      </c>
      <c r="B175" s="147" t="s">
        <v>263</v>
      </c>
      <c r="C175" s="148" t="s">
        <v>458</v>
      </c>
    </row>
    <row r="176" spans="1:3" x14ac:dyDescent="0.3">
      <c r="A176" s="146">
        <v>161</v>
      </c>
      <c r="B176" s="147" t="s">
        <v>263</v>
      </c>
      <c r="C176" s="148" t="s">
        <v>458</v>
      </c>
    </row>
    <row r="177" spans="1:3" x14ac:dyDescent="0.3">
      <c r="A177" s="146">
        <v>162</v>
      </c>
      <c r="B177" s="147" t="s">
        <v>263</v>
      </c>
      <c r="C177" s="148" t="s">
        <v>458</v>
      </c>
    </row>
    <row r="178" spans="1:3" x14ac:dyDescent="0.3">
      <c r="A178" s="146">
        <v>163</v>
      </c>
      <c r="B178" s="147" t="s">
        <v>263</v>
      </c>
      <c r="C178" s="148" t="s">
        <v>458</v>
      </c>
    </row>
    <row r="179" spans="1:3" x14ac:dyDescent="0.3">
      <c r="A179" s="146">
        <v>164</v>
      </c>
      <c r="B179" s="147" t="s">
        <v>263</v>
      </c>
      <c r="C179" s="148" t="s">
        <v>458</v>
      </c>
    </row>
    <row r="180" spans="1:3" x14ac:dyDescent="0.3">
      <c r="A180" s="146">
        <v>165</v>
      </c>
      <c r="B180" s="147" t="s">
        <v>263</v>
      </c>
      <c r="C180" s="148" t="s">
        <v>458</v>
      </c>
    </row>
    <row r="181" spans="1:3" x14ac:dyDescent="0.3">
      <c r="A181" s="146">
        <v>166</v>
      </c>
      <c r="B181" s="147" t="s">
        <v>263</v>
      </c>
      <c r="C181" s="148" t="s">
        <v>458</v>
      </c>
    </row>
    <row r="182" spans="1:3" x14ac:dyDescent="0.3">
      <c r="A182" s="146">
        <v>167</v>
      </c>
      <c r="B182" s="147" t="s">
        <v>263</v>
      </c>
      <c r="C182" s="148" t="s">
        <v>458</v>
      </c>
    </row>
    <row r="183" spans="1:3" x14ac:dyDescent="0.3">
      <c r="A183" s="146">
        <v>168</v>
      </c>
      <c r="B183" s="147" t="s">
        <v>263</v>
      </c>
      <c r="C183" s="148" t="s">
        <v>458</v>
      </c>
    </row>
    <row r="184" spans="1:3" x14ac:dyDescent="0.3">
      <c r="A184" s="146">
        <v>169</v>
      </c>
      <c r="B184" s="147" t="s">
        <v>263</v>
      </c>
      <c r="C184" s="148" t="s">
        <v>458</v>
      </c>
    </row>
    <row r="185" spans="1:3" x14ac:dyDescent="0.3">
      <c r="A185" s="146">
        <v>170</v>
      </c>
      <c r="B185" s="147" t="s">
        <v>263</v>
      </c>
      <c r="C185" s="148" t="s">
        <v>458</v>
      </c>
    </row>
    <row r="186" spans="1:3" x14ac:dyDescent="0.3">
      <c r="A186" s="146">
        <v>171</v>
      </c>
      <c r="B186" s="147" t="s">
        <v>263</v>
      </c>
      <c r="C186" s="148" t="s">
        <v>458</v>
      </c>
    </row>
    <row r="187" spans="1:3" x14ac:dyDescent="0.3">
      <c r="A187" s="146">
        <v>172</v>
      </c>
      <c r="B187" s="147" t="s">
        <v>263</v>
      </c>
      <c r="C187" s="148" t="s">
        <v>458</v>
      </c>
    </row>
    <row r="188" spans="1:3" x14ac:dyDescent="0.3">
      <c r="A188" s="146">
        <v>173</v>
      </c>
      <c r="B188" s="147" t="s">
        <v>263</v>
      </c>
      <c r="C188" s="148" t="s">
        <v>458</v>
      </c>
    </row>
    <row r="189" spans="1:3" x14ac:dyDescent="0.3">
      <c r="A189" s="146">
        <v>174</v>
      </c>
      <c r="B189" s="147" t="s">
        <v>263</v>
      </c>
      <c r="C189" s="148" t="s">
        <v>458</v>
      </c>
    </row>
    <row r="190" spans="1:3" x14ac:dyDescent="0.3">
      <c r="A190" s="146">
        <v>175</v>
      </c>
      <c r="B190" s="147" t="s">
        <v>263</v>
      </c>
      <c r="C190" s="148" t="s">
        <v>458</v>
      </c>
    </row>
    <row r="191" spans="1:3" x14ac:dyDescent="0.3">
      <c r="A191" s="146">
        <v>176</v>
      </c>
      <c r="B191" s="147" t="s">
        <v>263</v>
      </c>
      <c r="C191" s="148" t="s">
        <v>458</v>
      </c>
    </row>
    <row r="192" spans="1:3" x14ac:dyDescent="0.3">
      <c r="A192" s="146">
        <v>177</v>
      </c>
      <c r="B192" s="147" t="s">
        <v>263</v>
      </c>
      <c r="C192" s="148" t="s">
        <v>458</v>
      </c>
    </row>
    <row r="193" spans="1:3" x14ac:dyDescent="0.3">
      <c r="A193" s="146">
        <v>178</v>
      </c>
      <c r="B193" s="147" t="s">
        <v>272</v>
      </c>
      <c r="C193" s="148" t="s">
        <v>458</v>
      </c>
    </row>
    <row r="194" spans="1:3" x14ac:dyDescent="0.3">
      <c r="A194" s="146">
        <v>179</v>
      </c>
      <c r="B194" s="147" t="s">
        <v>263</v>
      </c>
      <c r="C194" s="148" t="s">
        <v>458</v>
      </c>
    </row>
    <row r="195" spans="1:3" x14ac:dyDescent="0.3">
      <c r="A195" s="146">
        <v>180</v>
      </c>
      <c r="B195" s="147" t="s">
        <v>263</v>
      </c>
      <c r="C195" s="148" t="s">
        <v>458</v>
      </c>
    </row>
    <row r="196" spans="1:3" x14ac:dyDescent="0.3">
      <c r="A196" s="146">
        <v>181</v>
      </c>
      <c r="B196" s="147" t="s">
        <v>263</v>
      </c>
      <c r="C196" s="148" t="s">
        <v>458</v>
      </c>
    </row>
    <row r="197" spans="1:3" x14ac:dyDescent="0.3">
      <c r="A197" s="146">
        <v>182</v>
      </c>
      <c r="B197" s="147" t="s">
        <v>263</v>
      </c>
      <c r="C197" s="148" t="s">
        <v>458</v>
      </c>
    </row>
    <row r="198" spans="1:3" x14ac:dyDescent="0.3">
      <c r="A198" s="146">
        <v>183</v>
      </c>
      <c r="B198" s="147" t="s">
        <v>263</v>
      </c>
      <c r="C198" s="148" t="s">
        <v>458</v>
      </c>
    </row>
    <row r="199" spans="1:3" x14ac:dyDescent="0.3">
      <c r="A199" s="146">
        <v>184</v>
      </c>
      <c r="B199" s="147" t="s">
        <v>263</v>
      </c>
      <c r="C199" s="148" t="s">
        <v>458</v>
      </c>
    </row>
    <row r="200" spans="1:3" x14ac:dyDescent="0.3">
      <c r="A200" s="146">
        <v>185</v>
      </c>
      <c r="B200" s="147" t="s">
        <v>263</v>
      </c>
      <c r="C200" s="148" t="s">
        <v>458</v>
      </c>
    </row>
    <row r="201" spans="1:3" x14ac:dyDescent="0.3">
      <c r="A201" s="146">
        <v>186</v>
      </c>
      <c r="B201" s="147" t="s">
        <v>263</v>
      </c>
      <c r="C201" s="148" t="s">
        <v>458</v>
      </c>
    </row>
    <row r="202" spans="1:3" x14ac:dyDescent="0.3">
      <c r="A202" s="146">
        <v>187</v>
      </c>
      <c r="B202" s="147" t="s">
        <v>263</v>
      </c>
      <c r="C202" s="148" t="s">
        <v>458</v>
      </c>
    </row>
    <row r="203" spans="1:3" x14ac:dyDescent="0.3">
      <c r="A203" s="146">
        <v>188</v>
      </c>
      <c r="B203" s="147" t="s">
        <v>263</v>
      </c>
      <c r="C203" s="148" t="s">
        <v>458</v>
      </c>
    </row>
    <row r="204" spans="1:3" x14ac:dyDescent="0.3">
      <c r="A204" s="146">
        <v>189</v>
      </c>
      <c r="B204" s="147" t="s">
        <v>263</v>
      </c>
      <c r="C204" s="148" t="s">
        <v>459</v>
      </c>
    </row>
    <row r="205" spans="1:3" x14ac:dyDescent="0.3">
      <c r="A205" s="146">
        <v>190</v>
      </c>
      <c r="B205" s="147" t="s">
        <v>263</v>
      </c>
      <c r="C205" s="148" t="s">
        <v>459</v>
      </c>
    </row>
    <row r="206" spans="1:3" x14ac:dyDescent="0.3">
      <c r="A206" s="146">
        <v>191</v>
      </c>
      <c r="B206" s="147" t="s">
        <v>263</v>
      </c>
      <c r="C206" s="148" t="s">
        <v>459</v>
      </c>
    </row>
    <row r="207" spans="1:3" x14ac:dyDescent="0.3">
      <c r="A207" s="146">
        <v>192</v>
      </c>
      <c r="B207" s="147" t="s">
        <v>263</v>
      </c>
      <c r="C207" s="148" t="s">
        <v>459</v>
      </c>
    </row>
    <row r="208" spans="1:3" x14ac:dyDescent="0.3">
      <c r="A208" s="146">
        <v>193</v>
      </c>
      <c r="B208" s="147" t="s">
        <v>263</v>
      </c>
      <c r="C208" s="148" t="s">
        <v>459</v>
      </c>
    </row>
    <row r="209" spans="1:3" x14ac:dyDescent="0.3">
      <c r="A209" s="146">
        <v>194</v>
      </c>
      <c r="B209" s="147" t="s">
        <v>263</v>
      </c>
      <c r="C209" s="148" t="s">
        <v>459</v>
      </c>
    </row>
    <row r="210" spans="1:3" x14ac:dyDescent="0.3">
      <c r="A210" s="146">
        <v>195</v>
      </c>
      <c r="B210" s="147" t="s">
        <v>263</v>
      </c>
      <c r="C210" s="148" t="s">
        <v>459</v>
      </c>
    </row>
    <row r="211" spans="1:3" x14ac:dyDescent="0.3">
      <c r="A211" s="146">
        <v>196</v>
      </c>
      <c r="B211" s="147" t="s">
        <v>263</v>
      </c>
      <c r="C211" s="148" t="s">
        <v>459</v>
      </c>
    </row>
    <row r="212" spans="1:3" x14ac:dyDescent="0.3">
      <c r="A212" s="146">
        <v>197</v>
      </c>
      <c r="B212" s="147" t="s">
        <v>263</v>
      </c>
      <c r="C212" s="148" t="s">
        <v>459</v>
      </c>
    </row>
    <row r="213" spans="1:3" x14ac:dyDescent="0.3">
      <c r="A213" s="146">
        <v>198</v>
      </c>
      <c r="B213" s="147" t="s">
        <v>263</v>
      </c>
      <c r="C213" s="148" t="s">
        <v>459</v>
      </c>
    </row>
    <row r="214" spans="1:3" x14ac:dyDescent="0.3">
      <c r="A214" s="146">
        <v>199</v>
      </c>
      <c r="B214" s="147" t="s">
        <v>263</v>
      </c>
      <c r="C214" s="148" t="s">
        <v>459</v>
      </c>
    </row>
    <row r="215" spans="1:3" x14ac:dyDescent="0.3">
      <c r="A215" s="146">
        <v>201</v>
      </c>
      <c r="B215" s="147" t="s">
        <v>263</v>
      </c>
      <c r="C215" s="148" t="s">
        <v>459</v>
      </c>
    </row>
    <row r="216" spans="1:3" x14ac:dyDescent="0.3">
      <c r="A216" s="146">
        <v>202</v>
      </c>
      <c r="B216" s="147" t="s">
        <v>263</v>
      </c>
      <c r="C216" s="148" t="s">
        <v>459</v>
      </c>
    </row>
    <row r="217" spans="1:3" x14ac:dyDescent="0.3">
      <c r="A217" s="146">
        <v>203</v>
      </c>
      <c r="B217" s="147" t="s">
        <v>263</v>
      </c>
      <c r="C217" s="148" t="s">
        <v>459</v>
      </c>
    </row>
    <row r="218" spans="1:3" x14ac:dyDescent="0.3">
      <c r="A218" s="146">
        <v>204</v>
      </c>
      <c r="B218" s="147" t="s">
        <v>263</v>
      </c>
      <c r="C218" s="148" t="s">
        <v>459</v>
      </c>
    </row>
    <row r="219" spans="1:3" x14ac:dyDescent="0.3">
      <c r="A219" s="146">
        <v>205</v>
      </c>
      <c r="B219" s="147" t="s">
        <v>263</v>
      </c>
      <c r="C219" s="148" t="s">
        <v>459</v>
      </c>
    </row>
    <row r="220" spans="1:3" x14ac:dyDescent="0.3">
      <c r="A220" s="146">
        <v>206</v>
      </c>
      <c r="B220" s="147" t="s">
        <v>263</v>
      </c>
      <c r="C220" s="148" t="s">
        <v>459</v>
      </c>
    </row>
    <row r="221" spans="1:3" x14ac:dyDescent="0.3">
      <c r="A221" s="146">
        <v>207</v>
      </c>
      <c r="B221" s="147" t="s">
        <v>263</v>
      </c>
      <c r="C221" s="148" t="s">
        <v>459</v>
      </c>
    </row>
    <row r="222" spans="1:3" x14ac:dyDescent="0.3">
      <c r="A222" s="146">
        <v>208</v>
      </c>
      <c r="B222" s="147" t="s">
        <v>263</v>
      </c>
      <c r="C222" s="148" t="s">
        <v>459</v>
      </c>
    </row>
    <row r="223" spans="1:3" x14ac:dyDescent="0.3">
      <c r="A223" s="146">
        <v>209</v>
      </c>
      <c r="B223" s="147" t="s">
        <v>263</v>
      </c>
      <c r="C223" s="148" t="s">
        <v>458</v>
      </c>
    </row>
    <row r="224" spans="1:3" x14ac:dyDescent="0.3">
      <c r="A224" s="146">
        <v>210</v>
      </c>
      <c r="B224" s="147" t="s">
        <v>263</v>
      </c>
      <c r="C224" s="148" t="s">
        <v>458</v>
      </c>
    </row>
    <row r="225" spans="1:3" x14ac:dyDescent="0.3">
      <c r="A225" s="146">
        <v>211</v>
      </c>
      <c r="B225" s="147" t="s">
        <v>263</v>
      </c>
      <c r="C225" s="148" t="s">
        <v>458</v>
      </c>
    </row>
    <row r="226" spans="1:3" x14ac:dyDescent="0.3">
      <c r="A226" s="146">
        <v>212</v>
      </c>
      <c r="B226" s="147" t="s">
        <v>263</v>
      </c>
      <c r="C226" s="148" t="s">
        <v>458</v>
      </c>
    </row>
    <row r="227" spans="1:3" x14ac:dyDescent="0.3">
      <c r="A227" s="146">
        <v>213</v>
      </c>
      <c r="B227" s="147" t="s">
        <v>263</v>
      </c>
      <c r="C227" s="148" t="s">
        <v>458</v>
      </c>
    </row>
    <row r="228" spans="1:3" x14ac:dyDescent="0.3">
      <c r="A228" s="146">
        <v>214</v>
      </c>
      <c r="B228" s="147" t="s">
        <v>263</v>
      </c>
      <c r="C228" s="148" t="s">
        <v>458</v>
      </c>
    </row>
    <row r="229" spans="1:3" x14ac:dyDescent="0.3">
      <c r="A229" s="146">
        <v>215</v>
      </c>
      <c r="B229" s="147" t="s">
        <v>263</v>
      </c>
      <c r="C229" s="148" t="s">
        <v>458</v>
      </c>
    </row>
    <row r="230" spans="1:3" x14ac:dyDescent="0.3">
      <c r="A230" s="146">
        <v>216</v>
      </c>
      <c r="B230" s="147" t="s">
        <v>263</v>
      </c>
      <c r="C230" s="148" t="s">
        <v>458</v>
      </c>
    </row>
    <row r="231" spans="1:3" x14ac:dyDescent="0.3">
      <c r="A231" s="146">
        <v>217</v>
      </c>
      <c r="B231" s="147" t="s">
        <v>263</v>
      </c>
      <c r="C231" s="148" t="s">
        <v>458</v>
      </c>
    </row>
    <row r="232" spans="1:3" x14ac:dyDescent="0.3">
      <c r="A232" s="146">
        <v>218</v>
      </c>
      <c r="B232" s="147" t="s">
        <v>263</v>
      </c>
      <c r="C232" s="148" t="s">
        <v>458</v>
      </c>
    </row>
    <row r="233" spans="1:3" x14ac:dyDescent="0.3">
      <c r="A233" s="146">
        <v>219</v>
      </c>
      <c r="B233" s="147" t="s">
        <v>263</v>
      </c>
      <c r="C233" s="148" t="s">
        <v>458</v>
      </c>
    </row>
    <row r="234" spans="1:3" x14ac:dyDescent="0.3">
      <c r="A234" s="146">
        <v>220</v>
      </c>
      <c r="B234" s="147" t="s">
        <v>263</v>
      </c>
      <c r="C234" s="148" t="s">
        <v>458</v>
      </c>
    </row>
    <row r="235" spans="1:3" x14ac:dyDescent="0.3">
      <c r="A235" s="146">
        <v>221</v>
      </c>
      <c r="B235" s="147" t="s">
        <v>263</v>
      </c>
      <c r="C235" s="148" t="s">
        <v>458</v>
      </c>
    </row>
    <row r="236" spans="1:3" x14ac:dyDescent="0.3">
      <c r="A236" s="146">
        <v>222</v>
      </c>
      <c r="B236" s="147" t="s">
        <v>263</v>
      </c>
      <c r="C236" s="148" t="s">
        <v>458</v>
      </c>
    </row>
    <row r="237" spans="1:3" x14ac:dyDescent="0.3">
      <c r="A237" s="146">
        <v>223</v>
      </c>
      <c r="B237" s="147" t="s">
        <v>263</v>
      </c>
      <c r="C237" s="148" t="s">
        <v>458</v>
      </c>
    </row>
    <row r="238" spans="1:3" x14ac:dyDescent="0.3">
      <c r="A238" s="146">
        <v>224</v>
      </c>
      <c r="B238" s="147" t="s">
        <v>263</v>
      </c>
      <c r="C238" s="148" t="s">
        <v>458</v>
      </c>
    </row>
    <row r="239" spans="1:3" x14ac:dyDescent="0.3">
      <c r="A239" s="146">
        <v>225</v>
      </c>
      <c r="B239" s="147" t="s">
        <v>263</v>
      </c>
      <c r="C239" s="148" t="s">
        <v>458</v>
      </c>
    </row>
    <row r="240" spans="1:3" x14ac:dyDescent="0.3">
      <c r="A240" s="146">
        <v>226</v>
      </c>
      <c r="B240" s="147" t="s">
        <v>263</v>
      </c>
      <c r="C240" s="148" t="s">
        <v>458</v>
      </c>
    </row>
    <row r="241" spans="1:3" x14ac:dyDescent="0.3">
      <c r="A241" s="146">
        <v>227</v>
      </c>
      <c r="B241" s="147" t="s">
        <v>263</v>
      </c>
      <c r="C241" s="148" t="s">
        <v>458</v>
      </c>
    </row>
    <row r="242" spans="1:3" x14ac:dyDescent="0.3">
      <c r="A242" s="146">
        <v>228</v>
      </c>
      <c r="B242" s="147" t="s">
        <v>273</v>
      </c>
      <c r="C242" s="148" t="s">
        <v>459</v>
      </c>
    </row>
    <row r="243" spans="1:3" x14ac:dyDescent="0.3">
      <c r="A243" s="146">
        <v>229</v>
      </c>
      <c r="B243" s="147" t="s">
        <v>273</v>
      </c>
      <c r="C243" s="148" t="s">
        <v>459</v>
      </c>
    </row>
    <row r="244" spans="1:3" x14ac:dyDescent="0.3">
      <c r="A244" s="146">
        <v>230</v>
      </c>
      <c r="B244" s="147" t="s">
        <v>263</v>
      </c>
      <c r="C244" s="148" t="s">
        <v>459</v>
      </c>
    </row>
    <row r="245" spans="1:3" x14ac:dyDescent="0.3">
      <c r="A245" s="146">
        <v>231</v>
      </c>
      <c r="B245" s="147" t="s">
        <v>251</v>
      </c>
      <c r="C245" s="148" t="s">
        <v>458</v>
      </c>
    </row>
    <row r="246" spans="1:3" x14ac:dyDescent="0.3">
      <c r="A246" s="146">
        <v>233</v>
      </c>
      <c r="B246" s="147" t="s">
        <v>251</v>
      </c>
      <c r="C246" s="148" t="s">
        <v>458</v>
      </c>
    </row>
    <row r="247" spans="1:3" x14ac:dyDescent="0.3">
      <c r="A247" s="146">
        <v>234</v>
      </c>
      <c r="B247" s="147" t="s">
        <v>251</v>
      </c>
      <c r="C247" s="148" t="s">
        <v>458</v>
      </c>
    </row>
    <row r="248" spans="1:3" x14ac:dyDescent="0.3">
      <c r="A248" s="146">
        <v>235</v>
      </c>
      <c r="B248" s="147" t="s">
        <v>251</v>
      </c>
      <c r="C248" s="148" t="s">
        <v>458</v>
      </c>
    </row>
    <row r="249" spans="1:3" x14ac:dyDescent="0.3">
      <c r="A249" s="146">
        <v>236</v>
      </c>
      <c r="B249" s="147" t="s">
        <v>251</v>
      </c>
      <c r="C249" s="148" t="s">
        <v>458</v>
      </c>
    </row>
    <row r="250" spans="1:3" x14ac:dyDescent="0.3">
      <c r="A250" s="146">
        <v>237</v>
      </c>
      <c r="B250" s="147" t="s">
        <v>251</v>
      </c>
      <c r="C250" s="148" t="s">
        <v>458</v>
      </c>
    </row>
    <row r="251" spans="1:3" x14ac:dyDescent="0.3">
      <c r="A251" s="146">
        <v>238</v>
      </c>
      <c r="B251" s="147" t="s">
        <v>263</v>
      </c>
      <c r="C251" s="148" t="s">
        <v>458</v>
      </c>
    </row>
    <row r="252" spans="1:3" x14ac:dyDescent="0.3">
      <c r="A252" s="146">
        <v>241</v>
      </c>
      <c r="B252" s="147" t="s">
        <v>274</v>
      </c>
      <c r="C252" s="148" t="s">
        <v>458</v>
      </c>
    </row>
    <row r="253" spans="1:3" x14ac:dyDescent="0.3">
      <c r="A253" s="146">
        <v>242</v>
      </c>
      <c r="B253" s="147" t="s">
        <v>275</v>
      </c>
      <c r="C253" s="148" t="s">
        <v>458</v>
      </c>
    </row>
    <row r="254" spans="1:3" x14ac:dyDescent="0.3">
      <c r="A254" s="146">
        <v>243</v>
      </c>
      <c r="B254" s="147" t="s">
        <v>239</v>
      </c>
      <c r="C254" s="148" t="s">
        <v>458</v>
      </c>
    </row>
    <row r="255" spans="1:3" x14ac:dyDescent="0.3">
      <c r="A255" s="146">
        <v>244</v>
      </c>
      <c r="B255" s="147" t="s">
        <v>263</v>
      </c>
      <c r="C255" s="148" t="s">
        <v>458</v>
      </c>
    </row>
    <row r="256" spans="1:3" x14ac:dyDescent="0.3">
      <c r="A256" s="146">
        <v>245</v>
      </c>
      <c r="B256" s="147" t="s">
        <v>275</v>
      </c>
      <c r="C256" s="148" t="s">
        <v>458</v>
      </c>
    </row>
    <row r="257" spans="1:3" x14ac:dyDescent="0.3">
      <c r="A257" s="146">
        <v>246</v>
      </c>
      <c r="B257" s="147" t="s">
        <v>276</v>
      </c>
      <c r="C257" s="148" t="s">
        <v>458</v>
      </c>
    </row>
    <row r="258" spans="1:3" x14ac:dyDescent="0.3">
      <c r="A258" s="146">
        <v>247</v>
      </c>
      <c r="B258" s="147" t="s">
        <v>275</v>
      </c>
      <c r="C258" s="148" t="s">
        <v>458</v>
      </c>
    </row>
    <row r="259" spans="1:3" x14ac:dyDescent="0.3">
      <c r="A259" s="146">
        <v>248</v>
      </c>
      <c r="B259" s="147" t="s">
        <v>263</v>
      </c>
      <c r="C259" s="148" t="s">
        <v>458</v>
      </c>
    </row>
    <row r="260" spans="1:3" x14ac:dyDescent="0.3">
      <c r="A260" s="146">
        <v>249</v>
      </c>
      <c r="B260" s="147" t="s">
        <v>275</v>
      </c>
      <c r="C260" s="148" t="s">
        <v>458</v>
      </c>
    </row>
    <row r="261" spans="1:3" x14ac:dyDescent="0.3">
      <c r="A261" s="146">
        <v>250</v>
      </c>
      <c r="B261" s="147" t="s">
        <v>277</v>
      </c>
      <c r="C261" s="148" t="s">
        <v>459</v>
      </c>
    </row>
    <row r="262" spans="1:3" x14ac:dyDescent="0.3">
      <c r="A262" s="146">
        <v>251</v>
      </c>
      <c r="B262" s="147" t="s">
        <v>277</v>
      </c>
      <c r="C262" s="148" t="s">
        <v>459</v>
      </c>
    </row>
    <row r="263" spans="1:3" x14ac:dyDescent="0.3">
      <c r="A263" s="146">
        <v>252</v>
      </c>
      <c r="B263" s="147" t="s">
        <v>277</v>
      </c>
      <c r="C263" s="148" t="s">
        <v>459</v>
      </c>
    </row>
    <row r="264" spans="1:3" x14ac:dyDescent="0.3">
      <c r="A264" s="146">
        <v>253</v>
      </c>
      <c r="B264" s="147" t="s">
        <v>277</v>
      </c>
      <c r="C264" s="148" t="s">
        <v>459</v>
      </c>
    </row>
    <row r="265" spans="1:3" x14ac:dyDescent="0.3">
      <c r="A265" s="146">
        <v>254</v>
      </c>
      <c r="B265" s="147" t="s">
        <v>278</v>
      </c>
      <c r="C265" s="148" t="s">
        <v>458</v>
      </c>
    </row>
    <row r="266" spans="1:3" x14ac:dyDescent="0.3">
      <c r="A266" s="146">
        <v>255</v>
      </c>
      <c r="B266" s="147" t="s">
        <v>279</v>
      </c>
      <c r="C266" s="148" t="s">
        <v>458</v>
      </c>
    </row>
    <row r="267" spans="1:3" x14ac:dyDescent="0.3">
      <c r="A267" s="146">
        <v>257</v>
      </c>
      <c r="B267" s="147" t="s">
        <v>280</v>
      </c>
      <c r="C267" s="148" t="s">
        <v>458</v>
      </c>
    </row>
    <row r="268" spans="1:3" x14ac:dyDescent="0.3">
      <c r="A268" s="146">
        <v>258</v>
      </c>
      <c r="B268" s="147" t="s">
        <v>281</v>
      </c>
      <c r="C268" s="148" t="s">
        <v>458</v>
      </c>
    </row>
    <row r="269" spans="1:3" x14ac:dyDescent="0.3">
      <c r="A269" s="146">
        <v>259</v>
      </c>
      <c r="B269" s="147" t="s">
        <v>282</v>
      </c>
      <c r="C269" s="148" t="s">
        <v>458</v>
      </c>
    </row>
    <row r="270" spans="1:3" x14ac:dyDescent="0.3">
      <c r="A270" s="146">
        <v>260</v>
      </c>
      <c r="B270" s="147" t="s">
        <v>281</v>
      </c>
      <c r="C270" s="148" t="s">
        <v>459</v>
      </c>
    </row>
    <row r="271" spans="1:3" x14ac:dyDescent="0.3">
      <c r="A271" s="146">
        <v>261</v>
      </c>
      <c r="B271" s="147" t="s">
        <v>281</v>
      </c>
      <c r="C271" s="148" t="s">
        <v>458</v>
      </c>
    </row>
    <row r="272" spans="1:3" x14ac:dyDescent="0.3">
      <c r="A272" s="146">
        <v>262</v>
      </c>
      <c r="B272" s="147" t="s">
        <v>281</v>
      </c>
      <c r="C272" s="148" t="s">
        <v>458</v>
      </c>
    </row>
    <row r="273" spans="1:3" x14ac:dyDescent="0.3">
      <c r="A273" s="146">
        <v>263</v>
      </c>
      <c r="B273" s="147" t="s">
        <v>281</v>
      </c>
      <c r="C273" s="148" t="s">
        <v>458</v>
      </c>
    </row>
    <row r="274" spans="1:3" x14ac:dyDescent="0.3">
      <c r="A274" s="146">
        <v>264</v>
      </c>
      <c r="B274" s="147" t="s">
        <v>281</v>
      </c>
      <c r="C274" s="148" t="s">
        <v>458</v>
      </c>
    </row>
    <row r="275" spans="1:3" x14ac:dyDescent="0.3">
      <c r="A275" s="146">
        <v>265</v>
      </c>
      <c r="B275" s="147" t="s">
        <v>283</v>
      </c>
      <c r="C275" s="148" t="s">
        <v>459</v>
      </c>
    </row>
    <row r="276" spans="1:3" x14ac:dyDescent="0.3">
      <c r="A276" s="146">
        <v>266</v>
      </c>
      <c r="B276" s="147" t="s">
        <v>283</v>
      </c>
      <c r="C276" s="148" t="s">
        <v>459</v>
      </c>
    </row>
    <row r="277" spans="1:3" x14ac:dyDescent="0.3">
      <c r="A277" s="146">
        <v>267</v>
      </c>
      <c r="B277" s="147" t="s">
        <v>283</v>
      </c>
      <c r="C277" s="148" t="s">
        <v>459</v>
      </c>
    </row>
    <row r="278" spans="1:3" x14ac:dyDescent="0.3">
      <c r="A278" s="146">
        <v>268</v>
      </c>
      <c r="B278" s="147" t="s">
        <v>283</v>
      </c>
      <c r="C278" s="148" t="s">
        <v>459</v>
      </c>
    </row>
    <row r="279" spans="1:3" x14ac:dyDescent="0.3">
      <c r="A279" s="146">
        <v>269</v>
      </c>
      <c r="B279" s="147" t="s">
        <v>283</v>
      </c>
      <c r="C279" s="148" t="s">
        <v>459</v>
      </c>
    </row>
    <row r="280" spans="1:3" x14ac:dyDescent="0.3">
      <c r="A280" s="146">
        <v>270</v>
      </c>
      <c r="B280" s="147" t="s">
        <v>283</v>
      </c>
      <c r="C280" s="148" t="s">
        <v>459</v>
      </c>
    </row>
    <row r="281" spans="1:3" x14ac:dyDescent="0.3">
      <c r="A281" s="146">
        <v>271</v>
      </c>
      <c r="B281" s="147" t="s">
        <v>283</v>
      </c>
      <c r="C281" s="148" t="s">
        <v>459</v>
      </c>
    </row>
    <row r="282" spans="1:3" x14ac:dyDescent="0.3">
      <c r="A282" s="146">
        <v>272</v>
      </c>
      <c r="B282" s="147" t="s">
        <v>283</v>
      </c>
      <c r="C282" s="148" t="s">
        <v>459</v>
      </c>
    </row>
    <row r="283" spans="1:3" x14ac:dyDescent="0.3">
      <c r="A283" s="146">
        <v>273</v>
      </c>
      <c r="B283" s="147" t="s">
        <v>283</v>
      </c>
      <c r="C283" s="148" t="s">
        <v>459</v>
      </c>
    </row>
    <row r="284" spans="1:3" x14ac:dyDescent="0.3">
      <c r="A284" s="146">
        <v>274</v>
      </c>
      <c r="B284" s="147" t="s">
        <v>283</v>
      </c>
      <c r="C284" s="148" t="s">
        <v>459</v>
      </c>
    </row>
    <row r="285" spans="1:3" x14ac:dyDescent="0.3">
      <c r="A285" s="146">
        <v>276</v>
      </c>
      <c r="B285" s="147" t="s">
        <v>283</v>
      </c>
      <c r="C285" s="148" t="s">
        <v>459</v>
      </c>
    </row>
    <row r="286" spans="1:3" x14ac:dyDescent="0.3">
      <c r="A286" s="146">
        <v>277</v>
      </c>
      <c r="B286" s="147" t="s">
        <v>284</v>
      </c>
      <c r="C286" s="148" t="s">
        <v>459</v>
      </c>
    </row>
    <row r="287" spans="1:3" x14ac:dyDescent="0.3">
      <c r="A287" s="146">
        <v>278</v>
      </c>
      <c r="B287" s="147" t="s">
        <v>285</v>
      </c>
      <c r="C287" s="148" t="s">
        <v>459</v>
      </c>
    </row>
    <row r="288" spans="1:3" x14ac:dyDescent="0.3">
      <c r="A288" s="146">
        <v>279</v>
      </c>
      <c r="B288" s="147" t="s">
        <v>286</v>
      </c>
      <c r="C288" s="148" t="s">
        <v>459</v>
      </c>
    </row>
    <row r="289" spans="1:3" x14ac:dyDescent="0.3">
      <c r="A289" s="146">
        <v>280</v>
      </c>
      <c r="B289" s="147" t="s">
        <v>287</v>
      </c>
      <c r="C289" s="148" t="s">
        <v>459</v>
      </c>
    </row>
    <row r="290" spans="1:3" x14ac:dyDescent="0.3">
      <c r="A290" s="146">
        <v>281</v>
      </c>
      <c r="B290" s="147" t="s">
        <v>288</v>
      </c>
      <c r="C290" s="148" t="s">
        <v>458</v>
      </c>
    </row>
    <row r="291" spans="1:3" x14ac:dyDescent="0.3">
      <c r="A291" s="146">
        <v>283</v>
      </c>
      <c r="B291" s="147" t="s">
        <v>289</v>
      </c>
      <c r="C291" s="148" t="s">
        <v>458</v>
      </c>
    </row>
    <row r="292" spans="1:3" x14ac:dyDescent="0.3">
      <c r="A292" s="146">
        <v>284</v>
      </c>
      <c r="B292" s="147" t="s">
        <v>231</v>
      </c>
      <c r="C292" s="148" t="s">
        <v>459</v>
      </c>
    </row>
    <row r="293" spans="1:3" x14ac:dyDescent="0.3">
      <c r="A293" s="146">
        <v>285</v>
      </c>
      <c r="B293" s="147" t="s">
        <v>231</v>
      </c>
      <c r="C293" s="148" t="s">
        <v>459</v>
      </c>
    </row>
    <row r="294" spans="1:3" x14ac:dyDescent="0.3">
      <c r="A294" s="146">
        <v>286</v>
      </c>
      <c r="B294" s="147" t="s">
        <v>290</v>
      </c>
      <c r="C294" s="148" t="s">
        <v>459</v>
      </c>
    </row>
    <row r="295" spans="1:3" x14ac:dyDescent="0.3">
      <c r="A295" s="146">
        <v>287</v>
      </c>
      <c r="B295" s="147" t="s">
        <v>291</v>
      </c>
      <c r="C295" s="148" t="s">
        <v>459</v>
      </c>
    </row>
    <row r="296" spans="1:3" x14ac:dyDescent="0.3">
      <c r="A296" s="146">
        <v>288</v>
      </c>
      <c r="B296" s="147" t="s">
        <v>292</v>
      </c>
      <c r="C296" s="148" t="s">
        <v>459</v>
      </c>
    </row>
    <row r="297" spans="1:3" x14ac:dyDescent="0.3">
      <c r="A297" s="146">
        <v>289</v>
      </c>
      <c r="B297" s="147" t="s">
        <v>292</v>
      </c>
      <c r="C297" s="148" t="s">
        <v>459</v>
      </c>
    </row>
    <row r="298" spans="1:3" x14ac:dyDescent="0.3">
      <c r="A298" s="146">
        <v>290</v>
      </c>
      <c r="B298" s="147" t="s">
        <v>292</v>
      </c>
      <c r="C298" s="148" t="s">
        <v>459</v>
      </c>
    </row>
    <row r="299" spans="1:3" x14ac:dyDescent="0.3">
      <c r="A299" s="146">
        <v>291</v>
      </c>
      <c r="B299" s="147" t="s">
        <v>292</v>
      </c>
      <c r="C299" s="148" t="s">
        <v>459</v>
      </c>
    </row>
    <row r="300" spans="1:3" x14ac:dyDescent="0.3">
      <c r="A300" s="146">
        <v>292</v>
      </c>
      <c r="B300" s="147" t="s">
        <v>292</v>
      </c>
      <c r="C300" s="148" t="s">
        <v>459</v>
      </c>
    </row>
    <row r="301" spans="1:3" x14ac:dyDescent="0.3">
      <c r="A301" s="146">
        <v>297</v>
      </c>
      <c r="B301" s="147" t="s">
        <v>292</v>
      </c>
      <c r="C301" s="148" t="s">
        <v>459</v>
      </c>
    </row>
    <row r="302" spans="1:3" x14ac:dyDescent="0.3">
      <c r="A302" s="146">
        <v>298</v>
      </c>
      <c r="B302" s="147" t="s">
        <v>292</v>
      </c>
      <c r="C302" s="148" t="s">
        <v>459</v>
      </c>
    </row>
    <row r="303" spans="1:3" x14ac:dyDescent="0.3">
      <c r="A303" s="146">
        <v>299</v>
      </c>
      <c r="B303" s="147" t="s">
        <v>292</v>
      </c>
      <c r="C303" s="148" t="s">
        <v>459</v>
      </c>
    </row>
    <row r="304" spans="1:3" x14ac:dyDescent="0.3">
      <c r="A304" s="146">
        <v>300</v>
      </c>
      <c r="B304" s="147" t="s">
        <v>293</v>
      </c>
      <c r="C304" s="148" t="s">
        <v>458</v>
      </c>
    </row>
    <row r="305" spans="1:3" x14ac:dyDescent="0.3">
      <c r="A305" s="146">
        <v>301</v>
      </c>
      <c r="B305" s="147" t="s">
        <v>294</v>
      </c>
      <c r="C305" s="148" t="s">
        <v>458</v>
      </c>
    </row>
    <row r="306" spans="1:3" x14ac:dyDescent="0.3">
      <c r="A306" s="146">
        <v>302</v>
      </c>
      <c r="B306" s="147" t="s">
        <v>295</v>
      </c>
      <c r="C306" s="148" t="s">
        <v>458</v>
      </c>
    </row>
    <row r="307" spans="1:3" x14ac:dyDescent="0.3">
      <c r="A307" s="146">
        <v>303</v>
      </c>
      <c r="B307" s="147" t="s">
        <v>292</v>
      </c>
      <c r="C307" s="148" t="s">
        <v>459</v>
      </c>
    </row>
    <row r="308" spans="1:3" x14ac:dyDescent="0.3">
      <c r="A308" s="146">
        <v>304</v>
      </c>
      <c r="B308" s="147" t="s">
        <v>292</v>
      </c>
      <c r="C308" s="148" t="s">
        <v>459</v>
      </c>
    </row>
    <row r="309" spans="1:3" x14ac:dyDescent="0.3">
      <c r="A309" s="146">
        <v>305</v>
      </c>
      <c r="B309" s="147" t="s">
        <v>296</v>
      </c>
      <c r="C309" s="148" t="s">
        <v>458</v>
      </c>
    </row>
    <row r="310" spans="1:3" x14ac:dyDescent="0.3">
      <c r="A310" s="146">
        <v>306</v>
      </c>
      <c r="B310" s="147" t="s">
        <v>296</v>
      </c>
      <c r="C310" s="148" t="s">
        <v>458</v>
      </c>
    </row>
    <row r="311" spans="1:3" x14ac:dyDescent="0.3">
      <c r="A311" s="146">
        <v>307</v>
      </c>
      <c r="B311" s="147" t="s">
        <v>296</v>
      </c>
      <c r="C311" s="148" t="s">
        <v>458</v>
      </c>
    </row>
    <row r="312" spans="1:3" x14ac:dyDescent="0.3">
      <c r="A312" s="146">
        <v>308</v>
      </c>
      <c r="B312" s="147" t="s">
        <v>296</v>
      </c>
      <c r="C312" s="148" t="s">
        <v>458</v>
      </c>
    </row>
    <row r="313" spans="1:3" x14ac:dyDescent="0.3">
      <c r="A313" s="146">
        <v>309</v>
      </c>
      <c r="B313" s="147" t="s">
        <v>297</v>
      </c>
      <c r="C313" s="148" t="s">
        <v>458</v>
      </c>
    </row>
    <row r="314" spans="1:3" x14ac:dyDescent="0.3">
      <c r="A314" s="146">
        <v>310</v>
      </c>
      <c r="B314" s="147" t="s">
        <v>298</v>
      </c>
      <c r="C314" s="148" t="s">
        <v>458</v>
      </c>
    </row>
    <row r="315" spans="1:3" x14ac:dyDescent="0.3">
      <c r="A315" s="146">
        <v>312</v>
      </c>
      <c r="B315" s="147" t="s">
        <v>299</v>
      </c>
      <c r="C315" s="148" t="s">
        <v>458</v>
      </c>
    </row>
    <row r="316" spans="1:3" x14ac:dyDescent="0.3">
      <c r="A316" s="146">
        <v>313</v>
      </c>
      <c r="B316" s="147" t="s">
        <v>300</v>
      </c>
      <c r="C316" s="148" t="s">
        <v>459</v>
      </c>
    </row>
    <row r="317" spans="1:3" x14ac:dyDescent="0.3">
      <c r="A317" s="146">
        <v>314</v>
      </c>
      <c r="B317" s="147" t="s">
        <v>301</v>
      </c>
      <c r="C317" s="148" t="s">
        <v>459</v>
      </c>
    </row>
    <row r="318" spans="1:3" x14ac:dyDescent="0.3">
      <c r="A318" s="146">
        <v>315</v>
      </c>
      <c r="B318" s="147" t="s">
        <v>302</v>
      </c>
      <c r="C318" s="148" t="s">
        <v>459</v>
      </c>
    </row>
    <row r="319" spans="1:3" x14ac:dyDescent="0.3">
      <c r="A319" s="146">
        <v>316</v>
      </c>
      <c r="B319" s="147" t="s">
        <v>303</v>
      </c>
      <c r="C319" s="148" t="s">
        <v>458</v>
      </c>
    </row>
    <row r="320" spans="1:3" x14ac:dyDescent="0.3">
      <c r="A320" s="146">
        <v>317</v>
      </c>
      <c r="B320" s="147" t="s">
        <v>303</v>
      </c>
      <c r="C320" s="148" t="s">
        <v>458</v>
      </c>
    </row>
    <row r="321" spans="1:3" x14ac:dyDescent="0.3">
      <c r="A321" s="146">
        <v>318</v>
      </c>
      <c r="B321" s="147" t="s">
        <v>303</v>
      </c>
      <c r="C321" s="148" t="s">
        <v>458</v>
      </c>
    </row>
    <row r="322" spans="1:3" x14ac:dyDescent="0.3">
      <c r="A322" s="146">
        <v>319</v>
      </c>
      <c r="B322" s="147" t="s">
        <v>304</v>
      </c>
      <c r="C322" s="148" t="s">
        <v>458</v>
      </c>
    </row>
    <row r="323" spans="1:3" x14ac:dyDescent="0.3">
      <c r="A323" s="146">
        <v>320</v>
      </c>
      <c r="B323" s="147" t="s">
        <v>303</v>
      </c>
      <c r="C323" s="148" t="s">
        <v>458</v>
      </c>
    </row>
    <row r="324" spans="1:3" x14ac:dyDescent="0.3">
      <c r="A324" s="146">
        <v>321</v>
      </c>
      <c r="B324" s="147" t="s">
        <v>303</v>
      </c>
      <c r="C324" s="148" t="s">
        <v>458</v>
      </c>
    </row>
    <row r="325" spans="1:3" x14ac:dyDescent="0.3">
      <c r="A325" s="146">
        <v>322</v>
      </c>
      <c r="B325" s="147" t="s">
        <v>303</v>
      </c>
      <c r="C325" s="148" t="s">
        <v>458</v>
      </c>
    </row>
    <row r="326" spans="1:3" x14ac:dyDescent="0.3">
      <c r="A326" s="146">
        <v>323</v>
      </c>
      <c r="B326" s="147" t="s">
        <v>303</v>
      </c>
      <c r="C326" s="148" t="s">
        <v>458</v>
      </c>
    </row>
    <row r="327" spans="1:3" x14ac:dyDescent="0.3">
      <c r="A327" s="146">
        <v>324</v>
      </c>
      <c r="B327" s="147" t="s">
        <v>305</v>
      </c>
      <c r="C327" s="148" t="s">
        <v>458</v>
      </c>
    </row>
    <row r="328" spans="1:3" x14ac:dyDescent="0.3">
      <c r="A328" s="146">
        <v>325</v>
      </c>
      <c r="B328" s="147" t="s">
        <v>306</v>
      </c>
      <c r="C328" s="148" t="s">
        <v>458</v>
      </c>
    </row>
    <row r="329" spans="1:3" x14ac:dyDescent="0.3">
      <c r="A329" s="146">
        <v>326</v>
      </c>
      <c r="B329" s="147" t="s">
        <v>306</v>
      </c>
      <c r="C329" s="148" t="s">
        <v>458</v>
      </c>
    </row>
    <row r="330" spans="1:3" x14ac:dyDescent="0.3">
      <c r="A330" s="146">
        <v>327</v>
      </c>
      <c r="B330" s="147" t="s">
        <v>306</v>
      </c>
      <c r="C330" s="148" t="s">
        <v>458</v>
      </c>
    </row>
    <row r="331" spans="1:3" x14ac:dyDescent="0.3">
      <c r="A331" s="146">
        <v>328</v>
      </c>
      <c r="B331" s="147" t="s">
        <v>306</v>
      </c>
      <c r="C331" s="148" t="s">
        <v>458</v>
      </c>
    </row>
    <row r="332" spans="1:3" x14ac:dyDescent="0.3">
      <c r="A332" s="146">
        <v>329</v>
      </c>
      <c r="B332" s="147" t="s">
        <v>306</v>
      </c>
      <c r="C332" s="148" t="s">
        <v>458</v>
      </c>
    </row>
    <row r="333" spans="1:3" x14ac:dyDescent="0.3">
      <c r="A333" s="146">
        <v>330</v>
      </c>
      <c r="B333" s="147" t="s">
        <v>306</v>
      </c>
      <c r="C333" s="148" t="s">
        <v>458</v>
      </c>
    </row>
    <row r="334" spans="1:3" x14ac:dyDescent="0.3">
      <c r="A334" s="146">
        <v>331</v>
      </c>
      <c r="B334" s="147" t="s">
        <v>306</v>
      </c>
      <c r="C334" s="148" t="s">
        <v>458</v>
      </c>
    </row>
    <row r="335" spans="1:3" x14ac:dyDescent="0.3">
      <c r="A335" s="146">
        <v>332</v>
      </c>
      <c r="B335" s="147" t="s">
        <v>306</v>
      </c>
      <c r="C335" s="148" t="s">
        <v>459</v>
      </c>
    </row>
    <row r="336" spans="1:3" x14ac:dyDescent="0.3">
      <c r="A336" s="146">
        <v>334</v>
      </c>
      <c r="B336" s="147" t="s">
        <v>307</v>
      </c>
      <c r="C336" s="148" t="s">
        <v>458</v>
      </c>
    </row>
    <row r="337" spans="1:3" x14ac:dyDescent="0.3">
      <c r="A337" s="146">
        <v>335</v>
      </c>
      <c r="B337" s="147" t="s">
        <v>308</v>
      </c>
      <c r="C337" s="148" t="s">
        <v>458</v>
      </c>
    </row>
    <row r="338" spans="1:3" x14ac:dyDescent="0.3">
      <c r="A338" s="146">
        <v>336</v>
      </c>
      <c r="B338" s="147" t="s">
        <v>309</v>
      </c>
      <c r="C338" s="148" t="s">
        <v>459</v>
      </c>
    </row>
    <row r="339" spans="1:3" x14ac:dyDescent="0.3">
      <c r="A339" s="146">
        <v>337</v>
      </c>
      <c r="B339" s="147" t="s">
        <v>309</v>
      </c>
      <c r="C339" s="148" t="s">
        <v>459</v>
      </c>
    </row>
    <row r="340" spans="1:3" x14ac:dyDescent="0.3">
      <c r="A340" s="146">
        <v>338</v>
      </c>
      <c r="B340" s="147" t="s">
        <v>310</v>
      </c>
      <c r="C340" s="148" t="s">
        <v>458</v>
      </c>
    </row>
    <row r="341" spans="1:3" x14ac:dyDescent="0.3">
      <c r="A341" s="146">
        <v>339</v>
      </c>
      <c r="B341" s="147" t="s">
        <v>311</v>
      </c>
      <c r="C341" s="148" t="s">
        <v>459</v>
      </c>
    </row>
    <row r="342" spans="1:3" x14ac:dyDescent="0.3">
      <c r="A342" s="146">
        <v>340</v>
      </c>
      <c r="B342" s="147" t="s">
        <v>311</v>
      </c>
      <c r="C342" s="148" t="s">
        <v>459</v>
      </c>
    </row>
    <row r="343" spans="1:3" x14ac:dyDescent="0.3">
      <c r="A343" s="146">
        <v>341</v>
      </c>
      <c r="B343" s="147" t="s">
        <v>311</v>
      </c>
      <c r="C343" s="148" t="s">
        <v>459</v>
      </c>
    </row>
    <row r="344" spans="1:3" x14ac:dyDescent="0.3">
      <c r="A344" s="146">
        <v>342</v>
      </c>
      <c r="B344" s="147" t="s">
        <v>312</v>
      </c>
      <c r="C344" s="148" t="s">
        <v>458</v>
      </c>
    </row>
    <row r="345" spans="1:3" x14ac:dyDescent="0.3">
      <c r="A345" s="146">
        <v>343</v>
      </c>
      <c r="B345" s="147" t="s">
        <v>313</v>
      </c>
      <c r="C345" s="148" t="s">
        <v>458</v>
      </c>
    </row>
    <row r="346" spans="1:3" x14ac:dyDescent="0.3">
      <c r="A346" s="146">
        <v>344</v>
      </c>
      <c r="B346" s="147" t="s">
        <v>314</v>
      </c>
      <c r="C346" s="148" t="s">
        <v>458</v>
      </c>
    </row>
    <row r="347" spans="1:3" x14ac:dyDescent="0.3">
      <c r="A347" s="146">
        <v>344</v>
      </c>
      <c r="B347" s="147" t="s">
        <v>314</v>
      </c>
      <c r="C347" s="148" t="s">
        <v>459</v>
      </c>
    </row>
    <row r="348" spans="1:3" x14ac:dyDescent="0.3">
      <c r="A348" s="146">
        <v>345</v>
      </c>
      <c r="B348" s="147" t="s">
        <v>315</v>
      </c>
      <c r="C348" s="148" t="s">
        <v>458</v>
      </c>
    </row>
    <row r="349" spans="1:3" x14ac:dyDescent="0.3">
      <c r="A349" s="146">
        <v>346</v>
      </c>
      <c r="B349" s="147" t="s">
        <v>316</v>
      </c>
      <c r="C349" s="148" t="s">
        <v>459</v>
      </c>
    </row>
    <row r="350" spans="1:3" x14ac:dyDescent="0.3">
      <c r="A350" s="146">
        <v>347</v>
      </c>
      <c r="B350" s="147" t="s">
        <v>317</v>
      </c>
      <c r="C350" s="148" t="s">
        <v>459</v>
      </c>
    </row>
    <row r="351" spans="1:3" x14ac:dyDescent="0.3">
      <c r="A351" s="146">
        <v>348</v>
      </c>
      <c r="B351" s="147" t="s">
        <v>317</v>
      </c>
      <c r="C351" s="148" t="s">
        <v>459</v>
      </c>
    </row>
    <row r="352" spans="1:3" x14ac:dyDescent="0.3">
      <c r="A352" s="146">
        <v>349</v>
      </c>
      <c r="B352" s="147" t="s">
        <v>263</v>
      </c>
      <c r="C352" s="148" t="s">
        <v>458</v>
      </c>
    </row>
    <row r="353" spans="1:3" x14ac:dyDescent="0.3">
      <c r="A353" s="146">
        <v>350</v>
      </c>
      <c r="B353" s="147" t="s">
        <v>318</v>
      </c>
      <c r="C353" s="148" t="s">
        <v>459</v>
      </c>
    </row>
    <row r="354" spans="1:3" x14ac:dyDescent="0.3">
      <c r="A354" s="146">
        <v>351</v>
      </c>
      <c r="B354" s="147" t="s">
        <v>319</v>
      </c>
      <c r="C354" s="148" t="s">
        <v>458</v>
      </c>
    </row>
    <row r="355" spans="1:3" x14ac:dyDescent="0.3">
      <c r="A355" s="146">
        <v>352</v>
      </c>
      <c r="B355" s="147" t="s">
        <v>320</v>
      </c>
      <c r="C355" s="148" t="s">
        <v>458</v>
      </c>
    </row>
    <row r="356" spans="1:3" x14ac:dyDescent="0.3">
      <c r="A356" s="146">
        <v>353</v>
      </c>
      <c r="B356" s="147" t="s">
        <v>321</v>
      </c>
      <c r="C356" s="148" t="s">
        <v>458</v>
      </c>
    </row>
    <row r="357" spans="1:3" x14ac:dyDescent="0.3">
      <c r="A357" s="146">
        <v>354</v>
      </c>
      <c r="B357" s="147" t="s">
        <v>238</v>
      </c>
      <c r="C357" s="148" t="s">
        <v>459</v>
      </c>
    </row>
    <row r="358" spans="1:3" x14ac:dyDescent="0.3">
      <c r="A358" s="146">
        <v>355</v>
      </c>
      <c r="B358" s="147" t="s">
        <v>322</v>
      </c>
      <c r="C358" s="148" t="s">
        <v>458</v>
      </c>
    </row>
    <row r="359" spans="1:3" x14ac:dyDescent="0.3">
      <c r="A359" s="146">
        <v>357</v>
      </c>
      <c r="B359" s="147" t="s">
        <v>323</v>
      </c>
      <c r="C359" s="148" t="s">
        <v>459</v>
      </c>
    </row>
    <row r="360" spans="1:3" x14ac:dyDescent="0.3">
      <c r="A360" s="146">
        <v>358</v>
      </c>
      <c r="B360" s="147" t="s">
        <v>323</v>
      </c>
      <c r="C360" s="148" t="s">
        <v>459</v>
      </c>
    </row>
    <row r="361" spans="1:3" x14ac:dyDescent="0.3">
      <c r="A361" s="146">
        <v>359</v>
      </c>
      <c r="B361" s="147" t="s">
        <v>323</v>
      </c>
      <c r="C361" s="148" t="s">
        <v>459</v>
      </c>
    </row>
    <row r="362" spans="1:3" x14ac:dyDescent="0.3">
      <c r="A362" s="146">
        <v>360</v>
      </c>
      <c r="B362" s="147" t="s">
        <v>323</v>
      </c>
      <c r="C362" s="148" t="s">
        <v>459</v>
      </c>
    </row>
    <row r="363" spans="1:3" x14ac:dyDescent="0.3">
      <c r="A363" s="146">
        <v>361</v>
      </c>
      <c r="B363" s="147" t="s">
        <v>323</v>
      </c>
      <c r="C363" s="148" t="s">
        <v>459</v>
      </c>
    </row>
    <row r="364" spans="1:3" x14ac:dyDescent="0.3">
      <c r="A364" s="146">
        <v>362</v>
      </c>
      <c r="B364" s="147" t="s">
        <v>323</v>
      </c>
      <c r="C364" s="148" t="s">
        <v>459</v>
      </c>
    </row>
    <row r="365" spans="1:3" x14ac:dyDescent="0.3">
      <c r="A365" s="146">
        <v>363</v>
      </c>
      <c r="B365" s="147" t="s">
        <v>323</v>
      </c>
      <c r="C365" s="148" t="s">
        <v>459</v>
      </c>
    </row>
    <row r="366" spans="1:3" x14ac:dyDescent="0.3">
      <c r="A366" s="146">
        <v>364</v>
      </c>
      <c r="B366" s="147" t="s">
        <v>323</v>
      </c>
      <c r="C366" s="148" t="s">
        <v>459</v>
      </c>
    </row>
    <row r="367" spans="1:3" x14ac:dyDescent="0.3">
      <c r="A367" s="146">
        <v>365</v>
      </c>
      <c r="B367" s="147" t="s">
        <v>323</v>
      </c>
      <c r="C367" s="148" t="s">
        <v>459</v>
      </c>
    </row>
    <row r="368" spans="1:3" x14ac:dyDescent="0.3">
      <c r="A368" s="146">
        <v>366</v>
      </c>
      <c r="B368" s="147" t="s">
        <v>323</v>
      </c>
      <c r="C368" s="148" t="s">
        <v>459</v>
      </c>
    </row>
    <row r="369" spans="1:3" x14ac:dyDescent="0.3">
      <c r="A369" s="146">
        <v>367</v>
      </c>
      <c r="B369" s="147" t="s">
        <v>323</v>
      </c>
      <c r="C369" s="148" t="s">
        <v>459</v>
      </c>
    </row>
    <row r="370" spans="1:3" x14ac:dyDescent="0.3">
      <c r="A370" s="146">
        <v>368</v>
      </c>
      <c r="B370" s="147" t="s">
        <v>323</v>
      </c>
      <c r="C370" s="148" t="s">
        <v>459</v>
      </c>
    </row>
    <row r="371" spans="1:3" x14ac:dyDescent="0.3">
      <c r="A371" s="146">
        <v>369</v>
      </c>
      <c r="B371" s="147" t="s">
        <v>323</v>
      </c>
      <c r="C371" s="148" t="s">
        <v>459</v>
      </c>
    </row>
    <row r="372" spans="1:3" x14ac:dyDescent="0.3">
      <c r="A372" s="146">
        <v>370</v>
      </c>
      <c r="B372" s="147" t="s">
        <v>323</v>
      </c>
      <c r="C372" s="148" t="s">
        <v>459</v>
      </c>
    </row>
    <row r="373" spans="1:3" x14ac:dyDescent="0.3">
      <c r="A373" s="146">
        <v>371</v>
      </c>
      <c r="B373" s="147" t="s">
        <v>323</v>
      </c>
      <c r="C373" s="148" t="s">
        <v>459</v>
      </c>
    </row>
    <row r="374" spans="1:3" x14ac:dyDescent="0.3">
      <c r="A374" s="146">
        <v>372</v>
      </c>
      <c r="B374" s="147" t="s">
        <v>303</v>
      </c>
      <c r="C374" s="148" t="s">
        <v>458</v>
      </c>
    </row>
    <row r="375" spans="1:3" x14ac:dyDescent="0.3">
      <c r="A375" s="146">
        <v>373</v>
      </c>
      <c r="B375" s="147" t="s">
        <v>251</v>
      </c>
      <c r="C375" s="148" t="s">
        <v>458</v>
      </c>
    </row>
    <row r="376" spans="1:3" x14ac:dyDescent="0.3">
      <c r="A376" s="146">
        <v>374</v>
      </c>
      <c r="B376" s="147" t="s">
        <v>251</v>
      </c>
      <c r="C376" s="148" t="s">
        <v>458</v>
      </c>
    </row>
    <row r="377" spans="1:3" x14ac:dyDescent="0.3">
      <c r="A377" s="146">
        <v>375</v>
      </c>
      <c r="B377" s="147" t="s">
        <v>251</v>
      </c>
      <c r="C377" s="148" t="s">
        <v>458</v>
      </c>
    </row>
    <row r="378" spans="1:3" x14ac:dyDescent="0.3">
      <c r="A378" s="146">
        <v>376</v>
      </c>
      <c r="B378" s="147" t="s">
        <v>251</v>
      </c>
      <c r="C378" s="148" t="s">
        <v>458</v>
      </c>
    </row>
    <row r="379" spans="1:3" x14ac:dyDescent="0.3">
      <c r="A379" s="146">
        <v>377</v>
      </c>
      <c r="B379" s="147" t="s">
        <v>251</v>
      </c>
      <c r="C379" s="148" t="s">
        <v>458</v>
      </c>
    </row>
    <row r="380" spans="1:3" x14ac:dyDescent="0.3">
      <c r="A380" s="146">
        <v>378</v>
      </c>
      <c r="B380" s="147" t="s">
        <v>251</v>
      </c>
      <c r="C380" s="148" t="s">
        <v>458</v>
      </c>
    </row>
    <row r="381" spans="1:3" x14ac:dyDescent="0.3">
      <c r="A381" s="146">
        <v>380</v>
      </c>
      <c r="B381" s="147" t="s">
        <v>251</v>
      </c>
      <c r="C381" s="148" t="s">
        <v>458</v>
      </c>
    </row>
    <row r="382" spans="1:3" x14ac:dyDescent="0.3">
      <c r="A382" s="146">
        <v>381</v>
      </c>
      <c r="B382" s="147" t="s">
        <v>251</v>
      </c>
      <c r="C382" s="148" t="s">
        <v>458</v>
      </c>
    </row>
    <row r="383" spans="1:3" x14ac:dyDescent="0.3">
      <c r="A383" s="146">
        <v>382</v>
      </c>
      <c r="B383" s="147" t="s">
        <v>251</v>
      </c>
      <c r="C383" s="148" t="s">
        <v>458</v>
      </c>
    </row>
    <row r="384" spans="1:3" x14ac:dyDescent="0.3">
      <c r="A384" s="146">
        <v>384</v>
      </c>
      <c r="B384" s="147" t="s">
        <v>263</v>
      </c>
      <c r="C384" s="148" t="s">
        <v>458</v>
      </c>
    </row>
    <row r="385" spans="1:3" x14ac:dyDescent="0.3">
      <c r="A385" s="146">
        <v>385</v>
      </c>
      <c r="B385" s="147" t="s">
        <v>251</v>
      </c>
      <c r="C385" s="148" t="s">
        <v>459</v>
      </c>
    </row>
    <row r="386" spans="1:3" x14ac:dyDescent="0.3">
      <c r="A386" s="146">
        <v>386</v>
      </c>
      <c r="B386" s="147" t="s">
        <v>231</v>
      </c>
      <c r="C386" s="148" t="s">
        <v>459</v>
      </c>
    </row>
    <row r="387" spans="1:3" x14ac:dyDescent="0.3">
      <c r="A387" s="146">
        <v>387</v>
      </c>
      <c r="B387" s="147" t="s">
        <v>256</v>
      </c>
      <c r="C387" s="148" t="s">
        <v>459</v>
      </c>
    </row>
    <row r="388" spans="1:3" x14ac:dyDescent="0.3">
      <c r="A388" s="146">
        <v>388</v>
      </c>
      <c r="B388" s="147" t="s">
        <v>251</v>
      </c>
      <c r="C388" s="148" t="s">
        <v>459</v>
      </c>
    </row>
    <row r="389" spans="1:3" x14ac:dyDescent="0.3">
      <c r="A389" s="146">
        <v>389</v>
      </c>
      <c r="B389" s="147" t="s">
        <v>242</v>
      </c>
      <c r="C389" s="148" t="s">
        <v>459</v>
      </c>
    </row>
    <row r="390" spans="1:3" x14ac:dyDescent="0.3">
      <c r="A390" s="146">
        <v>390</v>
      </c>
      <c r="B390" s="147" t="s">
        <v>251</v>
      </c>
      <c r="C390" s="148" t="s">
        <v>458</v>
      </c>
    </row>
    <row r="391" spans="1:3" x14ac:dyDescent="0.3">
      <c r="A391" s="146">
        <v>391</v>
      </c>
      <c r="B391" s="147" t="s">
        <v>324</v>
      </c>
      <c r="C391" s="148" t="s">
        <v>459</v>
      </c>
    </row>
    <row r="392" spans="1:3" x14ac:dyDescent="0.3">
      <c r="A392" s="146">
        <v>392</v>
      </c>
      <c r="B392" s="147" t="s">
        <v>325</v>
      </c>
      <c r="C392" s="148" t="s">
        <v>458</v>
      </c>
    </row>
    <row r="393" spans="1:3" x14ac:dyDescent="0.3">
      <c r="A393" s="146">
        <v>393</v>
      </c>
      <c r="B393" s="147" t="s">
        <v>326</v>
      </c>
      <c r="C393" s="148" t="s">
        <v>458</v>
      </c>
    </row>
    <row r="394" spans="1:3" x14ac:dyDescent="0.3">
      <c r="A394" s="146">
        <v>394</v>
      </c>
      <c r="B394" s="147" t="s">
        <v>282</v>
      </c>
      <c r="C394" s="148" t="s">
        <v>458</v>
      </c>
    </row>
    <row r="395" spans="1:3" x14ac:dyDescent="0.3">
      <c r="A395" s="146">
        <v>395</v>
      </c>
      <c r="B395" s="147" t="s">
        <v>327</v>
      </c>
      <c r="C395" s="148" t="s">
        <v>458</v>
      </c>
    </row>
    <row r="396" spans="1:3" x14ac:dyDescent="0.3">
      <c r="A396" s="146">
        <v>396</v>
      </c>
      <c r="B396" s="147" t="s">
        <v>261</v>
      </c>
      <c r="C396" s="148" t="s">
        <v>458</v>
      </c>
    </row>
    <row r="397" spans="1:3" x14ac:dyDescent="0.3">
      <c r="A397" s="146">
        <v>397</v>
      </c>
      <c r="B397" s="147" t="s">
        <v>328</v>
      </c>
      <c r="C397" s="148" t="s">
        <v>458</v>
      </c>
    </row>
    <row r="398" spans="1:3" x14ac:dyDescent="0.3">
      <c r="A398" s="146">
        <v>398</v>
      </c>
      <c r="B398" s="147" t="s">
        <v>329</v>
      </c>
      <c r="C398" s="148" t="s">
        <v>458</v>
      </c>
    </row>
    <row r="399" spans="1:3" x14ac:dyDescent="0.3">
      <c r="A399" s="146">
        <v>399</v>
      </c>
      <c r="B399" s="147" t="s">
        <v>330</v>
      </c>
      <c r="C399" s="148" t="s">
        <v>459</v>
      </c>
    </row>
    <row r="400" spans="1:3" x14ac:dyDescent="0.3">
      <c r="A400" s="146">
        <v>400</v>
      </c>
      <c r="B400" s="147" t="s">
        <v>281</v>
      </c>
      <c r="C400" s="148" t="s">
        <v>458</v>
      </c>
    </row>
    <row r="401" spans="1:3" x14ac:dyDescent="0.3">
      <c r="A401" s="146">
        <v>401</v>
      </c>
      <c r="B401" s="147" t="s">
        <v>331</v>
      </c>
      <c r="C401" s="148" t="s">
        <v>459</v>
      </c>
    </row>
    <row r="402" spans="1:3" x14ac:dyDescent="0.3">
      <c r="A402" s="146">
        <v>403</v>
      </c>
      <c r="B402" s="147" t="s">
        <v>237</v>
      </c>
      <c r="C402" s="148" t="s">
        <v>458</v>
      </c>
    </row>
    <row r="403" spans="1:3" x14ac:dyDescent="0.3">
      <c r="A403" s="146">
        <v>404</v>
      </c>
      <c r="B403" s="147" t="s">
        <v>332</v>
      </c>
      <c r="C403" s="148" t="s">
        <v>458</v>
      </c>
    </row>
    <row r="404" spans="1:3" x14ac:dyDescent="0.3">
      <c r="A404" s="146">
        <v>405</v>
      </c>
      <c r="B404" s="147" t="s">
        <v>333</v>
      </c>
      <c r="C404" s="148" t="s">
        <v>459</v>
      </c>
    </row>
    <row r="405" spans="1:3" x14ac:dyDescent="0.3">
      <c r="A405" s="146">
        <v>406</v>
      </c>
      <c r="B405" s="147" t="s">
        <v>334</v>
      </c>
      <c r="C405" s="148" t="s">
        <v>459</v>
      </c>
    </row>
    <row r="406" spans="1:3" x14ac:dyDescent="0.3">
      <c r="A406" s="146">
        <v>407</v>
      </c>
      <c r="B406" s="147" t="s">
        <v>335</v>
      </c>
      <c r="C406" s="148" t="s">
        <v>459</v>
      </c>
    </row>
    <row r="407" spans="1:3" x14ac:dyDescent="0.3">
      <c r="A407" s="146">
        <v>408</v>
      </c>
      <c r="B407" s="147" t="s">
        <v>336</v>
      </c>
      <c r="C407" s="148" t="s">
        <v>459</v>
      </c>
    </row>
    <row r="408" spans="1:3" x14ac:dyDescent="0.3">
      <c r="A408" s="146">
        <v>409</v>
      </c>
      <c r="B408" s="147" t="s">
        <v>337</v>
      </c>
      <c r="C408" s="148" t="s">
        <v>459</v>
      </c>
    </row>
    <row r="409" spans="1:3" x14ac:dyDescent="0.3">
      <c r="A409" s="146">
        <v>410</v>
      </c>
      <c r="B409" s="147" t="s">
        <v>338</v>
      </c>
      <c r="C409" s="148" t="s">
        <v>459</v>
      </c>
    </row>
    <row r="410" spans="1:3" x14ac:dyDescent="0.3">
      <c r="A410" s="146">
        <v>411</v>
      </c>
      <c r="B410" s="147" t="s">
        <v>339</v>
      </c>
      <c r="C410" s="148" t="s">
        <v>459</v>
      </c>
    </row>
    <row r="411" spans="1:3" x14ac:dyDescent="0.3">
      <c r="A411" s="146">
        <v>412</v>
      </c>
      <c r="B411" s="147" t="s">
        <v>340</v>
      </c>
      <c r="C411" s="148" t="s">
        <v>459</v>
      </c>
    </row>
    <row r="412" spans="1:3" x14ac:dyDescent="0.3">
      <c r="A412" s="146">
        <v>413</v>
      </c>
      <c r="B412" s="147" t="s">
        <v>341</v>
      </c>
      <c r="C412" s="148" t="s">
        <v>459</v>
      </c>
    </row>
    <row r="413" spans="1:3" x14ac:dyDescent="0.3">
      <c r="A413" s="146">
        <v>414</v>
      </c>
      <c r="B413" s="147" t="s">
        <v>342</v>
      </c>
      <c r="C413" s="148" t="s">
        <v>459</v>
      </c>
    </row>
    <row r="414" spans="1:3" x14ac:dyDescent="0.3">
      <c r="A414" s="146">
        <v>415</v>
      </c>
      <c r="B414" s="147" t="s">
        <v>343</v>
      </c>
      <c r="C414" s="148" t="s">
        <v>459</v>
      </c>
    </row>
    <row r="415" spans="1:3" x14ac:dyDescent="0.3">
      <c r="A415" s="146">
        <v>416</v>
      </c>
      <c r="B415" s="147" t="s">
        <v>344</v>
      </c>
      <c r="C415" s="148" t="s">
        <v>459</v>
      </c>
    </row>
    <row r="416" spans="1:3" x14ac:dyDescent="0.3">
      <c r="A416" s="146">
        <v>417</v>
      </c>
      <c r="B416" s="147" t="s">
        <v>345</v>
      </c>
      <c r="C416" s="148" t="s">
        <v>459</v>
      </c>
    </row>
    <row r="417" spans="1:3" x14ac:dyDescent="0.3">
      <c r="A417" s="146">
        <v>418</v>
      </c>
      <c r="B417" s="147" t="s">
        <v>346</v>
      </c>
      <c r="C417" s="148" t="s">
        <v>459</v>
      </c>
    </row>
    <row r="418" spans="1:3" x14ac:dyDescent="0.3">
      <c r="A418" s="146">
        <v>419</v>
      </c>
      <c r="B418" s="147" t="s">
        <v>347</v>
      </c>
      <c r="C418" s="148" t="s">
        <v>459</v>
      </c>
    </row>
    <row r="419" spans="1:3" x14ac:dyDescent="0.3">
      <c r="A419" s="146">
        <v>420</v>
      </c>
      <c r="B419" s="147" t="s">
        <v>348</v>
      </c>
      <c r="C419" s="148" t="s">
        <v>459</v>
      </c>
    </row>
    <row r="420" spans="1:3" x14ac:dyDescent="0.3">
      <c r="A420" s="146">
        <v>421</v>
      </c>
      <c r="B420" s="147" t="s">
        <v>349</v>
      </c>
      <c r="C420" s="148" t="s">
        <v>459</v>
      </c>
    </row>
    <row r="421" spans="1:3" x14ac:dyDescent="0.3">
      <c r="A421" s="146">
        <v>422</v>
      </c>
      <c r="B421" s="147" t="s">
        <v>350</v>
      </c>
      <c r="C421" s="148" t="s">
        <v>459</v>
      </c>
    </row>
    <row r="422" spans="1:3" x14ac:dyDescent="0.3">
      <c r="A422" s="146">
        <v>423</v>
      </c>
      <c r="B422" s="147" t="s">
        <v>351</v>
      </c>
      <c r="C422" s="148" t="s">
        <v>459</v>
      </c>
    </row>
    <row r="423" spans="1:3" x14ac:dyDescent="0.3">
      <c r="A423" s="146">
        <v>424</v>
      </c>
      <c r="B423" s="147" t="s">
        <v>352</v>
      </c>
      <c r="C423" s="148" t="s">
        <v>459</v>
      </c>
    </row>
    <row r="424" spans="1:3" x14ac:dyDescent="0.3">
      <c r="A424" s="146">
        <v>425</v>
      </c>
      <c r="B424" s="147" t="s">
        <v>353</v>
      </c>
      <c r="C424" s="148" t="s">
        <v>458</v>
      </c>
    </row>
    <row r="425" spans="1:3" x14ac:dyDescent="0.3">
      <c r="A425" s="146">
        <v>426</v>
      </c>
      <c r="B425" s="147" t="s">
        <v>263</v>
      </c>
      <c r="C425" s="148" t="s">
        <v>458</v>
      </c>
    </row>
    <row r="426" spans="1:3" x14ac:dyDescent="0.3">
      <c r="A426" s="146">
        <v>427</v>
      </c>
      <c r="B426" s="147" t="s">
        <v>354</v>
      </c>
      <c r="C426" s="148" t="s">
        <v>458</v>
      </c>
    </row>
    <row r="427" spans="1:3" x14ac:dyDescent="0.3">
      <c r="A427" s="146">
        <v>428</v>
      </c>
      <c r="B427" s="147" t="s">
        <v>355</v>
      </c>
      <c r="C427" s="148" t="s">
        <v>454</v>
      </c>
    </row>
    <row r="428" spans="1:3" x14ac:dyDescent="0.3">
      <c r="A428" s="146">
        <v>429</v>
      </c>
      <c r="B428" s="147" t="s">
        <v>356</v>
      </c>
      <c r="C428" s="148" t="s">
        <v>454</v>
      </c>
    </row>
    <row r="429" spans="1:3" x14ac:dyDescent="0.3">
      <c r="A429" s="146">
        <v>430</v>
      </c>
      <c r="B429" s="147" t="s">
        <v>357</v>
      </c>
      <c r="C429" s="148" t="s">
        <v>454</v>
      </c>
    </row>
    <row r="430" spans="1:3" x14ac:dyDescent="0.3">
      <c r="A430" s="146">
        <v>431</v>
      </c>
      <c r="B430" s="147" t="s">
        <v>358</v>
      </c>
      <c r="C430" s="148" t="s">
        <v>454</v>
      </c>
    </row>
    <row r="431" spans="1:3" x14ac:dyDescent="0.3">
      <c r="A431" s="146">
        <v>432</v>
      </c>
      <c r="B431" s="147" t="s">
        <v>263</v>
      </c>
      <c r="C431" s="148" t="s">
        <v>458</v>
      </c>
    </row>
    <row r="432" spans="1:3" x14ac:dyDescent="0.3">
      <c r="A432" s="146">
        <v>434</v>
      </c>
      <c r="B432" s="147" t="s">
        <v>359</v>
      </c>
      <c r="C432" s="148" t="s">
        <v>459</v>
      </c>
    </row>
    <row r="433" spans="1:3" x14ac:dyDescent="0.3">
      <c r="A433" s="146">
        <v>435</v>
      </c>
      <c r="B433" s="147" t="s">
        <v>360</v>
      </c>
      <c r="C433" s="148" t="s">
        <v>458</v>
      </c>
    </row>
    <row r="434" spans="1:3" x14ac:dyDescent="0.3">
      <c r="A434" s="146">
        <v>436</v>
      </c>
      <c r="B434" s="147" t="s">
        <v>361</v>
      </c>
      <c r="C434" s="148" t="s">
        <v>458</v>
      </c>
    </row>
    <row r="435" spans="1:3" x14ac:dyDescent="0.3">
      <c r="A435" s="146">
        <v>437</v>
      </c>
      <c r="B435" s="147" t="s">
        <v>362</v>
      </c>
      <c r="C435" s="148" t="s">
        <v>458</v>
      </c>
    </row>
    <row r="436" spans="1:3" x14ac:dyDescent="0.3">
      <c r="A436" s="146">
        <v>439</v>
      </c>
      <c r="B436" s="147" t="s">
        <v>363</v>
      </c>
      <c r="C436" s="148" t="s">
        <v>458</v>
      </c>
    </row>
    <row r="437" spans="1:3" x14ac:dyDescent="0.3">
      <c r="A437" s="146">
        <v>440</v>
      </c>
      <c r="B437" s="147" t="s">
        <v>364</v>
      </c>
      <c r="C437" s="148" t="s">
        <v>458</v>
      </c>
    </row>
    <row r="438" spans="1:3" x14ac:dyDescent="0.3">
      <c r="A438" s="146">
        <v>441</v>
      </c>
      <c r="B438" s="147" t="s">
        <v>267</v>
      </c>
      <c r="C438" s="148" t="s">
        <v>458</v>
      </c>
    </row>
    <row r="439" spans="1:3" x14ac:dyDescent="0.3">
      <c r="A439" s="146">
        <v>442</v>
      </c>
      <c r="B439" s="147" t="s">
        <v>263</v>
      </c>
      <c r="C439" s="148" t="s">
        <v>459</v>
      </c>
    </row>
    <row r="440" spans="1:3" x14ac:dyDescent="0.3">
      <c r="A440" s="146">
        <v>443</v>
      </c>
      <c r="B440" s="147" t="s">
        <v>303</v>
      </c>
      <c r="C440" s="148" t="s">
        <v>458</v>
      </c>
    </row>
    <row r="441" spans="1:3" x14ac:dyDescent="0.3">
      <c r="A441" s="146">
        <v>444</v>
      </c>
      <c r="B441" s="147" t="s">
        <v>306</v>
      </c>
      <c r="C441" s="148" t="s">
        <v>458</v>
      </c>
    </row>
    <row r="442" spans="1:3" x14ac:dyDescent="0.3">
      <c r="A442" s="146">
        <v>444</v>
      </c>
      <c r="B442" s="147" t="s">
        <v>306</v>
      </c>
      <c r="C442" s="148" t="s">
        <v>459</v>
      </c>
    </row>
    <row r="443" spans="1:3" x14ac:dyDescent="0.3">
      <c r="A443" s="146">
        <v>445</v>
      </c>
      <c r="B443" s="147" t="s">
        <v>365</v>
      </c>
      <c r="C443" s="148" t="s">
        <v>458</v>
      </c>
    </row>
    <row r="444" spans="1:3" x14ac:dyDescent="0.3">
      <c r="A444" s="146">
        <v>446</v>
      </c>
      <c r="B444" s="147" t="s">
        <v>365</v>
      </c>
      <c r="C444" s="148" t="s">
        <v>458</v>
      </c>
    </row>
    <row r="445" spans="1:3" x14ac:dyDescent="0.3">
      <c r="A445" s="146">
        <v>447</v>
      </c>
      <c r="B445" s="147" t="s">
        <v>277</v>
      </c>
      <c r="C445" s="148" t="s">
        <v>458</v>
      </c>
    </row>
    <row r="446" spans="1:3" x14ac:dyDescent="0.3">
      <c r="A446" s="146">
        <v>448</v>
      </c>
      <c r="B446" s="147" t="s">
        <v>277</v>
      </c>
      <c r="C446" s="148" t="s">
        <v>458</v>
      </c>
    </row>
    <row r="447" spans="1:3" x14ac:dyDescent="0.3">
      <c r="A447" s="146">
        <v>449</v>
      </c>
      <c r="B447" s="147" t="s">
        <v>277</v>
      </c>
      <c r="C447" s="148" t="s">
        <v>458</v>
      </c>
    </row>
    <row r="448" spans="1:3" x14ac:dyDescent="0.3">
      <c r="A448" s="146">
        <v>450</v>
      </c>
      <c r="B448" s="147" t="s">
        <v>277</v>
      </c>
      <c r="C448" s="148" t="s">
        <v>458</v>
      </c>
    </row>
    <row r="449" spans="1:3" x14ac:dyDescent="0.3">
      <c r="A449" s="146">
        <v>451</v>
      </c>
      <c r="B449" s="147" t="s">
        <v>277</v>
      </c>
      <c r="C449" s="148" t="s">
        <v>458</v>
      </c>
    </row>
    <row r="450" spans="1:3" x14ac:dyDescent="0.3">
      <c r="A450" s="146">
        <v>452</v>
      </c>
      <c r="B450" s="147" t="s">
        <v>277</v>
      </c>
      <c r="C450" s="148" t="s">
        <v>458</v>
      </c>
    </row>
    <row r="451" spans="1:3" x14ac:dyDescent="0.3">
      <c r="A451" s="146">
        <v>453</v>
      </c>
      <c r="B451" s="147" t="s">
        <v>277</v>
      </c>
      <c r="C451" s="148" t="s">
        <v>458</v>
      </c>
    </row>
    <row r="452" spans="1:3" x14ac:dyDescent="0.3">
      <c r="A452" s="146">
        <v>454</v>
      </c>
      <c r="B452" s="147" t="s">
        <v>277</v>
      </c>
      <c r="C452" s="148" t="s">
        <v>458</v>
      </c>
    </row>
    <row r="453" spans="1:3" x14ac:dyDescent="0.3">
      <c r="A453" s="146">
        <v>455</v>
      </c>
      <c r="B453" s="147" t="s">
        <v>277</v>
      </c>
      <c r="C453" s="148" t="s">
        <v>458</v>
      </c>
    </row>
    <row r="454" spans="1:3" x14ac:dyDescent="0.3">
      <c r="A454" s="146">
        <v>456</v>
      </c>
      <c r="B454" s="147" t="s">
        <v>277</v>
      </c>
      <c r="C454" s="148" t="s">
        <v>458</v>
      </c>
    </row>
    <row r="455" spans="1:3" x14ac:dyDescent="0.3">
      <c r="A455" s="146">
        <v>459</v>
      </c>
      <c r="B455" s="147" t="s">
        <v>277</v>
      </c>
      <c r="C455" s="148" t="s">
        <v>458</v>
      </c>
    </row>
    <row r="456" spans="1:3" x14ac:dyDescent="0.3">
      <c r="A456" s="146">
        <v>460</v>
      </c>
      <c r="B456" s="147" t="s">
        <v>366</v>
      </c>
      <c r="C456" s="148" t="s">
        <v>459</v>
      </c>
    </row>
    <row r="457" spans="1:3" x14ac:dyDescent="0.3">
      <c r="A457" s="146">
        <v>461</v>
      </c>
      <c r="B457" s="147" t="s">
        <v>366</v>
      </c>
      <c r="C457" s="148" t="s">
        <v>459</v>
      </c>
    </row>
    <row r="458" spans="1:3" x14ac:dyDescent="0.3">
      <c r="A458" s="146">
        <v>462</v>
      </c>
      <c r="B458" s="147" t="s">
        <v>367</v>
      </c>
      <c r="C458" s="148" t="s">
        <v>459</v>
      </c>
    </row>
    <row r="459" spans="1:3" x14ac:dyDescent="0.3">
      <c r="A459" s="146">
        <v>463</v>
      </c>
      <c r="B459" s="147" t="s">
        <v>368</v>
      </c>
      <c r="C459" s="148" t="s">
        <v>459</v>
      </c>
    </row>
    <row r="460" spans="1:3" x14ac:dyDescent="0.3">
      <c r="A460" s="146">
        <v>464</v>
      </c>
      <c r="B460" s="147" t="s">
        <v>369</v>
      </c>
      <c r="C460" s="148" t="s">
        <v>458</v>
      </c>
    </row>
    <row r="461" spans="1:3" x14ac:dyDescent="0.3">
      <c r="A461" s="146">
        <v>465</v>
      </c>
      <c r="B461" s="147" t="s">
        <v>370</v>
      </c>
      <c r="C461" s="148" t="s">
        <v>458</v>
      </c>
    </row>
    <row r="462" spans="1:3" x14ac:dyDescent="0.3">
      <c r="A462" s="146">
        <v>466</v>
      </c>
      <c r="B462" s="147" t="s">
        <v>371</v>
      </c>
      <c r="C462" s="148" t="s">
        <v>458</v>
      </c>
    </row>
    <row r="463" spans="1:3" x14ac:dyDescent="0.3">
      <c r="A463" s="146">
        <v>467</v>
      </c>
      <c r="B463" s="147" t="s">
        <v>371</v>
      </c>
      <c r="C463" s="148" t="s">
        <v>458</v>
      </c>
    </row>
    <row r="464" spans="1:3" x14ac:dyDescent="0.3">
      <c r="A464" s="146">
        <v>468</v>
      </c>
      <c r="B464" s="147" t="s">
        <v>371</v>
      </c>
      <c r="C464" s="148" t="s">
        <v>458</v>
      </c>
    </row>
    <row r="465" spans="1:3" x14ac:dyDescent="0.3">
      <c r="A465" s="146">
        <v>469</v>
      </c>
      <c r="B465" s="147" t="s">
        <v>371</v>
      </c>
      <c r="C465" s="148" t="s">
        <v>458</v>
      </c>
    </row>
    <row r="466" spans="1:3" x14ac:dyDescent="0.3">
      <c r="A466" s="146">
        <v>470</v>
      </c>
      <c r="B466" s="147" t="s">
        <v>371</v>
      </c>
      <c r="C466" s="148" t="s">
        <v>458</v>
      </c>
    </row>
    <row r="467" spans="1:3" x14ac:dyDescent="0.3">
      <c r="A467" s="146">
        <v>473</v>
      </c>
      <c r="B467" s="147" t="s">
        <v>372</v>
      </c>
      <c r="C467" s="148" t="s">
        <v>458</v>
      </c>
    </row>
    <row r="468" spans="1:3" x14ac:dyDescent="0.3">
      <c r="A468" s="146">
        <v>474</v>
      </c>
      <c r="B468" s="147" t="s">
        <v>373</v>
      </c>
      <c r="C468" s="148" t="s">
        <v>459</v>
      </c>
    </row>
    <row r="469" spans="1:3" x14ac:dyDescent="0.3">
      <c r="A469" s="146">
        <v>475</v>
      </c>
      <c r="B469" s="147" t="s">
        <v>374</v>
      </c>
      <c r="C469" s="148" t="s">
        <v>458</v>
      </c>
    </row>
    <row r="470" spans="1:3" x14ac:dyDescent="0.3">
      <c r="A470" s="146">
        <v>476</v>
      </c>
      <c r="B470" s="147" t="s">
        <v>375</v>
      </c>
      <c r="C470" s="148" t="s">
        <v>459</v>
      </c>
    </row>
    <row r="471" spans="1:3" x14ac:dyDescent="0.3">
      <c r="A471" s="146">
        <v>477</v>
      </c>
      <c r="B471" s="147" t="s">
        <v>375</v>
      </c>
      <c r="C471" s="148" t="s">
        <v>459</v>
      </c>
    </row>
    <row r="472" spans="1:3" x14ac:dyDescent="0.3">
      <c r="A472" s="146">
        <v>478</v>
      </c>
      <c r="B472" s="147" t="s">
        <v>306</v>
      </c>
      <c r="C472" s="148" t="s">
        <v>458</v>
      </c>
    </row>
    <row r="473" spans="1:3" x14ac:dyDescent="0.3">
      <c r="A473" s="146">
        <v>479</v>
      </c>
      <c r="B473" s="147" t="s">
        <v>363</v>
      </c>
      <c r="C473" s="148" t="s">
        <v>458</v>
      </c>
    </row>
    <row r="474" spans="1:3" x14ac:dyDescent="0.3">
      <c r="A474" s="146">
        <v>480</v>
      </c>
      <c r="B474" s="147" t="s">
        <v>363</v>
      </c>
      <c r="C474" s="148" t="s">
        <v>458</v>
      </c>
    </row>
    <row r="475" spans="1:3" x14ac:dyDescent="0.3">
      <c r="A475" s="146">
        <v>481</v>
      </c>
      <c r="B475" s="147" t="s">
        <v>363</v>
      </c>
      <c r="C475" s="148" t="s">
        <v>458</v>
      </c>
    </row>
    <row r="476" spans="1:3" x14ac:dyDescent="0.3">
      <c r="A476" s="146">
        <v>482</v>
      </c>
      <c r="B476" s="147" t="s">
        <v>376</v>
      </c>
      <c r="C476" s="148" t="s">
        <v>455</v>
      </c>
    </row>
    <row r="477" spans="1:3" x14ac:dyDescent="0.3">
      <c r="A477" s="146">
        <v>483</v>
      </c>
      <c r="B477" s="147" t="s">
        <v>377</v>
      </c>
      <c r="C477" s="148" t="s">
        <v>455</v>
      </c>
    </row>
    <row r="478" spans="1:3" x14ac:dyDescent="0.3">
      <c r="A478" s="146">
        <v>484</v>
      </c>
      <c r="B478" s="147" t="s">
        <v>378</v>
      </c>
      <c r="C478" s="148" t="s">
        <v>455</v>
      </c>
    </row>
    <row r="479" spans="1:3" x14ac:dyDescent="0.3">
      <c r="A479" s="146">
        <v>485</v>
      </c>
      <c r="B479" s="147" t="s">
        <v>379</v>
      </c>
      <c r="C479" s="148" t="s">
        <v>455</v>
      </c>
    </row>
    <row r="480" spans="1:3" x14ac:dyDescent="0.3">
      <c r="A480" s="146">
        <v>486</v>
      </c>
      <c r="B480" s="147" t="s">
        <v>380</v>
      </c>
      <c r="C480" s="148" t="s">
        <v>455</v>
      </c>
    </row>
    <row r="481" spans="1:3" x14ac:dyDescent="0.3">
      <c r="A481" s="146">
        <v>487</v>
      </c>
      <c r="B481" s="147" t="s">
        <v>381</v>
      </c>
      <c r="C481" s="148" t="s">
        <v>455</v>
      </c>
    </row>
    <row r="482" spans="1:3" x14ac:dyDescent="0.3">
      <c r="A482" s="146">
        <v>488</v>
      </c>
      <c r="B482" s="147" t="s">
        <v>382</v>
      </c>
      <c r="C482" s="148" t="s">
        <v>455</v>
      </c>
    </row>
    <row r="483" spans="1:3" x14ac:dyDescent="0.3">
      <c r="A483" s="146">
        <v>489</v>
      </c>
      <c r="B483" s="147" t="s">
        <v>383</v>
      </c>
      <c r="C483" s="148" t="s">
        <v>455</v>
      </c>
    </row>
    <row r="484" spans="1:3" x14ac:dyDescent="0.3">
      <c r="A484" s="146">
        <v>490</v>
      </c>
      <c r="B484" s="147" t="s">
        <v>384</v>
      </c>
      <c r="C484" s="148" t="s">
        <v>455</v>
      </c>
    </row>
    <row r="485" spans="1:3" x14ac:dyDescent="0.3">
      <c r="A485" s="146">
        <v>491</v>
      </c>
      <c r="B485" s="147" t="s">
        <v>385</v>
      </c>
      <c r="C485" s="148" t="s">
        <v>455</v>
      </c>
    </row>
    <row r="486" spans="1:3" x14ac:dyDescent="0.3">
      <c r="A486" s="146">
        <v>492</v>
      </c>
      <c r="B486" s="147" t="s">
        <v>386</v>
      </c>
      <c r="C486" s="148" t="s">
        <v>455</v>
      </c>
    </row>
    <row r="487" spans="1:3" x14ac:dyDescent="0.3">
      <c r="A487" s="146">
        <v>493</v>
      </c>
      <c r="B487" s="147" t="s">
        <v>387</v>
      </c>
      <c r="C487" s="148" t="s">
        <v>455</v>
      </c>
    </row>
    <row r="488" spans="1:3" x14ac:dyDescent="0.3">
      <c r="A488" s="146">
        <v>494</v>
      </c>
      <c r="B488" s="147" t="s">
        <v>388</v>
      </c>
      <c r="C488" s="148" t="s">
        <v>455</v>
      </c>
    </row>
    <row r="489" spans="1:3" x14ac:dyDescent="0.3">
      <c r="A489" s="146">
        <v>495</v>
      </c>
      <c r="B489" s="147" t="s">
        <v>389</v>
      </c>
      <c r="C489" s="148" t="s">
        <v>455</v>
      </c>
    </row>
    <row r="490" spans="1:3" x14ac:dyDescent="0.3">
      <c r="A490" s="146">
        <v>496</v>
      </c>
      <c r="B490" s="147" t="s">
        <v>390</v>
      </c>
      <c r="C490" s="148" t="s">
        <v>455</v>
      </c>
    </row>
    <row r="491" spans="1:3" x14ac:dyDescent="0.3">
      <c r="A491" s="146">
        <v>497</v>
      </c>
      <c r="B491" s="147" t="s">
        <v>391</v>
      </c>
      <c r="C491" s="148" t="s">
        <v>455</v>
      </c>
    </row>
    <row r="492" spans="1:3" x14ac:dyDescent="0.3">
      <c r="A492" s="146">
        <v>498</v>
      </c>
      <c r="B492" s="147" t="s">
        <v>392</v>
      </c>
      <c r="C492" s="148" t="s">
        <v>455</v>
      </c>
    </row>
    <row r="493" spans="1:3" x14ac:dyDescent="0.3">
      <c r="A493" s="146">
        <v>701</v>
      </c>
      <c r="B493" s="147" t="s">
        <v>393</v>
      </c>
      <c r="C493" s="148" t="s">
        <v>459</v>
      </c>
    </row>
    <row r="494" spans="1:3" x14ac:dyDescent="0.3">
      <c r="A494" s="146">
        <v>702</v>
      </c>
      <c r="B494" s="147" t="s">
        <v>393</v>
      </c>
      <c r="C494" s="148" t="s">
        <v>459</v>
      </c>
    </row>
    <row r="495" spans="1:3" x14ac:dyDescent="0.3">
      <c r="A495" s="146">
        <v>703</v>
      </c>
      <c r="B495" s="147" t="s">
        <v>329</v>
      </c>
      <c r="C495" s="148" t="s">
        <v>459</v>
      </c>
    </row>
    <row r="496" spans="1:3" x14ac:dyDescent="0.3">
      <c r="A496" s="146">
        <v>704</v>
      </c>
      <c r="B496" s="147" t="s">
        <v>329</v>
      </c>
      <c r="C496" s="148" t="s">
        <v>459</v>
      </c>
    </row>
    <row r="497" spans="1:3" x14ac:dyDescent="0.3">
      <c r="A497" s="146">
        <v>705</v>
      </c>
      <c r="B497" s="147" t="s">
        <v>329</v>
      </c>
      <c r="C497" s="148" t="s">
        <v>459</v>
      </c>
    </row>
    <row r="498" spans="1:3" x14ac:dyDescent="0.3">
      <c r="A498" s="146">
        <v>706</v>
      </c>
      <c r="B498" s="147" t="s">
        <v>329</v>
      </c>
      <c r="C498" s="148" t="s">
        <v>459</v>
      </c>
    </row>
    <row r="499" spans="1:3" x14ac:dyDescent="0.3">
      <c r="A499" s="146">
        <v>707</v>
      </c>
      <c r="B499" s="147" t="s">
        <v>329</v>
      </c>
      <c r="C499" s="148" t="s">
        <v>459</v>
      </c>
    </row>
    <row r="500" spans="1:3" x14ac:dyDescent="0.3">
      <c r="A500" s="146">
        <v>708</v>
      </c>
      <c r="B500" s="147" t="s">
        <v>329</v>
      </c>
      <c r="C500" s="148" t="s">
        <v>459</v>
      </c>
    </row>
    <row r="501" spans="1:3" x14ac:dyDescent="0.3">
      <c r="A501" s="146">
        <v>709</v>
      </c>
      <c r="B501" s="147" t="s">
        <v>329</v>
      </c>
      <c r="C501" s="148" t="s">
        <v>459</v>
      </c>
    </row>
    <row r="502" spans="1:3" x14ac:dyDescent="0.3">
      <c r="A502" s="146">
        <v>710</v>
      </c>
      <c r="B502" s="147" t="s">
        <v>329</v>
      </c>
      <c r="C502" s="148" t="s">
        <v>459</v>
      </c>
    </row>
    <row r="503" spans="1:3" x14ac:dyDescent="0.3">
      <c r="A503" s="146">
        <v>711</v>
      </c>
      <c r="B503" s="147" t="s">
        <v>329</v>
      </c>
      <c r="C503" s="148" t="s">
        <v>459</v>
      </c>
    </row>
    <row r="504" spans="1:3" x14ac:dyDescent="0.3">
      <c r="A504" s="146">
        <v>712</v>
      </c>
      <c r="B504" s="147" t="s">
        <v>394</v>
      </c>
      <c r="C504" s="148" t="s">
        <v>459</v>
      </c>
    </row>
    <row r="505" spans="1:3" x14ac:dyDescent="0.3">
      <c r="A505" s="146">
        <v>713</v>
      </c>
      <c r="B505" s="147" t="s">
        <v>394</v>
      </c>
      <c r="C505" s="148" t="s">
        <v>459</v>
      </c>
    </row>
    <row r="506" spans="1:3" x14ac:dyDescent="0.3">
      <c r="A506" s="146">
        <v>714</v>
      </c>
      <c r="B506" s="147" t="s">
        <v>394</v>
      </c>
      <c r="C506" s="148" t="s">
        <v>459</v>
      </c>
    </row>
    <row r="507" spans="1:3" x14ac:dyDescent="0.3">
      <c r="A507" s="146">
        <v>715</v>
      </c>
      <c r="B507" s="147" t="s">
        <v>394</v>
      </c>
      <c r="C507" s="148" t="s">
        <v>459</v>
      </c>
    </row>
    <row r="508" spans="1:3" x14ac:dyDescent="0.3">
      <c r="A508" s="146">
        <v>716</v>
      </c>
      <c r="B508" s="147" t="s">
        <v>395</v>
      </c>
      <c r="C508" s="148" t="s">
        <v>459</v>
      </c>
    </row>
    <row r="509" spans="1:3" x14ac:dyDescent="0.3">
      <c r="A509" s="146">
        <v>717</v>
      </c>
      <c r="B509" s="147" t="s">
        <v>395</v>
      </c>
      <c r="C509" s="148" t="s">
        <v>459</v>
      </c>
    </row>
    <row r="510" spans="1:3" x14ac:dyDescent="0.3">
      <c r="A510" s="146">
        <v>718</v>
      </c>
      <c r="B510" s="147" t="s">
        <v>396</v>
      </c>
      <c r="C510" s="148" t="s">
        <v>459</v>
      </c>
    </row>
    <row r="511" spans="1:3" x14ac:dyDescent="0.3">
      <c r="A511" s="146">
        <v>719</v>
      </c>
      <c r="B511" s="147" t="s">
        <v>396</v>
      </c>
      <c r="C511" s="148" t="s">
        <v>459</v>
      </c>
    </row>
    <row r="512" spans="1:3" x14ac:dyDescent="0.3">
      <c r="A512" s="146">
        <v>720</v>
      </c>
      <c r="B512" s="147" t="s">
        <v>264</v>
      </c>
      <c r="C512" s="148" t="s">
        <v>458</v>
      </c>
    </row>
    <row r="513" spans="1:3" x14ac:dyDescent="0.3">
      <c r="A513" s="146">
        <v>721</v>
      </c>
      <c r="B513" s="147" t="s">
        <v>397</v>
      </c>
      <c r="C513" s="148" t="s">
        <v>458</v>
      </c>
    </row>
    <row r="514" spans="1:3" x14ac:dyDescent="0.3">
      <c r="A514" s="146">
        <v>722</v>
      </c>
      <c r="B514" s="147" t="s">
        <v>397</v>
      </c>
      <c r="C514" s="148" t="s">
        <v>458</v>
      </c>
    </row>
    <row r="515" spans="1:3" x14ac:dyDescent="0.3">
      <c r="A515" s="146">
        <v>723</v>
      </c>
      <c r="B515" s="147" t="s">
        <v>397</v>
      </c>
      <c r="C515" s="148" t="s">
        <v>458</v>
      </c>
    </row>
    <row r="516" spans="1:3" x14ac:dyDescent="0.3">
      <c r="A516" s="146">
        <v>724</v>
      </c>
      <c r="B516" s="147" t="s">
        <v>397</v>
      </c>
      <c r="C516" s="148" t="s">
        <v>458</v>
      </c>
    </row>
    <row r="517" spans="1:3" x14ac:dyDescent="0.3">
      <c r="A517" s="146">
        <v>725</v>
      </c>
      <c r="B517" s="147" t="s">
        <v>397</v>
      </c>
      <c r="C517" s="148" t="s">
        <v>458</v>
      </c>
    </row>
    <row r="518" spans="1:3" x14ac:dyDescent="0.3">
      <c r="A518" s="146">
        <v>726</v>
      </c>
      <c r="B518" s="147" t="s">
        <v>397</v>
      </c>
      <c r="C518" s="148" t="s">
        <v>458</v>
      </c>
    </row>
    <row r="519" spans="1:3" x14ac:dyDescent="0.3">
      <c r="A519" s="146">
        <v>727</v>
      </c>
      <c r="B519" s="147" t="s">
        <v>397</v>
      </c>
      <c r="C519" s="148" t="s">
        <v>458</v>
      </c>
    </row>
    <row r="520" spans="1:3" x14ac:dyDescent="0.3">
      <c r="A520" s="146">
        <v>728</v>
      </c>
      <c r="B520" s="147" t="s">
        <v>398</v>
      </c>
      <c r="C520" s="148" t="s">
        <v>458</v>
      </c>
    </row>
    <row r="521" spans="1:3" x14ac:dyDescent="0.3">
      <c r="A521" s="146">
        <v>729</v>
      </c>
      <c r="B521" s="147" t="s">
        <v>397</v>
      </c>
      <c r="C521" s="148" t="s">
        <v>458</v>
      </c>
    </row>
    <row r="522" spans="1:3" x14ac:dyDescent="0.3">
      <c r="A522" s="146">
        <v>730</v>
      </c>
      <c r="B522" s="147" t="s">
        <v>398</v>
      </c>
      <c r="C522" s="148" t="s">
        <v>458</v>
      </c>
    </row>
    <row r="523" spans="1:3" x14ac:dyDescent="0.3">
      <c r="A523" s="146">
        <v>731</v>
      </c>
      <c r="B523" s="147" t="s">
        <v>397</v>
      </c>
      <c r="C523" s="148" t="s">
        <v>458</v>
      </c>
    </row>
    <row r="524" spans="1:3" x14ac:dyDescent="0.3">
      <c r="A524" s="146">
        <v>732</v>
      </c>
      <c r="B524" s="147" t="s">
        <v>398</v>
      </c>
      <c r="C524" s="148" t="s">
        <v>458</v>
      </c>
    </row>
    <row r="525" spans="1:3" x14ac:dyDescent="0.3">
      <c r="A525" s="146">
        <v>733</v>
      </c>
      <c r="B525" s="147" t="s">
        <v>397</v>
      </c>
      <c r="C525" s="148" t="s">
        <v>458</v>
      </c>
    </row>
    <row r="526" spans="1:3" x14ac:dyDescent="0.3">
      <c r="A526" s="146">
        <v>734</v>
      </c>
      <c r="B526" s="147" t="s">
        <v>398</v>
      </c>
      <c r="C526" s="148" t="s">
        <v>458</v>
      </c>
    </row>
    <row r="527" spans="1:3" x14ac:dyDescent="0.3">
      <c r="A527" s="146">
        <v>735</v>
      </c>
      <c r="B527" s="147" t="s">
        <v>397</v>
      </c>
      <c r="C527" s="148" t="s">
        <v>458</v>
      </c>
    </row>
    <row r="528" spans="1:3" x14ac:dyDescent="0.3">
      <c r="A528" s="146">
        <v>736</v>
      </c>
      <c r="B528" s="147" t="s">
        <v>398</v>
      </c>
      <c r="C528" s="148" t="s">
        <v>458</v>
      </c>
    </row>
    <row r="529" spans="1:3" x14ac:dyDescent="0.3">
      <c r="A529" s="146">
        <v>737</v>
      </c>
      <c r="B529" s="147" t="s">
        <v>397</v>
      </c>
      <c r="C529" s="148" t="s">
        <v>458</v>
      </c>
    </row>
    <row r="530" spans="1:3" x14ac:dyDescent="0.3">
      <c r="A530" s="146">
        <v>738</v>
      </c>
      <c r="B530" s="147" t="s">
        <v>398</v>
      </c>
      <c r="C530" s="148" t="s">
        <v>458</v>
      </c>
    </row>
    <row r="531" spans="1:3" x14ac:dyDescent="0.3">
      <c r="A531" s="146">
        <v>739</v>
      </c>
      <c r="B531" s="147" t="s">
        <v>397</v>
      </c>
      <c r="C531" s="148" t="s">
        <v>458</v>
      </c>
    </row>
    <row r="532" spans="1:3" x14ac:dyDescent="0.3">
      <c r="A532" s="146">
        <v>740</v>
      </c>
      <c r="B532" s="147" t="s">
        <v>398</v>
      </c>
      <c r="C532" s="148" t="s">
        <v>458</v>
      </c>
    </row>
    <row r="533" spans="1:3" x14ac:dyDescent="0.3">
      <c r="A533" s="146">
        <v>741</v>
      </c>
      <c r="B533" s="147" t="s">
        <v>397</v>
      </c>
      <c r="C533" s="148" t="s">
        <v>458</v>
      </c>
    </row>
    <row r="534" spans="1:3" x14ac:dyDescent="0.3">
      <c r="A534" s="146">
        <v>742</v>
      </c>
      <c r="B534" s="147" t="s">
        <v>398</v>
      </c>
      <c r="C534" s="148" t="s">
        <v>458</v>
      </c>
    </row>
    <row r="535" spans="1:3" x14ac:dyDescent="0.3">
      <c r="A535" s="146">
        <v>743</v>
      </c>
      <c r="B535" s="147" t="s">
        <v>397</v>
      </c>
      <c r="C535" s="148" t="s">
        <v>458</v>
      </c>
    </row>
    <row r="536" spans="1:3" x14ac:dyDescent="0.3">
      <c r="A536" s="146">
        <v>744</v>
      </c>
      <c r="B536" s="147" t="s">
        <v>398</v>
      </c>
      <c r="C536" s="148" t="s">
        <v>458</v>
      </c>
    </row>
    <row r="537" spans="1:3" x14ac:dyDescent="0.3">
      <c r="A537" s="146">
        <v>745</v>
      </c>
      <c r="B537" s="147" t="s">
        <v>397</v>
      </c>
      <c r="C537" s="148" t="s">
        <v>458</v>
      </c>
    </row>
    <row r="538" spans="1:3" x14ac:dyDescent="0.3">
      <c r="A538" s="146">
        <v>746</v>
      </c>
      <c r="B538" s="147" t="s">
        <v>398</v>
      </c>
      <c r="C538" s="148" t="s">
        <v>458</v>
      </c>
    </row>
    <row r="539" spans="1:3" x14ac:dyDescent="0.3">
      <c r="A539" s="146">
        <v>747</v>
      </c>
      <c r="B539" s="147" t="s">
        <v>397</v>
      </c>
      <c r="C539" s="148" t="s">
        <v>458</v>
      </c>
    </row>
    <row r="540" spans="1:3" x14ac:dyDescent="0.3">
      <c r="A540" s="146">
        <v>748</v>
      </c>
      <c r="B540" s="147" t="s">
        <v>397</v>
      </c>
      <c r="C540" s="148" t="s">
        <v>458</v>
      </c>
    </row>
    <row r="541" spans="1:3" x14ac:dyDescent="0.3">
      <c r="A541" s="146">
        <v>749</v>
      </c>
      <c r="B541" s="147" t="s">
        <v>398</v>
      </c>
      <c r="C541" s="148" t="s">
        <v>458</v>
      </c>
    </row>
    <row r="542" spans="1:3" x14ac:dyDescent="0.3">
      <c r="A542" s="146">
        <v>752</v>
      </c>
      <c r="B542" s="147" t="s">
        <v>397</v>
      </c>
      <c r="C542" s="148" t="s">
        <v>458</v>
      </c>
    </row>
    <row r="543" spans="1:3" x14ac:dyDescent="0.3">
      <c r="A543" s="146">
        <v>753</v>
      </c>
      <c r="B543" s="147" t="s">
        <v>399</v>
      </c>
      <c r="C543" s="148" t="s">
        <v>458</v>
      </c>
    </row>
    <row r="544" spans="1:3" x14ac:dyDescent="0.3">
      <c r="A544" s="146">
        <v>754</v>
      </c>
      <c r="B544" s="147" t="s">
        <v>397</v>
      </c>
      <c r="C544" s="148" t="s">
        <v>458</v>
      </c>
    </row>
    <row r="545" spans="1:3" x14ac:dyDescent="0.3">
      <c r="A545" s="146">
        <v>755</v>
      </c>
      <c r="B545" s="147" t="s">
        <v>399</v>
      </c>
      <c r="C545" s="148" t="s">
        <v>458</v>
      </c>
    </row>
    <row r="546" spans="1:3" x14ac:dyDescent="0.3">
      <c r="A546" s="146">
        <v>756</v>
      </c>
      <c r="B546" s="147" t="s">
        <v>397</v>
      </c>
      <c r="C546" s="148" t="s">
        <v>458</v>
      </c>
    </row>
    <row r="547" spans="1:3" x14ac:dyDescent="0.3">
      <c r="A547" s="146">
        <v>757</v>
      </c>
      <c r="B547" s="147" t="s">
        <v>399</v>
      </c>
      <c r="C547" s="148" t="s">
        <v>458</v>
      </c>
    </row>
    <row r="548" spans="1:3" x14ac:dyDescent="0.3">
      <c r="A548" s="146">
        <v>758</v>
      </c>
      <c r="B548" s="147" t="s">
        <v>397</v>
      </c>
      <c r="C548" s="148" t="s">
        <v>458</v>
      </c>
    </row>
    <row r="549" spans="1:3" x14ac:dyDescent="0.3">
      <c r="A549" s="146">
        <v>759</v>
      </c>
      <c r="B549" s="147" t="s">
        <v>399</v>
      </c>
      <c r="C549" s="148" t="s">
        <v>458</v>
      </c>
    </row>
    <row r="550" spans="1:3" x14ac:dyDescent="0.3">
      <c r="A550" s="146">
        <v>760</v>
      </c>
      <c r="B550" s="147" t="s">
        <v>397</v>
      </c>
      <c r="C550" s="148" t="s">
        <v>458</v>
      </c>
    </row>
    <row r="551" spans="1:3" x14ac:dyDescent="0.3">
      <c r="A551" s="146">
        <v>761</v>
      </c>
      <c r="B551" s="147" t="s">
        <v>399</v>
      </c>
      <c r="C551" s="148" t="s">
        <v>458</v>
      </c>
    </row>
    <row r="552" spans="1:3" x14ac:dyDescent="0.3">
      <c r="A552" s="146">
        <v>762</v>
      </c>
      <c r="B552" s="147" t="s">
        <v>397</v>
      </c>
      <c r="C552" s="148" t="s">
        <v>458</v>
      </c>
    </row>
    <row r="553" spans="1:3" x14ac:dyDescent="0.3">
      <c r="A553" s="146">
        <v>763</v>
      </c>
      <c r="B553" s="147" t="s">
        <v>399</v>
      </c>
      <c r="C553" s="148" t="s">
        <v>458</v>
      </c>
    </row>
    <row r="554" spans="1:3" x14ac:dyDescent="0.3">
      <c r="A554" s="146">
        <v>764</v>
      </c>
      <c r="B554" s="147" t="s">
        <v>397</v>
      </c>
      <c r="C554" s="148" t="s">
        <v>458</v>
      </c>
    </row>
    <row r="555" spans="1:3" x14ac:dyDescent="0.3">
      <c r="A555" s="146">
        <v>765</v>
      </c>
      <c r="B555" s="147" t="s">
        <v>399</v>
      </c>
      <c r="C555" s="148" t="s">
        <v>458</v>
      </c>
    </row>
    <row r="556" spans="1:3" x14ac:dyDescent="0.3">
      <c r="A556" s="146">
        <v>766</v>
      </c>
      <c r="B556" s="147" t="s">
        <v>397</v>
      </c>
      <c r="C556" s="148" t="s">
        <v>458</v>
      </c>
    </row>
    <row r="557" spans="1:3" x14ac:dyDescent="0.3">
      <c r="A557" s="146">
        <v>767</v>
      </c>
      <c r="B557" s="147" t="s">
        <v>399</v>
      </c>
      <c r="C557" s="148" t="s">
        <v>458</v>
      </c>
    </row>
    <row r="558" spans="1:3" x14ac:dyDescent="0.3">
      <c r="A558" s="146">
        <v>768</v>
      </c>
      <c r="B558" s="147" t="s">
        <v>397</v>
      </c>
      <c r="C558" s="148" t="s">
        <v>458</v>
      </c>
    </row>
    <row r="559" spans="1:3" x14ac:dyDescent="0.3">
      <c r="A559" s="146">
        <v>769</v>
      </c>
      <c r="B559" s="147" t="s">
        <v>399</v>
      </c>
      <c r="C559" s="148" t="s">
        <v>458</v>
      </c>
    </row>
    <row r="560" spans="1:3" x14ac:dyDescent="0.3">
      <c r="A560" s="146">
        <v>770</v>
      </c>
      <c r="B560" s="147" t="s">
        <v>400</v>
      </c>
      <c r="C560" s="148" t="s">
        <v>458</v>
      </c>
    </row>
    <row r="561" spans="1:3" x14ac:dyDescent="0.3">
      <c r="A561" s="146">
        <v>775</v>
      </c>
      <c r="B561" s="147" t="s">
        <v>401</v>
      </c>
      <c r="C561" s="148" t="s">
        <v>458</v>
      </c>
    </row>
    <row r="562" spans="1:3" x14ac:dyDescent="0.3">
      <c r="A562" s="146">
        <v>776</v>
      </c>
      <c r="B562" s="147" t="s">
        <v>401</v>
      </c>
      <c r="C562" s="148" t="s">
        <v>458</v>
      </c>
    </row>
    <row r="563" spans="1:3" x14ac:dyDescent="0.3">
      <c r="A563" s="146">
        <v>781</v>
      </c>
      <c r="B563" s="147" t="s">
        <v>397</v>
      </c>
      <c r="C563" s="148" t="s">
        <v>459</v>
      </c>
    </row>
    <row r="564" spans="1:3" x14ac:dyDescent="0.3">
      <c r="A564" s="146">
        <v>782</v>
      </c>
      <c r="B564" s="147" t="s">
        <v>397</v>
      </c>
      <c r="C564" s="148" t="s">
        <v>458</v>
      </c>
    </row>
    <row r="565" spans="1:3" x14ac:dyDescent="0.3">
      <c r="A565" s="146">
        <v>783</v>
      </c>
      <c r="B565" s="147" t="s">
        <v>397</v>
      </c>
      <c r="C565" s="148" t="s">
        <v>458</v>
      </c>
    </row>
    <row r="566" spans="1:3" x14ac:dyDescent="0.3">
      <c r="A566" s="146">
        <v>784</v>
      </c>
      <c r="B566" s="147" t="s">
        <v>397</v>
      </c>
      <c r="C566" s="148" t="s">
        <v>458</v>
      </c>
    </row>
    <row r="567" spans="1:3" x14ac:dyDescent="0.3">
      <c r="A567" s="146">
        <v>785</v>
      </c>
      <c r="B567" s="147" t="s">
        <v>397</v>
      </c>
      <c r="C567" s="148" t="s">
        <v>458</v>
      </c>
    </row>
    <row r="568" spans="1:3" x14ac:dyDescent="0.3">
      <c r="A568" s="146">
        <v>786</v>
      </c>
      <c r="B568" s="147" t="s">
        <v>397</v>
      </c>
      <c r="C568" s="148" t="s">
        <v>458</v>
      </c>
    </row>
    <row r="569" spans="1:3" x14ac:dyDescent="0.3">
      <c r="A569" s="146">
        <v>787</v>
      </c>
      <c r="B569" s="147" t="s">
        <v>402</v>
      </c>
      <c r="C569" s="148" t="s">
        <v>458</v>
      </c>
    </row>
    <row r="570" spans="1:3" x14ac:dyDescent="0.3">
      <c r="A570" s="146">
        <v>788</v>
      </c>
      <c r="B570" s="147" t="s">
        <v>403</v>
      </c>
      <c r="C570" s="148" t="s">
        <v>458</v>
      </c>
    </row>
    <row r="571" spans="1:3" x14ac:dyDescent="0.3">
      <c r="A571" s="146">
        <v>789</v>
      </c>
      <c r="B571" s="147" t="s">
        <v>404</v>
      </c>
      <c r="C571" s="148" t="s">
        <v>458</v>
      </c>
    </row>
    <row r="572" spans="1:3" x14ac:dyDescent="0.3">
      <c r="A572" s="146">
        <v>790</v>
      </c>
      <c r="B572" s="147" t="s">
        <v>405</v>
      </c>
      <c r="C572" s="148" t="s">
        <v>458</v>
      </c>
    </row>
    <row r="573" spans="1:3" x14ac:dyDescent="0.3">
      <c r="A573" s="146">
        <v>791</v>
      </c>
      <c r="B573" s="147" t="s">
        <v>406</v>
      </c>
      <c r="C573" s="148" t="s">
        <v>458</v>
      </c>
    </row>
    <row r="574" spans="1:3" x14ac:dyDescent="0.3">
      <c r="A574" s="146">
        <v>792</v>
      </c>
      <c r="B574" s="147" t="s">
        <v>407</v>
      </c>
      <c r="C574" s="148" t="s">
        <v>458</v>
      </c>
    </row>
    <row r="575" spans="1:3" x14ac:dyDescent="0.3">
      <c r="A575" s="146">
        <v>793</v>
      </c>
      <c r="B575" s="147" t="s">
        <v>397</v>
      </c>
      <c r="C575" s="148" t="s">
        <v>458</v>
      </c>
    </row>
    <row r="576" spans="1:3" x14ac:dyDescent="0.3">
      <c r="A576" s="146">
        <v>794</v>
      </c>
      <c r="B576" s="147" t="s">
        <v>398</v>
      </c>
      <c r="C576" s="148" t="s">
        <v>458</v>
      </c>
    </row>
    <row r="577" spans="1:3" x14ac:dyDescent="0.3">
      <c r="A577" s="146">
        <v>801</v>
      </c>
      <c r="B577" s="147" t="s">
        <v>326</v>
      </c>
      <c r="C577" s="148" t="s">
        <v>458</v>
      </c>
    </row>
    <row r="578" spans="1:3" x14ac:dyDescent="0.3">
      <c r="A578" s="146">
        <v>802</v>
      </c>
      <c r="B578" s="147" t="s">
        <v>408</v>
      </c>
      <c r="C578" s="148" t="s">
        <v>458</v>
      </c>
    </row>
    <row r="579" spans="1:3" x14ac:dyDescent="0.3">
      <c r="A579" s="146">
        <v>803</v>
      </c>
      <c r="B579" s="147" t="s">
        <v>409</v>
      </c>
      <c r="C579" s="148" t="s">
        <v>459</v>
      </c>
    </row>
    <row r="580" spans="1:3" x14ac:dyDescent="0.3">
      <c r="A580" s="146">
        <v>804</v>
      </c>
      <c r="B580" s="147" t="s">
        <v>408</v>
      </c>
      <c r="C580" s="148" t="s">
        <v>458</v>
      </c>
    </row>
    <row r="581" spans="1:3" x14ac:dyDescent="0.3">
      <c r="A581" s="146">
        <v>805</v>
      </c>
      <c r="B581" s="147" t="s">
        <v>409</v>
      </c>
      <c r="C581" s="148" t="s">
        <v>459</v>
      </c>
    </row>
    <row r="582" spans="1:3" x14ac:dyDescent="0.3">
      <c r="A582" s="146">
        <v>806</v>
      </c>
      <c r="B582" s="147" t="s">
        <v>408</v>
      </c>
      <c r="C582" s="148" t="s">
        <v>458</v>
      </c>
    </row>
    <row r="583" spans="1:3" x14ac:dyDescent="0.3">
      <c r="A583" s="146">
        <v>807</v>
      </c>
      <c r="B583" s="147" t="s">
        <v>409</v>
      </c>
      <c r="C583" s="148" t="s">
        <v>459</v>
      </c>
    </row>
    <row r="584" spans="1:3" x14ac:dyDescent="0.3">
      <c r="A584" s="146">
        <v>808</v>
      </c>
      <c r="B584" s="147" t="s">
        <v>408</v>
      </c>
      <c r="C584" s="148" t="s">
        <v>458</v>
      </c>
    </row>
    <row r="585" spans="1:3" x14ac:dyDescent="0.3">
      <c r="A585" s="146">
        <v>809</v>
      </c>
      <c r="B585" s="147" t="s">
        <v>409</v>
      </c>
      <c r="C585" s="148" t="s">
        <v>459</v>
      </c>
    </row>
    <row r="586" spans="1:3" x14ac:dyDescent="0.3">
      <c r="A586" s="146">
        <v>810</v>
      </c>
      <c r="B586" s="147" t="s">
        <v>408</v>
      </c>
      <c r="C586" s="148" t="s">
        <v>458</v>
      </c>
    </row>
    <row r="587" spans="1:3" x14ac:dyDescent="0.3">
      <c r="A587" s="146">
        <v>811</v>
      </c>
      <c r="B587" s="147" t="s">
        <v>409</v>
      </c>
      <c r="C587" s="148" t="s">
        <v>459</v>
      </c>
    </row>
    <row r="588" spans="1:3" x14ac:dyDescent="0.3">
      <c r="A588" s="146">
        <v>812</v>
      </c>
      <c r="B588" s="147" t="s">
        <v>408</v>
      </c>
      <c r="C588" s="148" t="s">
        <v>458</v>
      </c>
    </row>
    <row r="589" spans="1:3" x14ac:dyDescent="0.3">
      <c r="A589" s="146">
        <v>813</v>
      </c>
      <c r="B589" s="147" t="s">
        <v>409</v>
      </c>
      <c r="C589" s="148" t="s">
        <v>459</v>
      </c>
    </row>
    <row r="590" spans="1:3" x14ac:dyDescent="0.3">
      <c r="A590" s="146">
        <v>814</v>
      </c>
      <c r="B590" s="147" t="s">
        <v>408</v>
      </c>
      <c r="C590" s="148" t="s">
        <v>458</v>
      </c>
    </row>
    <row r="591" spans="1:3" x14ac:dyDescent="0.3">
      <c r="A591" s="146">
        <v>815</v>
      </c>
      <c r="B591" s="147" t="s">
        <v>409</v>
      </c>
      <c r="C591" s="148" t="s">
        <v>459</v>
      </c>
    </row>
    <row r="592" spans="1:3" x14ac:dyDescent="0.3">
      <c r="A592" s="146">
        <v>816</v>
      </c>
      <c r="B592" s="147" t="s">
        <v>408</v>
      </c>
      <c r="C592" s="148" t="s">
        <v>458</v>
      </c>
    </row>
    <row r="593" spans="1:3" x14ac:dyDescent="0.3">
      <c r="A593" s="146">
        <v>817</v>
      </c>
      <c r="B593" s="147" t="s">
        <v>409</v>
      </c>
      <c r="C593" s="148" t="s">
        <v>459</v>
      </c>
    </row>
    <row r="594" spans="1:3" x14ac:dyDescent="0.3">
      <c r="A594" s="146">
        <v>818</v>
      </c>
      <c r="B594" s="147" t="s">
        <v>408</v>
      </c>
      <c r="C594" s="148" t="s">
        <v>458</v>
      </c>
    </row>
    <row r="595" spans="1:3" x14ac:dyDescent="0.3">
      <c r="A595" s="146">
        <v>819</v>
      </c>
      <c r="B595" s="147" t="s">
        <v>409</v>
      </c>
      <c r="C595" s="148" t="s">
        <v>459</v>
      </c>
    </row>
    <row r="596" spans="1:3" x14ac:dyDescent="0.3">
      <c r="A596" s="146">
        <v>820</v>
      </c>
      <c r="B596" s="147" t="s">
        <v>408</v>
      </c>
      <c r="C596" s="148" t="s">
        <v>458</v>
      </c>
    </row>
    <row r="597" spans="1:3" x14ac:dyDescent="0.3">
      <c r="A597" s="146">
        <v>821</v>
      </c>
      <c r="B597" s="147" t="s">
        <v>409</v>
      </c>
      <c r="C597" s="148" t="s">
        <v>459</v>
      </c>
    </row>
    <row r="598" spans="1:3" x14ac:dyDescent="0.3">
      <c r="A598" s="146">
        <v>822</v>
      </c>
      <c r="B598" s="147" t="s">
        <v>408</v>
      </c>
      <c r="C598" s="148" t="s">
        <v>458</v>
      </c>
    </row>
    <row r="599" spans="1:3" x14ac:dyDescent="0.3">
      <c r="A599" s="146">
        <v>823</v>
      </c>
      <c r="B599" s="147" t="s">
        <v>409</v>
      </c>
      <c r="C599" s="148" t="s">
        <v>459</v>
      </c>
    </row>
    <row r="600" spans="1:3" x14ac:dyDescent="0.3">
      <c r="A600" s="146">
        <v>824</v>
      </c>
      <c r="B600" s="147" t="s">
        <v>408</v>
      </c>
      <c r="C600" s="148" t="s">
        <v>458</v>
      </c>
    </row>
    <row r="601" spans="1:3" x14ac:dyDescent="0.3">
      <c r="A601" s="146">
        <v>825</v>
      </c>
      <c r="B601" s="147" t="s">
        <v>409</v>
      </c>
      <c r="C601" s="148" t="s">
        <v>459</v>
      </c>
    </row>
    <row r="602" spans="1:3" x14ac:dyDescent="0.3">
      <c r="A602" s="146">
        <v>826</v>
      </c>
      <c r="B602" s="147" t="s">
        <v>408</v>
      </c>
      <c r="C602" s="148" t="s">
        <v>458</v>
      </c>
    </row>
    <row r="603" spans="1:3" x14ac:dyDescent="0.3">
      <c r="A603" s="146">
        <v>827</v>
      </c>
      <c r="B603" s="147" t="s">
        <v>409</v>
      </c>
      <c r="C603" s="148" t="s">
        <v>459</v>
      </c>
    </row>
    <row r="604" spans="1:3" x14ac:dyDescent="0.3">
      <c r="A604" s="146">
        <v>828</v>
      </c>
      <c r="B604" s="147" t="s">
        <v>408</v>
      </c>
      <c r="C604" s="148" t="s">
        <v>458</v>
      </c>
    </row>
    <row r="605" spans="1:3" x14ac:dyDescent="0.3">
      <c r="A605" s="146">
        <v>829</v>
      </c>
      <c r="B605" s="147" t="s">
        <v>409</v>
      </c>
      <c r="C605" s="148" t="s">
        <v>459</v>
      </c>
    </row>
    <row r="606" spans="1:3" x14ac:dyDescent="0.3">
      <c r="A606" s="146">
        <v>830</v>
      </c>
      <c r="B606" s="147" t="s">
        <v>408</v>
      </c>
      <c r="C606" s="148" t="s">
        <v>458</v>
      </c>
    </row>
    <row r="607" spans="1:3" x14ac:dyDescent="0.3">
      <c r="A607" s="146">
        <v>831</v>
      </c>
      <c r="B607" s="147" t="s">
        <v>409</v>
      </c>
      <c r="C607" s="148" t="s">
        <v>459</v>
      </c>
    </row>
    <row r="608" spans="1:3" x14ac:dyDescent="0.3">
      <c r="A608" s="146">
        <v>832</v>
      </c>
      <c r="B608" s="147" t="s">
        <v>408</v>
      </c>
      <c r="C608" s="148" t="s">
        <v>458</v>
      </c>
    </row>
    <row r="609" spans="1:3" x14ac:dyDescent="0.3">
      <c r="A609" s="146">
        <v>833</v>
      </c>
      <c r="B609" s="147" t="s">
        <v>409</v>
      </c>
      <c r="C609" s="148" t="s">
        <v>459</v>
      </c>
    </row>
    <row r="610" spans="1:3" x14ac:dyDescent="0.3">
      <c r="A610" s="146">
        <v>834</v>
      </c>
      <c r="B610" s="147" t="s">
        <v>408</v>
      </c>
      <c r="C610" s="148" t="s">
        <v>458</v>
      </c>
    </row>
    <row r="611" spans="1:3" x14ac:dyDescent="0.3">
      <c r="A611" s="146">
        <v>835</v>
      </c>
      <c r="B611" s="147" t="s">
        <v>409</v>
      </c>
      <c r="C611" s="148" t="s">
        <v>459</v>
      </c>
    </row>
    <row r="612" spans="1:3" x14ac:dyDescent="0.3">
      <c r="A612" s="146">
        <v>836</v>
      </c>
      <c r="B612" s="147" t="s">
        <v>408</v>
      </c>
      <c r="C612" s="148" t="s">
        <v>458</v>
      </c>
    </row>
    <row r="613" spans="1:3" x14ac:dyDescent="0.3">
      <c r="A613" s="146">
        <v>837</v>
      </c>
      <c r="B613" s="147" t="s">
        <v>409</v>
      </c>
      <c r="C613" s="148" t="s">
        <v>459</v>
      </c>
    </row>
    <row r="614" spans="1:3" x14ac:dyDescent="0.3">
      <c r="A614" s="146">
        <v>838</v>
      </c>
      <c r="B614" s="147" t="s">
        <v>408</v>
      </c>
      <c r="C614" s="148" t="s">
        <v>458</v>
      </c>
    </row>
    <row r="615" spans="1:3" x14ac:dyDescent="0.3">
      <c r="A615" s="146">
        <v>839</v>
      </c>
      <c r="B615" s="147" t="s">
        <v>409</v>
      </c>
      <c r="C615" s="148" t="s">
        <v>459</v>
      </c>
    </row>
    <row r="616" spans="1:3" x14ac:dyDescent="0.3">
      <c r="A616" s="146">
        <v>840</v>
      </c>
      <c r="B616" s="147" t="s">
        <v>408</v>
      </c>
      <c r="C616" s="148" t="s">
        <v>458</v>
      </c>
    </row>
    <row r="617" spans="1:3" x14ac:dyDescent="0.3">
      <c r="A617" s="146">
        <v>841</v>
      </c>
      <c r="B617" s="147" t="s">
        <v>409</v>
      </c>
      <c r="C617" s="148" t="s">
        <v>459</v>
      </c>
    </row>
    <row r="618" spans="1:3" x14ac:dyDescent="0.3">
      <c r="A618" s="146">
        <v>842</v>
      </c>
      <c r="B618" s="147" t="s">
        <v>408</v>
      </c>
      <c r="C618" s="148" t="s">
        <v>458</v>
      </c>
    </row>
    <row r="619" spans="1:3" x14ac:dyDescent="0.3">
      <c r="A619" s="146">
        <v>843</v>
      </c>
      <c r="B619" s="147" t="s">
        <v>409</v>
      </c>
      <c r="C619" s="148" t="s">
        <v>459</v>
      </c>
    </row>
    <row r="620" spans="1:3" x14ac:dyDescent="0.3">
      <c r="A620" s="146">
        <v>844</v>
      </c>
      <c r="B620" s="147" t="s">
        <v>408</v>
      </c>
      <c r="C620" s="148" t="s">
        <v>458</v>
      </c>
    </row>
    <row r="621" spans="1:3" x14ac:dyDescent="0.3">
      <c r="A621" s="146">
        <v>845</v>
      </c>
      <c r="B621" s="147" t="s">
        <v>409</v>
      </c>
      <c r="C621" s="148" t="s">
        <v>459</v>
      </c>
    </row>
    <row r="622" spans="1:3" x14ac:dyDescent="0.3">
      <c r="A622" s="146">
        <v>846</v>
      </c>
      <c r="B622" s="147" t="s">
        <v>408</v>
      </c>
      <c r="C622" s="148" t="s">
        <v>458</v>
      </c>
    </row>
    <row r="623" spans="1:3" x14ac:dyDescent="0.3">
      <c r="A623" s="146">
        <v>847</v>
      </c>
      <c r="B623" s="147" t="s">
        <v>409</v>
      </c>
      <c r="C623" s="148" t="s">
        <v>459</v>
      </c>
    </row>
    <row r="624" spans="1:3" x14ac:dyDescent="0.3">
      <c r="A624" s="146">
        <v>848</v>
      </c>
      <c r="B624" s="147" t="s">
        <v>408</v>
      </c>
      <c r="C624" s="148" t="s">
        <v>458</v>
      </c>
    </row>
    <row r="625" spans="1:3" x14ac:dyDescent="0.3">
      <c r="A625" s="146">
        <v>849</v>
      </c>
      <c r="B625" s="147" t="s">
        <v>409</v>
      </c>
      <c r="C625" s="148" t="s">
        <v>459</v>
      </c>
    </row>
    <row r="626" spans="1:3" x14ac:dyDescent="0.3">
      <c r="A626" s="146">
        <v>850</v>
      </c>
      <c r="B626" s="147" t="s">
        <v>409</v>
      </c>
      <c r="C626" s="148" t="s">
        <v>459</v>
      </c>
    </row>
    <row r="627" spans="1:3" x14ac:dyDescent="0.3">
      <c r="A627" s="146">
        <v>851</v>
      </c>
      <c r="B627" s="147" t="s">
        <v>409</v>
      </c>
      <c r="C627" s="148" t="s">
        <v>459</v>
      </c>
    </row>
    <row r="628" spans="1:3" x14ac:dyDescent="0.3">
      <c r="A628" s="146">
        <v>852</v>
      </c>
      <c r="B628" s="147" t="s">
        <v>408</v>
      </c>
      <c r="C628" s="148" t="s">
        <v>458</v>
      </c>
    </row>
    <row r="629" spans="1:3" x14ac:dyDescent="0.3">
      <c r="A629" s="146">
        <v>853</v>
      </c>
      <c r="B629" s="147" t="s">
        <v>408</v>
      </c>
      <c r="C629" s="148" t="s">
        <v>458</v>
      </c>
    </row>
    <row r="630" spans="1:3" x14ac:dyDescent="0.3">
      <c r="A630" s="146">
        <v>854</v>
      </c>
      <c r="B630" s="147" t="s">
        <v>408</v>
      </c>
      <c r="C630" s="148" t="s">
        <v>458</v>
      </c>
    </row>
    <row r="631" spans="1:3" x14ac:dyDescent="0.3">
      <c r="A631" s="146">
        <v>855</v>
      </c>
      <c r="B631" s="147" t="s">
        <v>408</v>
      </c>
      <c r="C631" s="148" t="s">
        <v>458</v>
      </c>
    </row>
    <row r="632" spans="1:3" x14ac:dyDescent="0.3">
      <c r="A632" s="146">
        <v>856</v>
      </c>
      <c r="B632" s="147" t="s">
        <v>408</v>
      </c>
      <c r="C632" s="148" t="s">
        <v>458</v>
      </c>
    </row>
    <row r="633" spans="1:3" x14ac:dyDescent="0.3">
      <c r="A633" s="146">
        <v>857</v>
      </c>
      <c r="B633" s="147" t="s">
        <v>408</v>
      </c>
      <c r="C633" s="148" t="s">
        <v>458</v>
      </c>
    </row>
    <row r="634" spans="1:3" x14ac:dyDescent="0.3">
      <c r="A634" s="146">
        <v>858</v>
      </c>
      <c r="B634" s="147" t="s">
        <v>408</v>
      </c>
      <c r="C634" s="148" t="s">
        <v>458</v>
      </c>
    </row>
    <row r="635" spans="1:3" x14ac:dyDescent="0.3">
      <c r="A635" s="146">
        <v>859</v>
      </c>
      <c r="B635" s="147" t="s">
        <v>408</v>
      </c>
      <c r="C635" s="148" t="s">
        <v>458</v>
      </c>
    </row>
    <row r="636" spans="1:3" x14ac:dyDescent="0.3">
      <c r="A636" s="146">
        <v>860</v>
      </c>
      <c r="B636" s="147" t="s">
        <v>408</v>
      </c>
      <c r="C636" s="148" t="s">
        <v>458</v>
      </c>
    </row>
    <row r="637" spans="1:3" x14ac:dyDescent="0.3">
      <c r="A637" s="146">
        <v>861</v>
      </c>
      <c r="B637" s="147" t="s">
        <v>408</v>
      </c>
      <c r="C637" s="148" t="s">
        <v>458</v>
      </c>
    </row>
    <row r="638" spans="1:3" x14ac:dyDescent="0.3">
      <c r="A638" s="146">
        <v>862</v>
      </c>
      <c r="B638" s="147" t="s">
        <v>408</v>
      </c>
      <c r="C638" s="148" t="s">
        <v>458</v>
      </c>
    </row>
    <row r="639" spans="1:3" x14ac:dyDescent="0.3">
      <c r="A639" s="146">
        <v>863</v>
      </c>
      <c r="B639" s="147" t="s">
        <v>408</v>
      </c>
      <c r="C639" s="148" t="s">
        <v>458</v>
      </c>
    </row>
    <row r="640" spans="1:3" x14ac:dyDescent="0.3">
      <c r="A640" s="146">
        <v>864</v>
      </c>
      <c r="B640" s="147" t="s">
        <v>408</v>
      </c>
      <c r="C640" s="148" t="s">
        <v>458</v>
      </c>
    </row>
    <row r="641" spans="1:3" x14ac:dyDescent="0.3">
      <c r="A641" s="146">
        <v>865</v>
      </c>
      <c r="B641" s="147" t="s">
        <v>408</v>
      </c>
      <c r="C641" s="148" t="s">
        <v>458</v>
      </c>
    </row>
    <row r="642" spans="1:3" x14ac:dyDescent="0.3">
      <c r="A642" s="146">
        <v>866</v>
      </c>
      <c r="B642" s="147" t="s">
        <v>409</v>
      </c>
      <c r="C642" s="148" t="s">
        <v>459</v>
      </c>
    </row>
    <row r="643" spans="1:3" x14ac:dyDescent="0.3">
      <c r="A643" s="146">
        <v>867</v>
      </c>
      <c r="B643" s="147" t="s">
        <v>408</v>
      </c>
      <c r="C643" s="148" t="s">
        <v>458</v>
      </c>
    </row>
    <row r="644" spans="1:3" x14ac:dyDescent="0.3">
      <c r="A644" s="146">
        <v>868</v>
      </c>
      <c r="B644" s="147" t="s">
        <v>409</v>
      </c>
      <c r="C644" s="148" t="s">
        <v>459</v>
      </c>
    </row>
    <row r="645" spans="1:3" x14ac:dyDescent="0.3">
      <c r="A645" s="146">
        <v>869</v>
      </c>
      <c r="B645" s="147" t="s">
        <v>408</v>
      </c>
      <c r="C645" s="148" t="s">
        <v>458</v>
      </c>
    </row>
    <row r="646" spans="1:3" x14ac:dyDescent="0.3">
      <c r="A646" s="146">
        <v>870</v>
      </c>
      <c r="B646" s="147" t="s">
        <v>409</v>
      </c>
      <c r="C646" s="148" t="s">
        <v>459</v>
      </c>
    </row>
    <row r="647" spans="1:3" x14ac:dyDescent="0.3">
      <c r="A647" s="146">
        <v>871</v>
      </c>
      <c r="B647" s="147" t="s">
        <v>408</v>
      </c>
      <c r="C647" s="148" t="s">
        <v>458</v>
      </c>
    </row>
    <row r="648" spans="1:3" x14ac:dyDescent="0.3">
      <c r="A648" s="146">
        <v>872</v>
      </c>
      <c r="B648" s="147" t="s">
        <v>409</v>
      </c>
      <c r="C648" s="148" t="s">
        <v>459</v>
      </c>
    </row>
    <row r="649" spans="1:3" x14ac:dyDescent="0.3">
      <c r="A649" s="146">
        <v>873</v>
      </c>
      <c r="B649" s="147" t="s">
        <v>408</v>
      </c>
      <c r="C649" s="148" t="s">
        <v>458</v>
      </c>
    </row>
    <row r="650" spans="1:3" x14ac:dyDescent="0.3">
      <c r="A650" s="146">
        <v>874</v>
      </c>
      <c r="B650" s="147" t="s">
        <v>409</v>
      </c>
      <c r="C650" s="148" t="s">
        <v>459</v>
      </c>
    </row>
    <row r="651" spans="1:3" x14ac:dyDescent="0.3">
      <c r="A651" s="146">
        <v>875</v>
      </c>
      <c r="B651" s="147" t="s">
        <v>408</v>
      </c>
      <c r="C651" s="148" t="s">
        <v>458</v>
      </c>
    </row>
    <row r="652" spans="1:3" x14ac:dyDescent="0.3">
      <c r="A652" s="146">
        <v>876</v>
      </c>
      <c r="B652" s="147" t="s">
        <v>409</v>
      </c>
      <c r="C652" s="148" t="s">
        <v>459</v>
      </c>
    </row>
    <row r="653" spans="1:3" x14ac:dyDescent="0.3">
      <c r="A653" s="146">
        <v>877</v>
      </c>
      <c r="B653" s="147" t="s">
        <v>408</v>
      </c>
      <c r="C653" s="148" t="s">
        <v>458</v>
      </c>
    </row>
    <row r="654" spans="1:3" x14ac:dyDescent="0.3">
      <c r="A654" s="146">
        <v>878</v>
      </c>
      <c r="B654" s="147" t="s">
        <v>409</v>
      </c>
      <c r="C654" s="148" t="s">
        <v>459</v>
      </c>
    </row>
    <row r="655" spans="1:3" x14ac:dyDescent="0.3">
      <c r="A655" s="146">
        <v>879</v>
      </c>
      <c r="B655" s="147" t="s">
        <v>408</v>
      </c>
      <c r="C655" s="148" t="s">
        <v>458</v>
      </c>
    </row>
    <row r="656" spans="1:3" x14ac:dyDescent="0.3">
      <c r="A656" s="146">
        <v>880</v>
      </c>
      <c r="B656" s="147" t="s">
        <v>409</v>
      </c>
      <c r="C656" s="148" t="s">
        <v>459</v>
      </c>
    </row>
    <row r="657" spans="1:3" x14ac:dyDescent="0.3">
      <c r="A657" s="146">
        <v>881</v>
      </c>
      <c r="B657" s="147" t="s">
        <v>408</v>
      </c>
      <c r="C657" s="148" t="s">
        <v>458</v>
      </c>
    </row>
    <row r="658" spans="1:3" x14ac:dyDescent="0.3">
      <c r="A658" s="146">
        <v>882</v>
      </c>
      <c r="B658" s="147" t="s">
        <v>409</v>
      </c>
      <c r="C658" s="148" t="s">
        <v>459</v>
      </c>
    </row>
    <row r="659" spans="1:3" x14ac:dyDescent="0.3">
      <c r="A659" s="146">
        <v>883</v>
      </c>
      <c r="B659" s="147" t="s">
        <v>408</v>
      </c>
      <c r="C659" s="148" t="s">
        <v>458</v>
      </c>
    </row>
    <row r="660" spans="1:3" x14ac:dyDescent="0.3">
      <c r="A660" s="146">
        <v>884</v>
      </c>
      <c r="B660" s="147" t="s">
        <v>409</v>
      </c>
      <c r="C660" s="148" t="s">
        <v>459</v>
      </c>
    </row>
    <row r="661" spans="1:3" x14ac:dyDescent="0.3">
      <c r="A661" s="146">
        <v>885</v>
      </c>
      <c r="B661" s="147" t="s">
        <v>408</v>
      </c>
      <c r="C661" s="148" t="s">
        <v>458</v>
      </c>
    </row>
    <row r="662" spans="1:3" x14ac:dyDescent="0.3">
      <c r="A662" s="146">
        <v>886</v>
      </c>
      <c r="B662" s="147" t="s">
        <v>409</v>
      </c>
      <c r="C662" s="148" t="s">
        <v>459</v>
      </c>
    </row>
    <row r="663" spans="1:3" x14ac:dyDescent="0.3">
      <c r="A663" s="146">
        <v>887</v>
      </c>
      <c r="B663" s="147" t="s">
        <v>408</v>
      </c>
      <c r="C663" s="148" t="s">
        <v>458</v>
      </c>
    </row>
    <row r="664" spans="1:3" x14ac:dyDescent="0.3">
      <c r="A664" s="146">
        <v>888</v>
      </c>
      <c r="B664" s="147" t="s">
        <v>409</v>
      </c>
      <c r="C664" s="148" t="s">
        <v>459</v>
      </c>
    </row>
    <row r="665" spans="1:3" x14ac:dyDescent="0.3">
      <c r="A665" s="146">
        <v>889</v>
      </c>
      <c r="B665" s="147" t="s">
        <v>408</v>
      </c>
      <c r="C665" s="148" t="s">
        <v>458</v>
      </c>
    </row>
    <row r="666" spans="1:3" x14ac:dyDescent="0.3">
      <c r="A666" s="146">
        <v>890</v>
      </c>
      <c r="B666" s="147" t="s">
        <v>409</v>
      </c>
      <c r="C666" s="148" t="s">
        <v>459</v>
      </c>
    </row>
    <row r="667" spans="1:3" x14ac:dyDescent="0.3">
      <c r="A667" s="146">
        <v>891</v>
      </c>
      <c r="B667" s="147" t="s">
        <v>409</v>
      </c>
      <c r="C667" s="148" t="s">
        <v>459</v>
      </c>
    </row>
    <row r="668" spans="1:3" x14ac:dyDescent="0.3">
      <c r="A668" s="146">
        <v>892</v>
      </c>
      <c r="B668" s="147" t="s">
        <v>409</v>
      </c>
      <c r="C668" s="148" t="s">
        <v>459</v>
      </c>
    </row>
    <row r="669" spans="1:3" x14ac:dyDescent="0.3">
      <c r="A669" s="146">
        <v>893</v>
      </c>
      <c r="B669" s="147" t="s">
        <v>409</v>
      </c>
      <c r="C669" s="148" t="s">
        <v>459</v>
      </c>
    </row>
    <row r="670" spans="1:3" x14ac:dyDescent="0.3">
      <c r="A670" s="146">
        <v>894</v>
      </c>
      <c r="B670" s="147" t="s">
        <v>367</v>
      </c>
      <c r="C670" s="148" t="s">
        <v>459</v>
      </c>
    </row>
    <row r="671" spans="1:3" x14ac:dyDescent="0.3">
      <c r="A671" s="146">
        <v>895</v>
      </c>
      <c r="B671" s="147" t="s">
        <v>367</v>
      </c>
      <c r="C671" s="148" t="s">
        <v>459</v>
      </c>
    </row>
    <row r="672" spans="1:3" x14ac:dyDescent="0.3">
      <c r="A672" s="146">
        <v>896</v>
      </c>
      <c r="B672" s="147" t="s">
        <v>367</v>
      </c>
      <c r="C672" s="148" t="s">
        <v>459</v>
      </c>
    </row>
    <row r="673" spans="1:3" x14ac:dyDescent="0.3">
      <c r="A673" s="146">
        <v>897</v>
      </c>
      <c r="B673" s="147" t="s">
        <v>409</v>
      </c>
      <c r="C673" s="148" t="s">
        <v>459</v>
      </c>
    </row>
    <row r="674" spans="1:3" x14ac:dyDescent="0.3">
      <c r="A674" s="146">
        <v>898</v>
      </c>
      <c r="B674" s="147" t="s">
        <v>409</v>
      </c>
      <c r="C674" s="148" t="s">
        <v>459</v>
      </c>
    </row>
    <row r="675" spans="1:3" x14ac:dyDescent="0.3">
      <c r="A675" s="146">
        <v>899</v>
      </c>
      <c r="B675" s="147" t="s">
        <v>410</v>
      </c>
      <c r="C675" s="148" t="s">
        <v>459</v>
      </c>
    </row>
    <row r="676" spans="1:3" x14ac:dyDescent="0.3">
      <c r="A676" s="146">
        <v>900</v>
      </c>
      <c r="B676" s="147" t="s">
        <v>410</v>
      </c>
      <c r="C676" s="148" t="s">
        <v>459</v>
      </c>
    </row>
    <row r="677" spans="1:3" x14ac:dyDescent="0.3">
      <c r="A677" s="146">
        <v>901</v>
      </c>
      <c r="B677" s="147" t="s">
        <v>410</v>
      </c>
      <c r="C677" s="148" t="s">
        <v>459</v>
      </c>
    </row>
    <row r="678" spans="1:3" x14ac:dyDescent="0.3">
      <c r="A678" s="146">
        <v>902</v>
      </c>
      <c r="B678" s="147" t="s">
        <v>410</v>
      </c>
      <c r="C678" s="148" t="s">
        <v>459</v>
      </c>
    </row>
    <row r="679" spans="1:3" x14ac:dyDescent="0.3">
      <c r="A679" s="146">
        <v>903</v>
      </c>
      <c r="B679" s="147" t="s">
        <v>410</v>
      </c>
      <c r="C679" s="148" t="s">
        <v>459</v>
      </c>
    </row>
    <row r="680" spans="1:3" x14ac:dyDescent="0.3">
      <c r="A680" s="146">
        <v>904</v>
      </c>
      <c r="B680" s="147" t="s">
        <v>411</v>
      </c>
      <c r="C680" s="148" t="s">
        <v>459</v>
      </c>
    </row>
    <row r="681" spans="1:3" x14ac:dyDescent="0.3">
      <c r="A681" s="146">
        <v>905</v>
      </c>
      <c r="B681" s="147" t="s">
        <v>411</v>
      </c>
      <c r="C681" s="148" t="s">
        <v>459</v>
      </c>
    </row>
    <row r="682" spans="1:3" x14ac:dyDescent="0.3">
      <c r="A682" s="146">
        <v>906</v>
      </c>
      <c r="B682" s="147" t="s">
        <v>411</v>
      </c>
      <c r="C682" s="148" t="s">
        <v>459</v>
      </c>
    </row>
    <row r="683" spans="1:3" x14ac:dyDescent="0.3">
      <c r="A683" s="146">
        <v>907</v>
      </c>
      <c r="B683" s="147" t="s">
        <v>412</v>
      </c>
      <c r="C683" s="148" t="s">
        <v>459</v>
      </c>
    </row>
    <row r="684" spans="1:3" x14ac:dyDescent="0.3">
      <c r="A684" s="146">
        <v>908</v>
      </c>
      <c r="B684" s="147" t="s">
        <v>412</v>
      </c>
      <c r="C684" s="148" t="s">
        <v>459</v>
      </c>
    </row>
    <row r="685" spans="1:3" x14ac:dyDescent="0.3">
      <c r="A685" s="146">
        <v>909</v>
      </c>
      <c r="B685" s="147" t="s">
        <v>412</v>
      </c>
      <c r="C685" s="148" t="s">
        <v>459</v>
      </c>
    </row>
    <row r="686" spans="1:3" x14ac:dyDescent="0.3">
      <c r="A686" s="146">
        <v>910</v>
      </c>
      <c r="B686" s="147" t="s">
        <v>412</v>
      </c>
      <c r="C686" s="148" t="s">
        <v>459</v>
      </c>
    </row>
    <row r="687" spans="1:3" x14ac:dyDescent="0.3">
      <c r="A687" s="146">
        <v>911</v>
      </c>
      <c r="B687" s="147" t="s">
        <v>412</v>
      </c>
      <c r="C687" s="148" t="s">
        <v>459</v>
      </c>
    </row>
    <row r="688" spans="1:3" x14ac:dyDescent="0.3">
      <c r="A688" s="146">
        <v>912</v>
      </c>
      <c r="B688" s="147" t="s">
        <v>412</v>
      </c>
      <c r="C688" s="148" t="s">
        <v>459</v>
      </c>
    </row>
    <row r="689" spans="1:3" x14ac:dyDescent="0.3">
      <c r="A689" s="146">
        <v>913</v>
      </c>
      <c r="B689" s="147" t="s">
        <v>412</v>
      </c>
      <c r="C689" s="148" t="s">
        <v>459</v>
      </c>
    </row>
    <row r="690" spans="1:3" x14ac:dyDescent="0.3">
      <c r="A690" s="146">
        <v>914</v>
      </c>
      <c r="B690" s="147" t="s">
        <v>413</v>
      </c>
      <c r="C690" s="148" t="s">
        <v>458</v>
      </c>
    </row>
    <row r="691" spans="1:3" x14ac:dyDescent="0.3">
      <c r="A691" s="146">
        <v>915</v>
      </c>
      <c r="B691" s="147" t="s">
        <v>367</v>
      </c>
      <c r="C691" s="148" t="s">
        <v>458</v>
      </c>
    </row>
    <row r="692" spans="1:3" x14ac:dyDescent="0.3">
      <c r="A692" s="146">
        <v>916</v>
      </c>
      <c r="B692" s="147" t="s">
        <v>367</v>
      </c>
      <c r="C692" s="148" t="s">
        <v>458</v>
      </c>
    </row>
    <row r="693" spans="1:3" x14ac:dyDescent="0.3">
      <c r="A693" s="146">
        <v>917</v>
      </c>
      <c r="B693" s="147" t="s">
        <v>367</v>
      </c>
      <c r="C693" s="148" t="s">
        <v>458</v>
      </c>
    </row>
    <row r="694" spans="1:3" x14ac:dyDescent="0.3">
      <c r="A694" s="146">
        <v>918</v>
      </c>
      <c r="B694" s="147" t="s">
        <v>303</v>
      </c>
      <c r="C694" s="148" t="s">
        <v>458</v>
      </c>
    </row>
    <row r="695" spans="1:3" x14ac:dyDescent="0.3">
      <c r="A695" s="146">
        <v>919</v>
      </c>
      <c r="B695" s="147" t="s">
        <v>414</v>
      </c>
      <c r="C695" s="148" t="s">
        <v>458</v>
      </c>
    </row>
    <row r="696" spans="1:3" x14ac:dyDescent="0.3">
      <c r="A696" s="146">
        <v>920</v>
      </c>
      <c r="B696" s="147" t="s">
        <v>414</v>
      </c>
      <c r="C696" s="148" t="s">
        <v>458</v>
      </c>
    </row>
    <row r="697" spans="1:3" x14ac:dyDescent="0.3">
      <c r="A697" s="146">
        <v>922</v>
      </c>
      <c r="B697" s="147" t="s">
        <v>326</v>
      </c>
      <c r="C697" s="148" t="s">
        <v>458</v>
      </c>
    </row>
    <row r="698" spans="1:3" x14ac:dyDescent="0.3">
      <c r="A698" s="146">
        <v>923</v>
      </c>
      <c r="B698" s="147" t="s">
        <v>326</v>
      </c>
      <c r="C698" s="148" t="s">
        <v>458</v>
      </c>
    </row>
    <row r="699" spans="1:3" x14ac:dyDescent="0.3">
      <c r="A699" s="146">
        <v>924</v>
      </c>
      <c r="B699" s="147" t="s">
        <v>326</v>
      </c>
      <c r="C699" s="148" t="s">
        <v>458</v>
      </c>
    </row>
    <row r="700" spans="1:3" x14ac:dyDescent="0.3">
      <c r="A700" s="146">
        <v>925</v>
      </c>
      <c r="B700" s="147" t="s">
        <v>415</v>
      </c>
      <c r="C700" s="148" t="s">
        <v>454</v>
      </c>
    </row>
    <row r="701" spans="1:3" x14ac:dyDescent="0.3">
      <c r="A701" s="146">
        <v>926</v>
      </c>
      <c r="B701" s="147" t="s">
        <v>356</v>
      </c>
      <c r="C701" s="148" t="s">
        <v>454</v>
      </c>
    </row>
    <row r="702" spans="1:3" x14ac:dyDescent="0.3">
      <c r="A702" s="146">
        <v>927</v>
      </c>
      <c r="B702" s="147" t="s">
        <v>358</v>
      </c>
      <c r="C702" s="148" t="s">
        <v>454</v>
      </c>
    </row>
    <row r="703" spans="1:3" x14ac:dyDescent="0.3">
      <c r="A703" s="146">
        <v>928</v>
      </c>
      <c r="B703" s="147" t="s">
        <v>357</v>
      </c>
      <c r="C703" s="148" t="s">
        <v>454</v>
      </c>
    </row>
    <row r="704" spans="1:3" x14ac:dyDescent="0.3">
      <c r="A704" s="146">
        <v>929</v>
      </c>
      <c r="B704" s="147" t="s">
        <v>410</v>
      </c>
      <c r="C704" s="148" t="s">
        <v>459</v>
      </c>
    </row>
    <row r="705" spans="1:3" x14ac:dyDescent="0.3">
      <c r="A705" s="146">
        <v>930</v>
      </c>
      <c r="B705" s="147" t="s">
        <v>410</v>
      </c>
      <c r="C705" s="148" t="s">
        <v>459</v>
      </c>
    </row>
    <row r="706" spans="1:3" x14ac:dyDescent="0.3">
      <c r="A706" s="146">
        <v>931</v>
      </c>
      <c r="B706" s="147" t="s">
        <v>410</v>
      </c>
      <c r="C706" s="148" t="s">
        <v>459</v>
      </c>
    </row>
    <row r="707" spans="1:3" x14ac:dyDescent="0.3">
      <c r="A707" s="146">
        <v>932</v>
      </c>
      <c r="B707" s="147" t="s">
        <v>416</v>
      </c>
      <c r="C707" s="148" t="s">
        <v>458</v>
      </c>
    </row>
    <row r="708" spans="1:3" x14ac:dyDescent="0.3">
      <c r="A708" s="146">
        <v>933</v>
      </c>
      <c r="B708" s="147" t="s">
        <v>408</v>
      </c>
      <c r="C708" s="148" t="s">
        <v>458</v>
      </c>
    </row>
    <row r="709" spans="1:3" x14ac:dyDescent="0.3">
      <c r="A709" s="146">
        <v>934</v>
      </c>
      <c r="B709" s="147" t="s">
        <v>409</v>
      </c>
      <c r="C709" s="148" t="s">
        <v>459</v>
      </c>
    </row>
    <row r="710" spans="1:3" x14ac:dyDescent="0.3">
      <c r="A710" s="146">
        <v>935</v>
      </c>
      <c r="B710" s="147" t="s">
        <v>417</v>
      </c>
      <c r="C710" s="148" t="s">
        <v>458</v>
      </c>
    </row>
    <row r="711" spans="1:3" x14ac:dyDescent="0.3">
      <c r="A711" s="146">
        <v>936</v>
      </c>
      <c r="B711" s="147" t="s">
        <v>417</v>
      </c>
      <c r="C711" s="148" t="s">
        <v>458</v>
      </c>
    </row>
    <row r="712" spans="1:3" x14ac:dyDescent="0.3">
      <c r="A712" s="146">
        <v>937</v>
      </c>
      <c r="B712" s="147" t="s">
        <v>417</v>
      </c>
      <c r="C712" s="148" t="s">
        <v>458</v>
      </c>
    </row>
    <row r="713" spans="1:3" x14ac:dyDescent="0.3">
      <c r="A713" s="146">
        <v>938</v>
      </c>
      <c r="B713" s="147" t="s">
        <v>417</v>
      </c>
      <c r="C713" s="148" t="s">
        <v>458</v>
      </c>
    </row>
    <row r="714" spans="1:3" x14ac:dyDescent="0.3">
      <c r="A714" s="146">
        <v>939</v>
      </c>
      <c r="B714" s="147" t="s">
        <v>417</v>
      </c>
      <c r="C714" s="148" t="s">
        <v>458</v>
      </c>
    </row>
    <row r="715" spans="1:3" x14ac:dyDescent="0.3">
      <c r="A715" s="146">
        <v>940</v>
      </c>
      <c r="B715" s="147" t="s">
        <v>418</v>
      </c>
      <c r="C715" s="148" t="s">
        <v>455</v>
      </c>
    </row>
    <row r="716" spans="1:3" x14ac:dyDescent="0.3">
      <c r="A716" s="146">
        <v>941</v>
      </c>
      <c r="B716" s="147" t="s">
        <v>419</v>
      </c>
      <c r="C716" s="148" t="s">
        <v>455</v>
      </c>
    </row>
    <row r="717" spans="1:3" x14ac:dyDescent="0.3">
      <c r="A717" s="146">
        <v>942</v>
      </c>
      <c r="B717" s="147" t="s">
        <v>272</v>
      </c>
      <c r="C717" s="148" t="s">
        <v>458</v>
      </c>
    </row>
    <row r="718" spans="1:3" x14ac:dyDescent="0.3">
      <c r="A718" s="146">
        <v>943</v>
      </c>
      <c r="B718" s="147" t="s">
        <v>263</v>
      </c>
      <c r="C718" s="148" t="s">
        <v>458</v>
      </c>
    </row>
    <row r="719" spans="1:3" x14ac:dyDescent="0.3">
      <c r="A719" s="146">
        <v>944</v>
      </c>
      <c r="B719" s="147" t="s">
        <v>263</v>
      </c>
      <c r="C719" s="148" t="s">
        <v>458</v>
      </c>
    </row>
    <row r="720" spans="1:3" x14ac:dyDescent="0.3">
      <c r="A720" s="146">
        <v>945</v>
      </c>
      <c r="B720" s="147" t="s">
        <v>263</v>
      </c>
      <c r="C720" s="148" t="s">
        <v>458</v>
      </c>
    </row>
    <row r="721" spans="1:3" x14ac:dyDescent="0.3">
      <c r="A721" s="146">
        <v>946</v>
      </c>
      <c r="B721" s="147" t="s">
        <v>263</v>
      </c>
      <c r="C721" s="148" t="s">
        <v>458</v>
      </c>
    </row>
    <row r="722" spans="1:3" x14ac:dyDescent="0.3">
      <c r="A722" s="146">
        <v>947</v>
      </c>
      <c r="B722" s="147" t="s">
        <v>420</v>
      </c>
      <c r="C722" s="148" t="s">
        <v>458</v>
      </c>
    </row>
    <row r="723" spans="1:3" x14ac:dyDescent="0.3">
      <c r="A723" s="146">
        <v>948</v>
      </c>
      <c r="B723" s="147" t="s">
        <v>421</v>
      </c>
      <c r="C723" s="148" t="s">
        <v>458</v>
      </c>
    </row>
    <row r="724" spans="1:3" x14ac:dyDescent="0.3">
      <c r="A724" s="146">
        <v>949</v>
      </c>
      <c r="B724" s="147" t="s">
        <v>422</v>
      </c>
      <c r="C724" s="148" t="s">
        <v>458</v>
      </c>
    </row>
    <row r="725" spans="1:3" x14ac:dyDescent="0.3">
      <c r="A725" s="146">
        <v>950</v>
      </c>
      <c r="B725" s="147" t="s">
        <v>423</v>
      </c>
      <c r="C725" s="148" t="s">
        <v>459</v>
      </c>
    </row>
    <row r="726" spans="1:3" x14ac:dyDescent="0.3">
      <c r="A726" s="146">
        <v>951</v>
      </c>
      <c r="B726" s="147" t="s">
        <v>424</v>
      </c>
      <c r="C726" s="148" t="s">
        <v>459</v>
      </c>
    </row>
    <row r="727" spans="1:3" x14ac:dyDescent="0.3">
      <c r="A727" s="146">
        <v>952</v>
      </c>
      <c r="B727" s="147" t="s">
        <v>425</v>
      </c>
      <c r="C727" s="148" t="s">
        <v>458</v>
      </c>
    </row>
    <row r="728" spans="1:3" x14ac:dyDescent="0.3">
      <c r="A728" s="146">
        <v>953</v>
      </c>
      <c r="B728" s="147" t="s">
        <v>426</v>
      </c>
      <c r="C728" s="148" t="s">
        <v>458</v>
      </c>
    </row>
    <row r="729" spans="1:3" x14ac:dyDescent="0.3">
      <c r="A729" s="146">
        <v>954</v>
      </c>
      <c r="B729" s="147" t="s">
        <v>427</v>
      </c>
      <c r="C729" s="148" t="s">
        <v>458</v>
      </c>
    </row>
    <row r="730" spans="1:3" x14ac:dyDescent="0.3">
      <c r="A730" s="146">
        <v>955</v>
      </c>
      <c r="B730" s="147" t="s">
        <v>428</v>
      </c>
      <c r="C730" s="148" t="s">
        <v>458</v>
      </c>
    </row>
    <row r="731" spans="1:3" x14ac:dyDescent="0.3">
      <c r="A731" s="146">
        <v>956</v>
      </c>
      <c r="B731" s="147" t="s">
        <v>429</v>
      </c>
      <c r="C731" s="148" t="s">
        <v>458</v>
      </c>
    </row>
    <row r="732" spans="1:3" x14ac:dyDescent="0.3">
      <c r="A732" s="146">
        <v>957</v>
      </c>
      <c r="B732" s="147" t="s">
        <v>430</v>
      </c>
      <c r="C732" s="148" t="s">
        <v>458</v>
      </c>
    </row>
    <row r="733" spans="1:3" x14ac:dyDescent="0.3">
      <c r="A733" s="146">
        <v>958</v>
      </c>
      <c r="B733" s="147" t="s">
        <v>431</v>
      </c>
      <c r="C733" s="148" t="s">
        <v>458</v>
      </c>
    </row>
    <row r="734" spans="1:3" x14ac:dyDescent="0.3">
      <c r="A734" s="146">
        <v>959</v>
      </c>
      <c r="B734" s="147" t="s">
        <v>432</v>
      </c>
      <c r="C734" s="148" t="s">
        <v>458</v>
      </c>
    </row>
    <row r="735" spans="1:3" x14ac:dyDescent="0.3">
      <c r="A735" s="146">
        <v>960</v>
      </c>
      <c r="B735" s="147" t="s">
        <v>433</v>
      </c>
      <c r="C735" s="148" t="s">
        <v>458</v>
      </c>
    </row>
    <row r="736" spans="1:3" x14ac:dyDescent="0.3">
      <c r="A736" s="146">
        <v>961</v>
      </c>
      <c r="B736" s="147" t="s">
        <v>434</v>
      </c>
      <c r="C736" s="148" t="s">
        <v>458</v>
      </c>
    </row>
    <row r="737" spans="1:3" x14ac:dyDescent="0.3">
      <c r="A737" s="146">
        <v>962</v>
      </c>
      <c r="B737" s="147" t="s">
        <v>435</v>
      </c>
      <c r="C737" s="148" t="s">
        <v>458</v>
      </c>
    </row>
    <row r="738" spans="1:3" x14ac:dyDescent="0.3">
      <c r="A738" s="146">
        <v>963</v>
      </c>
      <c r="B738" s="147" t="s">
        <v>436</v>
      </c>
      <c r="C738" s="148" t="s">
        <v>458</v>
      </c>
    </row>
    <row r="739" spans="1:3" x14ac:dyDescent="0.3">
      <c r="A739" s="146">
        <v>964</v>
      </c>
      <c r="B739" s="147" t="s">
        <v>437</v>
      </c>
      <c r="C739" s="148" t="s">
        <v>458</v>
      </c>
    </row>
    <row r="740" spans="1:3" x14ac:dyDescent="0.3">
      <c r="A740" s="146">
        <v>965</v>
      </c>
      <c r="B740" s="147" t="s">
        <v>438</v>
      </c>
      <c r="C740" s="148" t="s">
        <v>458</v>
      </c>
    </row>
    <row r="741" spans="1:3" x14ac:dyDescent="0.3">
      <c r="A741" s="146">
        <v>966</v>
      </c>
      <c r="B741" s="147" t="s">
        <v>283</v>
      </c>
      <c r="C741" s="148" t="s">
        <v>459</v>
      </c>
    </row>
    <row r="742" spans="1:3" x14ac:dyDescent="0.3">
      <c r="A742" s="146">
        <v>967</v>
      </c>
      <c r="B742" s="147" t="s">
        <v>295</v>
      </c>
      <c r="C742" s="148" t="s">
        <v>458</v>
      </c>
    </row>
    <row r="743" spans="1:3" x14ac:dyDescent="0.3">
      <c r="A743" s="146">
        <v>968</v>
      </c>
      <c r="B743" s="147" t="s">
        <v>295</v>
      </c>
      <c r="C743" s="148" t="s">
        <v>458</v>
      </c>
    </row>
    <row r="744" spans="1:3" x14ac:dyDescent="0.3">
      <c r="A744" s="146">
        <v>969</v>
      </c>
      <c r="B744" s="147" t="s">
        <v>438</v>
      </c>
      <c r="C744" s="148" t="s">
        <v>458</v>
      </c>
    </row>
    <row r="745" spans="1:3" x14ac:dyDescent="0.3">
      <c r="A745" s="146">
        <v>970</v>
      </c>
      <c r="B745" s="147" t="s">
        <v>251</v>
      </c>
      <c r="C745" s="148" t="s">
        <v>458</v>
      </c>
    </row>
    <row r="746" spans="1:3" x14ac:dyDescent="0.3">
      <c r="A746" s="146">
        <v>971</v>
      </c>
      <c r="B746" s="147" t="s">
        <v>439</v>
      </c>
      <c r="C746" s="148" t="s">
        <v>458</v>
      </c>
    </row>
    <row r="747" spans="1:3" x14ac:dyDescent="0.3">
      <c r="A747" s="146">
        <v>972</v>
      </c>
      <c r="B747" s="147" t="s">
        <v>440</v>
      </c>
      <c r="C747" s="148" t="s">
        <v>458</v>
      </c>
    </row>
    <row r="748" spans="1:3" x14ac:dyDescent="0.3">
      <c r="A748" s="146">
        <v>973</v>
      </c>
      <c r="B748" s="147" t="s">
        <v>293</v>
      </c>
      <c r="C748" s="148" t="s">
        <v>458</v>
      </c>
    </row>
    <row r="749" spans="1:3" x14ac:dyDescent="0.3">
      <c r="A749" s="146">
        <v>974</v>
      </c>
      <c r="B749" s="147" t="s">
        <v>319</v>
      </c>
      <c r="C749" s="148" t="s">
        <v>458</v>
      </c>
    </row>
    <row r="750" spans="1:3" x14ac:dyDescent="0.3">
      <c r="A750" s="146">
        <v>975</v>
      </c>
      <c r="B750" s="147" t="s">
        <v>441</v>
      </c>
      <c r="C750" s="148" t="s">
        <v>458</v>
      </c>
    </row>
    <row r="751" spans="1:3" x14ac:dyDescent="0.3">
      <c r="A751" s="146">
        <v>976</v>
      </c>
      <c r="B751" s="147" t="s">
        <v>442</v>
      </c>
      <c r="C751" s="148" t="s">
        <v>458</v>
      </c>
    </row>
    <row r="752" spans="1:3" x14ac:dyDescent="0.3">
      <c r="A752" s="146">
        <v>978</v>
      </c>
      <c r="B752" s="147" t="s">
        <v>277</v>
      </c>
      <c r="C752" s="148" t="s">
        <v>459</v>
      </c>
    </row>
    <row r="753" spans="1:3" x14ac:dyDescent="0.3">
      <c r="A753" s="146">
        <v>979</v>
      </c>
      <c r="B753" s="147" t="s">
        <v>316</v>
      </c>
      <c r="C753" s="148" t="s">
        <v>459</v>
      </c>
    </row>
    <row r="754" spans="1:3" x14ac:dyDescent="0.3">
      <c r="A754" s="146">
        <v>980</v>
      </c>
      <c r="B754" s="147" t="s">
        <v>443</v>
      </c>
      <c r="C754" s="148" t="s">
        <v>458</v>
      </c>
    </row>
    <row r="755" spans="1:3" x14ac:dyDescent="0.3">
      <c r="A755" s="146">
        <v>981</v>
      </c>
      <c r="B755" s="147" t="s">
        <v>444</v>
      </c>
      <c r="C755" s="148" t="s">
        <v>459</v>
      </c>
    </row>
    <row r="756" spans="1:3" x14ac:dyDescent="0.3">
      <c r="A756" s="146">
        <v>982</v>
      </c>
      <c r="B756" s="147" t="s">
        <v>445</v>
      </c>
      <c r="C756" s="148" t="s">
        <v>458</v>
      </c>
    </row>
    <row r="757" spans="1:3" x14ac:dyDescent="0.3">
      <c r="A757" s="146">
        <v>983</v>
      </c>
      <c r="B757" s="147" t="s">
        <v>446</v>
      </c>
      <c r="C757" s="148" t="s">
        <v>458</v>
      </c>
    </row>
    <row r="758" spans="1:3" x14ac:dyDescent="0.3">
      <c r="A758" s="146">
        <v>984</v>
      </c>
      <c r="B758" s="147" t="s">
        <v>447</v>
      </c>
      <c r="C758" s="148" t="s">
        <v>458</v>
      </c>
    </row>
    <row r="759" spans="1:3" x14ac:dyDescent="0.3">
      <c r="A759" s="146">
        <v>985</v>
      </c>
      <c r="B759" s="147" t="s">
        <v>448</v>
      </c>
      <c r="C759" s="148" t="s">
        <v>458</v>
      </c>
    </row>
    <row r="760" spans="1:3" x14ac:dyDescent="0.3">
      <c r="A760" s="146">
        <v>989</v>
      </c>
      <c r="B760" s="147" t="s">
        <v>332</v>
      </c>
      <c r="C760" s="148" t="s">
        <v>458</v>
      </c>
    </row>
    <row r="761" spans="1:3" x14ac:dyDescent="0.3">
      <c r="A761" s="146">
        <v>990</v>
      </c>
      <c r="B761" s="147" t="s">
        <v>333</v>
      </c>
      <c r="C761" s="148" t="s">
        <v>459</v>
      </c>
    </row>
    <row r="762" spans="1:3" x14ac:dyDescent="0.3">
      <c r="A762" s="146">
        <v>991</v>
      </c>
      <c r="B762" s="147" t="s">
        <v>283</v>
      </c>
      <c r="C762" s="148" t="s">
        <v>459</v>
      </c>
    </row>
    <row r="763" spans="1:3" x14ac:dyDescent="0.3">
      <c r="A763" s="146">
        <v>996</v>
      </c>
      <c r="B763" s="147" t="s">
        <v>362</v>
      </c>
      <c r="C763" s="148" t="s">
        <v>458</v>
      </c>
    </row>
    <row r="764" spans="1:3" x14ac:dyDescent="0.3">
      <c r="A764" s="146">
        <v>997</v>
      </c>
      <c r="B764" s="147" t="s">
        <v>449</v>
      </c>
      <c r="C764" s="148" t="s">
        <v>458</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2"/>
  <sheetViews>
    <sheetView zoomScale="90" zoomScaleNormal="90" workbookViewId="0">
      <selection activeCell="G19" sqref="G19:G21"/>
    </sheetView>
  </sheetViews>
  <sheetFormatPr defaultColWidth="9.33203125" defaultRowHeight="15.6" x14ac:dyDescent="0.3"/>
  <cols>
    <col min="1" max="1" width="32.33203125" style="2" bestFit="1" customWidth="1"/>
    <col min="2" max="2" width="11.6640625" style="2" bestFit="1" customWidth="1"/>
    <col min="3" max="3" width="5.44140625" style="2" bestFit="1" customWidth="1"/>
    <col min="4" max="4" width="16.44140625" style="2" customWidth="1"/>
    <col min="5" max="6" width="16.33203125" style="2" bestFit="1" customWidth="1"/>
    <col min="7" max="7" width="11.33203125" style="2" bestFit="1" customWidth="1"/>
    <col min="8" max="16384" width="9.33203125" style="2"/>
  </cols>
  <sheetData>
    <row r="1" spans="1:6" x14ac:dyDescent="0.3">
      <c r="A1" s="140" t="s">
        <v>26</v>
      </c>
      <c r="B1" s="140"/>
    </row>
    <row r="2" spans="1:6" ht="36.75" customHeight="1" x14ac:dyDescent="0.3">
      <c r="A2" s="310" t="str">
        <f>Overview!B4&amp; " - Effective from "&amp;Overview!C4&amp;" - "&amp;Overview!E4&amp;" Residual Charging Bands"</f>
        <v>SP Manweb - Effective from 2024/25 - Final Residual Charging Bands</v>
      </c>
      <c r="B2" s="311"/>
      <c r="C2" s="311"/>
      <c r="D2" s="311"/>
      <c r="E2" s="311"/>
      <c r="F2" s="311"/>
    </row>
    <row r="4" spans="1:6" ht="31.2" x14ac:dyDescent="0.3">
      <c r="A4" s="151" t="s">
        <v>641</v>
      </c>
      <c r="B4" s="151" t="s">
        <v>637</v>
      </c>
      <c r="C4" s="151" t="s">
        <v>644</v>
      </c>
      <c r="D4" s="151" t="s">
        <v>648</v>
      </c>
      <c r="E4" s="151" t="s">
        <v>649</v>
      </c>
      <c r="F4" s="114" t="s">
        <v>651</v>
      </c>
    </row>
    <row r="5" spans="1:6" x14ac:dyDescent="0.3">
      <c r="A5" s="152" t="s">
        <v>187</v>
      </c>
      <c r="B5" s="153" t="s">
        <v>639</v>
      </c>
      <c r="C5" s="153" t="s">
        <v>640</v>
      </c>
      <c r="D5" s="154" t="s">
        <v>640</v>
      </c>
      <c r="E5" s="154" t="s">
        <v>640</v>
      </c>
      <c r="F5" s="155">
        <v>85.581979267752885</v>
      </c>
    </row>
    <row r="6" spans="1:6" ht="14.25" customHeight="1" x14ac:dyDescent="0.3">
      <c r="A6" s="313" t="s">
        <v>652</v>
      </c>
      <c r="B6" s="153">
        <v>1</v>
      </c>
      <c r="C6" s="153" t="s">
        <v>645</v>
      </c>
      <c r="D6" s="156">
        <v>0</v>
      </c>
      <c r="E6" s="156">
        <v>3571</v>
      </c>
      <c r="F6" s="155">
        <v>98.672332152221131</v>
      </c>
    </row>
    <row r="7" spans="1:6" x14ac:dyDescent="0.3">
      <c r="A7" s="314"/>
      <c r="B7" s="153">
        <v>2</v>
      </c>
      <c r="C7" s="153" t="s">
        <v>645</v>
      </c>
      <c r="D7" s="156">
        <v>3571</v>
      </c>
      <c r="E7" s="156">
        <v>12553</v>
      </c>
      <c r="F7" s="155">
        <v>233.00948964487324</v>
      </c>
    </row>
    <row r="8" spans="1:6" x14ac:dyDescent="0.3">
      <c r="A8" s="314"/>
      <c r="B8" s="153">
        <v>3</v>
      </c>
      <c r="C8" s="153" t="s">
        <v>645</v>
      </c>
      <c r="D8" s="156">
        <v>12553</v>
      </c>
      <c r="E8" s="156">
        <v>25279</v>
      </c>
      <c r="F8" s="155">
        <v>495.34967246088229</v>
      </c>
    </row>
    <row r="9" spans="1:6" x14ac:dyDescent="0.3">
      <c r="A9" s="315"/>
      <c r="B9" s="153">
        <v>4</v>
      </c>
      <c r="C9" s="153" t="s">
        <v>645</v>
      </c>
      <c r="D9" s="156">
        <v>25279</v>
      </c>
      <c r="E9" s="156" t="s">
        <v>647</v>
      </c>
      <c r="F9" s="155">
        <v>1478.2816907274625</v>
      </c>
    </row>
    <row r="10" spans="1:6" x14ac:dyDescent="0.3">
      <c r="A10" s="313" t="s">
        <v>655</v>
      </c>
      <c r="B10" s="153">
        <v>1</v>
      </c>
      <c r="C10" s="153" t="s">
        <v>646</v>
      </c>
      <c r="D10" s="156">
        <v>0</v>
      </c>
      <c r="E10" s="156">
        <v>80</v>
      </c>
      <c r="F10" s="155">
        <v>2707.4133016597307</v>
      </c>
    </row>
    <row r="11" spans="1:6" x14ac:dyDescent="0.3">
      <c r="A11" s="314"/>
      <c r="B11" s="153">
        <v>2</v>
      </c>
      <c r="C11" s="153" t="s">
        <v>646</v>
      </c>
      <c r="D11" s="156">
        <v>80</v>
      </c>
      <c r="E11" s="156">
        <v>150</v>
      </c>
      <c r="F11" s="155">
        <v>5239.5699227677023</v>
      </c>
    </row>
    <row r="12" spans="1:6" x14ac:dyDescent="0.3">
      <c r="A12" s="314"/>
      <c r="B12" s="153">
        <v>3</v>
      </c>
      <c r="C12" s="153" t="s">
        <v>646</v>
      </c>
      <c r="D12" s="156">
        <v>150</v>
      </c>
      <c r="E12" s="156">
        <v>231</v>
      </c>
      <c r="F12" s="155">
        <v>8271.7577978579884</v>
      </c>
    </row>
    <row r="13" spans="1:6" x14ac:dyDescent="0.3">
      <c r="A13" s="315"/>
      <c r="B13" s="153">
        <v>4</v>
      </c>
      <c r="C13" s="153" t="s">
        <v>646</v>
      </c>
      <c r="D13" s="156">
        <v>231</v>
      </c>
      <c r="E13" s="156" t="s">
        <v>647</v>
      </c>
      <c r="F13" s="155">
        <v>18927.475609187961</v>
      </c>
    </row>
    <row r="14" spans="1:6" x14ac:dyDescent="0.3">
      <c r="A14" s="313" t="s">
        <v>654</v>
      </c>
      <c r="B14" s="153">
        <v>1</v>
      </c>
      <c r="C14" s="153" t="s">
        <v>646</v>
      </c>
      <c r="D14" s="156">
        <v>0</v>
      </c>
      <c r="E14" s="156">
        <v>422</v>
      </c>
      <c r="F14" s="155">
        <v>14499.842066285362</v>
      </c>
    </row>
    <row r="15" spans="1:6" x14ac:dyDescent="0.3">
      <c r="A15" s="314"/>
      <c r="B15" s="153">
        <v>2</v>
      </c>
      <c r="C15" s="153" t="s">
        <v>646</v>
      </c>
      <c r="D15" s="156">
        <v>422</v>
      </c>
      <c r="E15" s="156">
        <v>1000</v>
      </c>
      <c r="F15" s="155">
        <v>44592.389912593171</v>
      </c>
    </row>
    <row r="16" spans="1:6" x14ac:dyDescent="0.3">
      <c r="A16" s="314"/>
      <c r="B16" s="153">
        <v>3</v>
      </c>
      <c r="C16" s="153" t="s">
        <v>646</v>
      </c>
      <c r="D16" s="156">
        <v>1000</v>
      </c>
      <c r="E16" s="156">
        <v>1800</v>
      </c>
      <c r="F16" s="155">
        <v>98506.290507137586</v>
      </c>
    </row>
    <row r="17" spans="1:7" x14ac:dyDescent="0.3">
      <c r="A17" s="315"/>
      <c r="B17" s="153">
        <v>4</v>
      </c>
      <c r="C17" s="153" t="s">
        <v>646</v>
      </c>
      <c r="D17" s="156">
        <v>1800</v>
      </c>
      <c r="E17" s="156" t="s">
        <v>647</v>
      </c>
      <c r="F17" s="155">
        <v>186802.32372379105</v>
      </c>
    </row>
    <row r="18" spans="1:7" x14ac:dyDescent="0.3">
      <c r="A18" s="316" t="s">
        <v>653</v>
      </c>
      <c r="B18" s="153">
        <v>1</v>
      </c>
      <c r="C18" s="153" t="s">
        <v>646</v>
      </c>
      <c r="D18" s="156">
        <v>0</v>
      </c>
      <c r="E18" s="156">
        <v>5000</v>
      </c>
      <c r="F18" s="155">
        <v>65801.308197470004</v>
      </c>
    </row>
    <row r="19" spans="1:7" x14ac:dyDescent="0.3">
      <c r="A19" s="317"/>
      <c r="B19" s="153">
        <v>2</v>
      </c>
      <c r="C19" s="153" t="s">
        <v>646</v>
      </c>
      <c r="D19" s="156">
        <v>5000</v>
      </c>
      <c r="E19" s="156">
        <v>12000</v>
      </c>
      <c r="F19" s="155">
        <v>201723.11640159771</v>
      </c>
      <c r="G19" s="235">
        <f>F19*100/365</f>
        <v>55266.60723331444</v>
      </c>
    </row>
    <row r="20" spans="1:7" x14ac:dyDescent="0.3">
      <c r="A20" s="317"/>
      <c r="B20" s="153">
        <v>3</v>
      </c>
      <c r="C20" s="153" t="s">
        <v>646</v>
      </c>
      <c r="D20" s="156">
        <v>12000</v>
      </c>
      <c r="E20" s="156">
        <v>21500</v>
      </c>
      <c r="F20" s="155">
        <v>319814.48540178029</v>
      </c>
      <c r="G20" s="235">
        <f t="shared" ref="G20:G21" si="0">F20*100/365</f>
        <v>87620.406959391854</v>
      </c>
    </row>
    <row r="21" spans="1:7" x14ac:dyDescent="0.3">
      <c r="A21" s="318"/>
      <c r="B21" s="153">
        <v>4</v>
      </c>
      <c r="C21" s="153" t="s">
        <v>646</v>
      </c>
      <c r="D21" s="156">
        <v>21500</v>
      </c>
      <c r="E21" s="156" t="s">
        <v>647</v>
      </c>
      <c r="F21" s="155">
        <v>753728.70854803943</v>
      </c>
      <c r="G21" s="235">
        <f t="shared" si="0"/>
        <v>206501.01604055875</v>
      </c>
    </row>
    <row r="22" spans="1:7" x14ac:dyDescent="0.3">
      <c r="A22" s="2" t="s">
        <v>650</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90" zoomScaleNormal="90" workbookViewId="0"/>
  </sheetViews>
  <sheetFormatPr defaultColWidth="9.33203125" defaultRowHeight="15.6" x14ac:dyDescent="0.3"/>
  <cols>
    <col min="1" max="1" width="2.44140625" style="2" customWidth="1"/>
    <col min="2" max="2" width="33.6640625" style="2" customWidth="1"/>
    <col min="3" max="4" width="14.33203125" style="2" customWidth="1"/>
    <col min="5" max="9" width="12.33203125" style="2" customWidth="1"/>
    <col min="10" max="10" width="5.5546875" style="2" customWidth="1"/>
    <col min="11" max="11" width="5.33203125" style="2" customWidth="1"/>
    <col min="12" max="12" width="35.33203125" style="2" customWidth="1"/>
    <col min="13" max="20" width="11.6640625" style="2" customWidth="1"/>
    <col min="21" max="27" width="9.33203125" style="2"/>
    <col min="28" max="28" width="25" style="2" bestFit="1" customWidth="1"/>
    <col min="29" max="29" width="14.5546875" style="2" bestFit="1" customWidth="1"/>
    <col min="30" max="16384" width="9.33203125" style="2"/>
  </cols>
  <sheetData>
    <row r="1" spans="1:154" x14ac:dyDescent="0.3">
      <c r="B1" s="157" t="s">
        <v>26</v>
      </c>
    </row>
    <row r="2" spans="1:154" s="17" customFormat="1" ht="21.75" customHeight="1" x14ac:dyDescent="0.3">
      <c r="B2" s="319" t="str">
        <f>Overview!B4&amp; " - Effective from "&amp;Overview!D4&amp;" - "&amp;Overview!E4</f>
        <v>SP Manweb - Effective from 1 April 2024 - Final</v>
      </c>
      <c r="C2" s="320"/>
      <c r="D2" s="320"/>
      <c r="E2" s="320"/>
      <c r="F2" s="320"/>
      <c r="G2" s="320"/>
      <c r="H2" s="320"/>
      <c r="I2" s="320"/>
      <c r="J2" s="320"/>
      <c r="K2" s="320"/>
      <c r="L2" s="320"/>
      <c r="M2" s="320"/>
      <c r="N2" s="320"/>
      <c r="O2" s="320"/>
      <c r="P2" s="320"/>
      <c r="Q2" s="320"/>
      <c r="R2" s="320"/>
      <c r="S2" s="320"/>
      <c r="T2" s="321"/>
      <c r="U2" s="2"/>
      <c r="V2" s="2"/>
      <c r="W2" s="2"/>
      <c r="X2" s="2"/>
      <c r="Y2" s="2"/>
      <c r="Z2" s="2"/>
      <c r="AA2" s="2"/>
      <c r="AB2" s="33"/>
      <c r="AC2" s="35" t="s">
        <v>207</v>
      </c>
      <c r="AD2" s="35" t="s">
        <v>209</v>
      </c>
      <c r="AE2" s="35" t="s">
        <v>208</v>
      </c>
      <c r="AF2" s="34" t="s">
        <v>32</v>
      </c>
      <c r="AG2" s="34" t="s">
        <v>33</v>
      </c>
      <c r="AH2" s="33" t="s">
        <v>174</v>
      </c>
      <c r="AI2" s="34" t="s">
        <v>58</v>
      </c>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row>
    <row r="3" spans="1:154" s="163" customFormat="1" ht="9" customHeight="1" x14ac:dyDescent="0.3">
      <c r="A3" s="158"/>
      <c r="B3" s="158"/>
      <c r="C3" s="158"/>
      <c r="D3" s="158"/>
      <c r="E3" s="158"/>
      <c r="F3" s="158"/>
      <c r="G3" s="158"/>
      <c r="H3" s="158"/>
      <c r="I3" s="158"/>
      <c r="J3" s="158"/>
      <c r="K3" s="158"/>
      <c r="L3" s="2"/>
      <c r="M3" s="2"/>
      <c r="N3" s="2"/>
      <c r="O3" s="2"/>
      <c r="P3" s="2"/>
      <c r="Q3" s="2"/>
      <c r="R3" s="2"/>
      <c r="S3" s="2"/>
      <c r="T3" s="2"/>
      <c r="U3" s="2"/>
      <c r="V3" s="2"/>
      <c r="W3" s="2"/>
      <c r="X3" s="2"/>
      <c r="Y3" s="2"/>
      <c r="Z3" s="2"/>
      <c r="AA3" s="2"/>
      <c r="AB3" s="36" t="s">
        <v>187</v>
      </c>
      <c r="AC3" s="159" t="s">
        <v>213</v>
      </c>
      <c r="AD3" s="160" t="s">
        <v>215</v>
      </c>
      <c r="AE3" s="161" t="s">
        <v>208</v>
      </c>
      <c r="AF3" s="162" t="s">
        <v>217</v>
      </c>
      <c r="AG3" s="43" t="s">
        <v>220</v>
      </c>
      <c r="AH3" s="43" t="s">
        <v>220</v>
      </c>
      <c r="AI3" s="44" t="s">
        <v>220</v>
      </c>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row>
    <row r="4" spans="1:154" ht="26.25" customHeight="1" x14ac:dyDescent="0.3">
      <c r="B4" s="325" t="s">
        <v>211</v>
      </c>
      <c r="C4" s="326"/>
      <c r="D4" s="326"/>
      <c r="E4" s="326"/>
      <c r="F4" s="326"/>
      <c r="G4" s="326"/>
      <c r="H4" s="326"/>
      <c r="I4" s="327"/>
      <c r="L4" s="325" t="s">
        <v>212</v>
      </c>
      <c r="M4" s="326"/>
      <c r="N4" s="326"/>
      <c r="O4" s="326"/>
      <c r="P4" s="326"/>
      <c r="Q4" s="326"/>
      <c r="R4" s="326"/>
      <c r="S4" s="326"/>
      <c r="T4" s="327"/>
      <c r="AB4" s="36" t="s">
        <v>188</v>
      </c>
      <c r="AC4" s="159" t="s">
        <v>213</v>
      </c>
      <c r="AD4" s="160" t="s">
        <v>215</v>
      </c>
      <c r="AE4" s="161" t="s">
        <v>208</v>
      </c>
      <c r="AF4" s="43" t="s">
        <v>220</v>
      </c>
      <c r="AG4" s="43" t="s">
        <v>220</v>
      </c>
      <c r="AH4" s="43" t="s">
        <v>220</v>
      </c>
      <c r="AI4" s="44" t="s">
        <v>220</v>
      </c>
    </row>
    <row r="5" spans="1:154" ht="18" customHeight="1" x14ac:dyDescent="0.3">
      <c r="B5" s="328" t="s">
        <v>148</v>
      </c>
      <c r="C5" s="328"/>
      <c r="D5" s="328"/>
      <c r="E5" s="328"/>
      <c r="F5" s="328"/>
      <c r="G5" s="328"/>
      <c r="H5" s="328"/>
      <c r="I5" s="328"/>
      <c r="L5" s="328" t="s">
        <v>150</v>
      </c>
      <c r="M5" s="328"/>
      <c r="N5" s="328"/>
      <c r="O5" s="328"/>
      <c r="P5" s="328"/>
      <c r="Q5" s="328"/>
      <c r="R5" s="328"/>
      <c r="S5" s="328"/>
      <c r="T5" s="328"/>
      <c r="AB5" s="36" t="s">
        <v>189</v>
      </c>
      <c r="AC5" s="159" t="s">
        <v>213</v>
      </c>
      <c r="AD5" s="160" t="s">
        <v>215</v>
      </c>
      <c r="AE5" s="161" t="s">
        <v>208</v>
      </c>
      <c r="AF5" s="162" t="s">
        <v>217</v>
      </c>
      <c r="AG5" s="43" t="s">
        <v>220</v>
      </c>
      <c r="AH5" s="43" t="s">
        <v>220</v>
      </c>
      <c r="AI5" s="44" t="s">
        <v>220</v>
      </c>
    </row>
    <row r="6" spans="1:154" s="121" customFormat="1" ht="27.75" customHeight="1" x14ac:dyDescent="0.3">
      <c r="B6" s="245" t="s">
        <v>152</v>
      </c>
      <c r="C6" s="245"/>
      <c r="D6" s="245"/>
      <c r="E6" s="245"/>
      <c r="F6" s="245"/>
      <c r="G6" s="245"/>
      <c r="H6" s="245"/>
      <c r="I6" s="245"/>
      <c r="L6" s="245" t="s">
        <v>153</v>
      </c>
      <c r="M6" s="245"/>
      <c r="N6" s="245"/>
      <c r="O6" s="245"/>
      <c r="P6" s="245"/>
      <c r="Q6" s="245"/>
      <c r="R6" s="245"/>
      <c r="S6" s="245"/>
      <c r="T6" s="245"/>
      <c r="AB6" s="36" t="s">
        <v>190</v>
      </c>
      <c r="AC6" s="159" t="s">
        <v>213</v>
      </c>
      <c r="AD6" s="160" t="s">
        <v>215</v>
      </c>
      <c r="AE6" s="161" t="s">
        <v>208</v>
      </c>
      <c r="AF6" s="43" t="s">
        <v>220</v>
      </c>
      <c r="AG6" s="43" t="s">
        <v>220</v>
      </c>
      <c r="AH6" s="43" t="s">
        <v>220</v>
      </c>
      <c r="AI6" s="44" t="s">
        <v>220</v>
      </c>
    </row>
    <row r="7" spans="1:154" ht="18" customHeight="1" x14ac:dyDescent="0.3">
      <c r="B7" s="328" t="s">
        <v>149</v>
      </c>
      <c r="C7" s="328"/>
      <c r="D7" s="328"/>
      <c r="E7" s="328"/>
      <c r="F7" s="328"/>
      <c r="G7" s="328"/>
      <c r="H7" s="328"/>
      <c r="I7" s="328"/>
      <c r="L7" s="328" t="s">
        <v>151</v>
      </c>
      <c r="M7" s="328"/>
      <c r="N7" s="328"/>
      <c r="O7" s="328"/>
      <c r="P7" s="328"/>
      <c r="Q7" s="328"/>
      <c r="R7" s="328"/>
      <c r="S7" s="328"/>
      <c r="T7" s="328"/>
      <c r="AB7" s="36" t="s">
        <v>191</v>
      </c>
      <c r="AC7" s="159" t="s">
        <v>213</v>
      </c>
      <c r="AD7" s="160" t="s">
        <v>215</v>
      </c>
      <c r="AE7" s="161" t="s">
        <v>208</v>
      </c>
      <c r="AF7" s="162" t="s">
        <v>217</v>
      </c>
      <c r="AG7" s="162" t="s">
        <v>218</v>
      </c>
      <c r="AH7" s="164" t="s">
        <v>219</v>
      </c>
      <c r="AI7" s="165" t="s">
        <v>58</v>
      </c>
    </row>
    <row r="8" spans="1:154" ht="8.25" customHeight="1" x14ac:dyDescent="0.3">
      <c r="AB8" s="36" t="s">
        <v>192</v>
      </c>
      <c r="AC8" s="159" t="s">
        <v>213</v>
      </c>
      <c r="AD8" s="160" t="s">
        <v>215</v>
      </c>
      <c r="AE8" s="161" t="s">
        <v>208</v>
      </c>
      <c r="AF8" s="162" t="s">
        <v>217</v>
      </c>
      <c r="AG8" s="162" t="s">
        <v>218</v>
      </c>
      <c r="AH8" s="164" t="s">
        <v>219</v>
      </c>
      <c r="AI8" s="51" t="s">
        <v>58</v>
      </c>
    </row>
    <row r="9" spans="1:154" ht="72" customHeight="1" x14ac:dyDescent="0.3">
      <c r="B9" s="166" t="s">
        <v>1395</v>
      </c>
      <c r="C9" s="167" t="str">
        <f>IFERROR(VLOOKUP($B$10,$AB$2:$AI$18,2,FALSE),AC2)</f>
        <v>Red unit charge
p/kWh</v>
      </c>
      <c r="D9" s="167" t="str">
        <f>IFERROR(VLOOKUP($B$10,$AB$2:$AI$18,3,FALSE),AD2)</f>
        <v>Amber unit charge
p/kWh</v>
      </c>
      <c r="E9" s="167" t="str">
        <f>IFERROR(VLOOKUP($B$10,$AB$2:$AI$18,4,FALSE),AE2)</f>
        <v>Green unit charge
p/kWh</v>
      </c>
      <c r="F9" s="167" t="str">
        <f>IFERROR(VLOOKUP($B$10,$AB$2:$AI$18,5,FALSE),AF2)</f>
        <v>Fixed charge 
p/MPAN/day</v>
      </c>
      <c r="G9" s="167" t="str">
        <f>IFERROR(VLOOKUP($B$10,$AB$2:$AI$18,6,FALSE),AG2)</f>
        <v>Capacity charge 
p/kVA/day</v>
      </c>
      <c r="H9" s="167" t="str">
        <f>IFERROR(VLOOKUP($B$10,$AB$2:$AI$18,7,FALSE),AH2)</f>
        <v>Exceeded Capacity charge 
p/kVA/day</v>
      </c>
      <c r="I9" s="167" t="str">
        <f>IFERROR(VLOOKUP($B$10,$AB$2:$AI$18,8,FALSE),AI2)</f>
        <v>Reactive power charge
p/kVArh</v>
      </c>
      <c r="L9" s="166" t="s">
        <v>1396</v>
      </c>
      <c r="M9" s="168" t="str">
        <f>'Annex 2 EHV charges'!I10</f>
        <v>Import
Super Red
unit charge
(p/kWh)</v>
      </c>
      <c r="N9" s="168" t="str">
        <f>'Annex 2 EHV charges'!J10</f>
        <v>Import
fixed charge
(p/day)</v>
      </c>
      <c r="O9" s="168" t="str">
        <f>'Annex 2 EHV charges'!K10</f>
        <v>Import
capacity charge
(p/kVA/day)</v>
      </c>
      <c r="P9" s="168" t="str">
        <f>'Annex 2 EHV charges'!L10</f>
        <v>Import
exceeded capacity charge
(p/kVA/day)</v>
      </c>
      <c r="Q9" s="169" t="str">
        <f>'Annex 2 EHV charges'!M10</f>
        <v>Export
Super Red
unit charge
(p/kWh)</v>
      </c>
      <c r="R9" s="169" t="str">
        <f>'Annex 2 EHV charges'!N10</f>
        <v>Export
fixed charge
(p/day)</v>
      </c>
      <c r="S9" s="169" t="str">
        <f>'Annex 2 EHV charges'!O10</f>
        <v>Export
capacity charge
(p/kVA/day)</v>
      </c>
      <c r="T9" s="169" t="str">
        <f>'Annex 2 EHV charges'!P10</f>
        <v>Export
exceeded capacity charge
(p/kVA/day)</v>
      </c>
      <c r="AB9" s="36" t="s">
        <v>193</v>
      </c>
      <c r="AC9" s="159" t="s">
        <v>213</v>
      </c>
      <c r="AD9" s="160" t="s">
        <v>215</v>
      </c>
      <c r="AE9" s="161" t="s">
        <v>208</v>
      </c>
      <c r="AF9" s="162" t="s">
        <v>217</v>
      </c>
      <c r="AG9" s="162" t="s">
        <v>218</v>
      </c>
      <c r="AH9" s="164" t="s">
        <v>219</v>
      </c>
      <c r="AI9" s="51" t="s">
        <v>58</v>
      </c>
    </row>
    <row r="10" spans="1:154" ht="30" customHeight="1" x14ac:dyDescent="0.3">
      <c r="B10" s="170" t="s">
        <v>191</v>
      </c>
      <c r="C10" s="171" t="str">
        <f>IFERROR(VLOOKUP($B$10,'Annex 1 LV, HV and UMS charges'!$A:$K,4,FALSE),"")</f>
        <v/>
      </c>
      <c r="D10" s="172" t="str">
        <f>IFERROR(VLOOKUP($B$10,'Annex 1 LV, HV and UMS charges'!$A:$K,5,FALSE),"")</f>
        <v/>
      </c>
      <c r="E10" s="172" t="str">
        <f>IFERROR(VLOOKUP($B$10,'Annex 1 LV, HV and UMS charges'!$A:$K,6,FALSE),"")</f>
        <v/>
      </c>
      <c r="F10" s="173" t="str">
        <f>IFERROR(VLOOKUP($B$10,'Annex 1 LV, HV and UMS charges'!$A:$K,7,FALSE),"")</f>
        <v/>
      </c>
      <c r="G10" s="173" t="str">
        <f>IFERROR(VLOOKUP($B$10,'Annex 1 LV, HV and UMS charges'!$A:$K,8,FALSE),"")</f>
        <v/>
      </c>
      <c r="H10" s="173" t="str">
        <f>IFERROR(VLOOKUP($B$10,'Annex 1 LV, HV and UMS charges'!$A:$K,9,FALSE),"")</f>
        <v/>
      </c>
      <c r="I10" s="173" t="str">
        <f>IFERROR(VLOOKUP($B$10,'Annex 1 LV, HV and UMS charges'!$A:$K,10,FALSE),"")</f>
        <v/>
      </c>
      <c r="L10" s="170" t="s">
        <v>1193</v>
      </c>
      <c r="M10" s="173" t="str">
        <f>IFERROR(VLOOKUP($L$10,'Annex 2 EHV charges'!$G:$P,3,FALSE),"")</f>
        <v>-</v>
      </c>
      <c r="N10" s="173">
        <f>IFERROR(VLOOKUP($L$10,'Annex 2 EHV charges'!$G:$P,4,FALSE),"")</f>
        <v>18042.87</v>
      </c>
      <c r="O10" s="173">
        <f>IFERROR(VLOOKUP($L$10,'Annex 2 EHV charges'!$G:$P,5,FALSE),"")</f>
        <v>1.41</v>
      </c>
      <c r="P10" s="173">
        <f>IFERROR(VLOOKUP($L$10,'Annex 2 EHV charges'!$G:$P,6,FALSE),"")</f>
        <v>1.41</v>
      </c>
      <c r="Q10" s="174" t="str">
        <f>IFERROR(VLOOKUP($L$10,'Annex 2 EHV charges'!$G:$P,7,FALSE),"")</f>
        <v>-</v>
      </c>
      <c r="R10" s="174">
        <f>IFERROR(VLOOKUP($L$10,'Annex 2 EHV charges'!$G:$P,8,FALSE),"")</f>
        <v>2872.04</v>
      </c>
      <c r="S10" s="174">
        <f>IFERROR(VLOOKUP($L$10,'Annex 2 EHV charges'!$G:$P,9,FALSE),"")</f>
        <v>0.05</v>
      </c>
      <c r="T10" s="174">
        <f>IFERROR(VLOOKUP($L$10,'Annex 2 EHV charges'!$G:$P,10,FALSE),"")</f>
        <v>0.05</v>
      </c>
      <c r="AB10" s="36" t="s">
        <v>194</v>
      </c>
      <c r="AC10" s="175" t="s">
        <v>214</v>
      </c>
      <c r="AD10" s="176" t="s">
        <v>216</v>
      </c>
      <c r="AE10" s="161" t="s">
        <v>208</v>
      </c>
      <c r="AF10" s="43" t="s">
        <v>220</v>
      </c>
      <c r="AG10" s="43" t="s">
        <v>220</v>
      </c>
      <c r="AH10" s="43" t="s">
        <v>220</v>
      </c>
      <c r="AI10" s="43" t="s">
        <v>220</v>
      </c>
    </row>
    <row r="11" spans="1:154" ht="7.5" customHeight="1" x14ac:dyDescent="0.3">
      <c r="AB11" s="36" t="s">
        <v>195</v>
      </c>
      <c r="AC11" s="159" t="s">
        <v>213</v>
      </c>
      <c r="AD11" s="160" t="s">
        <v>215</v>
      </c>
      <c r="AE11" s="161" t="s">
        <v>208</v>
      </c>
      <c r="AF11" s="162" t="s">
        <v>217</v>
      </c>
      <c r="AG11" s="43" t="s">
        <v>220</v>
      </c>
      <c r="AH11" s="43" t="s">
        <v>220</v>
      </c>
      <c r="AI11" s="43" t="s">
        <v>220</v>
      </c>
    </row>
    <row r="12" spans="1:154" ht="88.5" customHeight="1" x14ac:dyDescent="0.3">
      <c r="B12" s="177" t="s">
        <v>118</v>
      </c>
      <c r="C12" s="167" t="str">
        <f>C9</f>
        <v>Red unit charge
p/kWh</v>
      </c>
      <c r="D12" s="167" t="str">
        <f>D9</f>
        <v>Amber unit charge
p/kWh</v>
      </c>
      <c r="E12" s="167" t="str">
        <f>E9</f>
        <v>Green unit charge
p/kWh</v>
      </c>
      <c r="F12" s="167" t="s">
        <v>119</v>
      </c>
      <c r="G12" s="167" t="s">
        <v>116</v>
      </c>
      <c r="H12" s="167" t="s">
        <v>177</v>
      </c>
      <c r="I12" s="167" t="s">
        <v>117</v>
      </c>
      <c r="L12" s="177" t="s">
        <v>118</v>
      </c>
      <c r="M12" s="167" t="s">
        <v>138</v>
      </c>
      <c r="N12" s="167" t="s">
        <v>119</v>
      </c>
      <c r="O12" s="167" t="s">
        <v>134</v>
      </c>
      <c r="P12" s="167" t="s">
        <v>177</v>
      </c>
      <c r="Q12" s="178" t="s">
        <v>136</v>
      </c>
      <c r="R12" s="178" t="s">
        <v>119</v>
      </c>
      <c r="S12" s="178" t="s">
        <v>135</v>
      </c>
      <c r="T12" s="178" t="s">
        <v>177</v>
      </c>
      <c r="AB12" s="36" t="s">
        <v>196</v>
      </c>
      <c r="AC12" s="159" t="s">
        <v>213</v>
      </c>
      <c r="AD12" s="160" t="s">
        <v>215</v>
      </c>
      <c r="AE12" s="161" t="s">
        <v>208</v>
      </c>
      <c r="AF12" s="162" t="s">
        <v>217</v>
      </c>
      <c r="AG12" s="43" t="s">
        <v>220</v>
      </c>
      <c r="AH12" s="43" t="s">
        <v>220</v>
      </c>
      <c r="AI12" s="43" t="s">
        <v>220</v>
      </c>
    </row>
    <row r="13" spans="1:154" ht="30" customHeight="1" x14ac:dyDescent="0.3">
      <c r="B13" s="179" t="s">
        <v>120</v>
      </c>
      <c r="C13" s="180"/>
      <c r="D13" s="180"/>
      <c r="E13" s="180"/>
      <c r="F13" s="180"/>
      <c r="G13" s="180"/>
      <c r="H13" s="180"/>
      <c r="I13" s="180"/>
      <c r="L13" s="179" t="s">
        <v>120</v>
      </c>
      <c r="M13" s="181"/>
      <c r="N13" s="181"/>
      <c r="O13" s="181"/>
      <c r="P13" s="181"/>
      <c r="Q13" s="182"/>
      <c r="R13" s="182">
        <f>N13</f>
        <v>0</v>
      </c>
      <c r="S13" s="182"/>
      <c r="T13" s="182"/>
      <c r="AB13" s="36" t="s">
        <v>197</v>
      </c>
      <c r="AC13" s="159" t="s">
        <v>213</v>
      </c>
      <c r="AD13" s="160" t="s">
        <v>215</v>
      </c>
      <c r="AE13" s="161" t="s">
        <v>208</v>
      </c>
      <c r="AF13" s="162" t="s">
        <v>217</v>
      </c>
      <c r="AG13" s="43" t="s">
        <v>220</v>
      </c>
      <c r="AH13" s="43" t="s">
        <v>220</v>
      </c>
      <c r="AI13" s="51" t="s">
        <v>58</v>
      </c>
    </row>
    <row r="14" spans="1:154" ht="30" customHeight="1" x14ac:dyDescent="0.3">
      <c r="B14" s="183" t="s">
        <v>122</v>
      </c>
      <c r="C14" s="184">
        <f t="shared" ref="C14:I14" si="0">C13</f>
        <v>0</v>
      </c>
      <c r="D14" s="184">
        <f t="shared" si="0"/>
        <v>0</v>
      </c>
      <c r="E14" s="184">
        <f t="shared" si="0"/>
        <v>0</v>
      </c>
      <c r="F14" s="184">
        <f t="shared" si="0"/>
        <v>0</v>
      </c>
      <c r="G14" s="184">
        <f t="shared" si="0"/>
        <v>0</v>
      </c>
      <c r="H14" s="184">
        <f t="shared" si="0"/>
        <v>0</v>
      </c>
      <c r="I14" s="184">
        <f t="shared" si="0"/>
        <v>0</v>
      </c>
      <c r="L14" s="183" t="s">
        <v>122</v>
      </c>
      <c r="M14" s="184">
        <f>M13</f>
        <v>0</v>
      </c>
      <c r="N14" s="184">
        <f t="shared" ref="N14:T14" si="1">N13</f>
        <v>0</v>
      </c>
      <c r="O14" s="184">
        <f t="shared" si="1"/>
        <v>0</v>
      </c>
      <c r="P14" s="184">
        <f t="shared" si="1"/>
        <v>0</v>
      </c>
      <c r="Q14" s="185">
        <f t="shared" si="1"/>
        <v>0</v>
      </c>
      <c r="R14" s="185">
        <f t="shared" si="1"/>
        <v>0</v>
      </c>
      <c r="S14" s="185">
        <f t="shared" si="1"/>
        <v>0</v>
      </c>
      <c r="T14" s="185">
        <f t="shared" si="1"/>
        <v>0</v>
      </c>
      <c r="AB14" s="36" t="s">
        <v>198</v>
      </c>
      <c r="AC14" s="159" t="s">
        <v>213</v>
      </c>
      <c r="AD14" s="160" t="s">
        <v>215</v>
      </c>
      <c r="AE14" s="161" t="s">
        <v>208</v>
      </c>
      <c r="AF14" s="162" t="s">
        <v>217</v>
      </c>
      <c r="AG14" s="43" t="s">
        <v>220</v>
      </c>
      <c r="AH14" s="43" t="s">
        <v>220</v>
      </c>
      <c r="AI14" s="43" t="s">
        <v>220</v>
      </c>
    </row>
    <row r="15" spans="1:154" ht="7.5" customHeight="1" x14ac:dyDescent="0.3">
      <c r="AB15" s="36" t="s">
        <v>199</v>
      </c>
      <c r="AC15" s="159" t="s">
        <v>213</v>
      </c>
      <c r="AD15" s="160" t="s">
        <v>215</v>
      </c>
      <c r="AE15" s="161" t="s">
        <v>208</v>
      </c>
      <c r="AF15" s="162" t="s">
        <v>217</v>
      </c>
      <c r="AG15" s="43" t="s">
        <v>220</v>
      </c>
      <c r="AH15" s="43" t="s">
        <v>220</v>
      </c>
      <c r="AI15" s="51" t="s">
        <v>58</v>
      </c>
    </row>
    <row r="16" spans="1:154" ht="63.75" customHeight="1" x14ac:dyDescent="0.3">
      <c r="B16" s="177" t="s">
        <v>121</v>
      </c>
      <c r="C16" s="167" t="s">
        <v>131</v>
      </c>
      <c r="D16" s="167" t="s">
        <v>132</v>
      </c>
      <c r="E16" s="167" t="s">
        <v>133</v>
      </c>
      <c r="F16" s="167" t="s">
        <v>127</v>
      </c>
      <c r="G16" s="167" t="s">
        <v>126</v>
      </c>
      <c r="H16" s="167" t="s">
        <v>178</v>
      </c>
      <c r="I16" s="167" t="s">
        <v>125</v>
      </c>
      <c r="L16" s="177" t="s">
        <v>121</v>
      </c>
      <c r="M16" s="167" t="s">
        <v>139</v>
      </c>
      <c r="N16" s="167" t="s">
        <v>137</v>
      </c>
      <c r="O16" s="167" t="s">
        <v>142</v>
      </c>
      <c r="P16" s="167" t="s">
        <v>179</v>
      </c>
      <c r="Q16" s="178" t="s">
        <v>140</v>
      </c>
      <c r="R16" s="178" t="s">
        <v>141</v>
      </c>
      <c r="S16" s="178" t="s">
        <v>143</v>
      </c>
      <c r="T16" s="178" t="s">
        <v>180</v>
      </c>
      <c r="AB16" s="36" t="s">
        <v>200</v>
      </c>
      <c r="AC16" s="159" t="s">
        <v>213</v>
      </c>
      <c r="AD16" s="160" t="s">
        <v>215</v>
      </c>
      <c r="AE16" s="161" t="s">
        <v>208</v>
      </c>
      <c r="AF16" s="162" t="s">
        <v>217</v>
      </c>
      <c r="AG16" s="43" t="s">
        <v>220</v>
      </c>
      <c r="AH16" s="43" t="s">
        <v>220</v>
      </c>
      <c r="AI16" s="43" t="s">
        <v>220</v>
      </c>
    </row>
    <row r="17" spans="2:35" ht="30" customHeight="1" x14ac:dyDescent="0.3">
      <c r="B17" s="179" t="s">
        <v>123</v>
      </c>
      <c r="C17" s="186" t="str">
        <f>IFERROR(C10*C13/100,"")</f>
        <v/>
      </c>
      <c r="D17" s="186" t="str">
        <f t="shared" ref="D17:I17" si="2">IFERROR(D10*D13/100,"")</f>
        <v/>
      </c>
      <c r="E17" s="186" t="str">
        <f t="shared" si="2"/>
        <v/>
      </c>
      <c r="F17" s="186" t="str">
        <f t="shared" si="2"/>
        <v/>
      </c>
      <c r="G17" s="186" t="str">
        <f>IFERROR(G10*G13*F13/100,"")</f>
        <v/>
      </c>
      <c r="H17" s="186" t="str">
        <f>IFERROR(H10*H13*F13/100,"")</f>
        <v/>
      </c>
      <c r="I17" s="186" t="str">
        <f t="shared" si="2"/>
        <v/>
      </c>
      <c r="L17" s="187" t="s">
        <v>123</v>
      </c>
      <c r="M17" s="186" t="str">
        <f>IFERROR(M10*M13/100,"")</f>
        <v/>
      </c>
      <c r="N17" s="186">
        <f>IFERROR(N10*N13/100,"")</f>
        <v>0</v>
      </c>
      <c r="O17" s="186">
        <f>IFERROR(O10*O13*N13/100,"")</f>
        <v>0</v>
      </c>
      <c r="P17" s="186">
        <f>IFERROR(P10*P13*N13/100,"")</f>
        <v>0</v>
      </c>
      <c r="Q17" s="188" t="str">
        <f>IFERROR(Q10*Q13/100,"")</f>
        <v/>
      </c>
      <c r="R17" s="188">
        <f>IFERROR(R10*R13/100,"")</f>
        <v>0</v>
      </c>
      <c r="S17" s="188">
        <f>IFERROR(S10*S13*R13/100,"")</f>
        <v>0</v>
      </c>
      <c r="T17" s="188">
        <f>IFERROR(T10*T13*R13/100,"")</f>
        <v>0</v>
      </c>
      <c r="AB17" s="36" t="s">
        <v>201</v>
      </c>
      <c r="AC17" s="159" t="s">
        <v>213</v>
      </c>
      <c r="AD17" s="160" t="s">
        <v>215</v>
      </c>
      <c r="AE17" s="161" t="s">
        <v>208</v>
      </c>
      <c r="AF17" s="162" t="s">
        <v>217</v>
      </c>
      <c r="AG17" s="43" t="s">
        <v>220</v>
      </c>
      <c r="AH17" s="43" t="s">
        <v>220</v>
      </c>
      <c r="AI17" s="51" t="s">
        <v>58</v>
      </c>
    </row>
    <row r="18" spans="2:35" ht="30" customHeight="1" x14ac:dyDescent="0.3">
      <c r="B18" s="183" t="s">
        <v>124</v>
      </c>
      <c r="C18" s="189" t="str">
        <f>IFERROR(C10*C14/100,"")</f>
        <v/>
      </c>
      <c r="D18" s="189" t="str">
        <f t="shared" ref="D18:I18" si="3">IFERROR(D10*D14/100,"")</f>
        <v/>
      </c>
      <c r="E18" s="189" t="str">
        <f t="shared" si="3"/>
        <v/>
      </c>
      <c r="F18" s="189" t="str">
        <f t="shared" si="3"/>
        <v/>
      </c>
      <c r="G18" s="189" t="str">
        <f>IFERROR(G10*G14*F14/100,"")</f>
        <v/>
      </c>
      <c r="H18" s="189" t="str">
        <f>IFERROR(H10*H14*F14/100,"")</f>
        <v/>
      </c>
      <c r="I18" s="189" t="str">
        <f t="shared" si="3"/>
        <v/>
      </c>
      <c r="L18" s="190" t="s">
        <v>124</v>
      </c>
      <c r="M18" s="189" t="str">
        <f>IFERROR(M10*M14/100,"")</f>
        <v/>
      </c>
      <c r="N18" s="189">
        <f>IFERROR(N10*N14/100,"")</f>
        <v>0</v>
      </c>
      <c r="O18" s="189">
        <f>IFERROR(O10*O14*N14/100,"")</f>
        <v>0</v>
      </c>
      <c r="P18" s="189">
        <f>IFERROR(P10*P14*N14/100,"")</f>
        <v>0</v>
      </c>
      <c r="Q18" s="191" t="str">
        <f>IFERROR(Q10*Q14/100,"")</f>
        <v/>
      </c>
      <c r="R18" s="191">
        <f>IFERROR(R10*R14/100,"")</f>
        <v>0</v>
      </c>
      <c r="S18" s="191">
        <f>IFERROR(S10*S14*R14/100,"")</f>
        <v>0</v>
      </c>
      <c r="T18" s="191">
        <f>IFERROR(T10*T14*R14/100,"")</f>
        <v>0</v>
      </c>
      <c r="AB18" s="36" t="s">
        <v>202</v>
      </c>
      <c r="AC18" s="159" t="s">
        <v>213</v>
      </c>
      <c r="AD18" s="160" t="s">
        <v>215</v>
      </c>
      <c r="AE18" s="161" t="s">
        <v>208</v>
      </c>
      <c r="AF18" s="162" t="s">
        <v>217</v>
      </c>
      <c r="AG18" s="43" t="s">
        <v>220</v>
      </c>
      <c r="AH18" s="43" t="s">
        <v>220</v>
      </c>
      <c r="AI18" s="43" t="s">
        <v>220</v>
      </c>
    </row>
    <row r="19" spans="2:35" ht="7.5" customHeight="1" x14ac:dyDescent="0.3"/>
    <row r="20" spans="2:35" ht="39.75" customHeight="1" x14ac:dyDescent="0.3">
      <c r="C20" s="192" t="s">
        <v>128</v>
      </c>
      <c r="M20" s="167" t="s">
        <v>144</v>
      </c>
      <c r="N20" s="178" t="s">
        <v>145</v>
      </c>
    </row>
    <row r="21" spans="2:35" ht="30" customHeight="1" x14ac:dyDescent="0.3">
      <c r="B21" s="179" t="s">
        <v>123</v>
      </c>
      <c r="C21" s="186">
        <f>SUM(C17:I17)</f>
        <v>0</v>
      </c>
      <c r="L21" s="179" t="s">
        <v>123</v>
      </c>
      <c r="M21" s="186">
        <f>SUM(M17:P17)</f>
        <v>0</v>
      </c>
      <c r="N21" s="188">
        <f>SUM(Q17:T17)</f>
        <v>0</v>
      </c>
    </row>
    <row r="22" spans="2:35" ht="30" customHeight="1" x14ac:dyDescent="0.3">
      <c r="B22" s="183" t="s">
        <v>124</v>
      </c>
      <c r="C22" s="189">
        <f>SUM(C18:I18)</f>
        <v>0</v>
      </c>
      <c r="L22" s="183" t="s">
        <v>124</v>
      </c>
      <c r="M22" s="189">
        <f>SUM(M18:P18)</f>
        <v>0</v>
      </c>
      <c r="N22" s="191">
        <f>SUM(Q18:T18)</f>
        <v>0</v>
      </c>
    </row>
    <row r="24" spans="2:35" ht="30.75" customHeight="1" x14ac:dyDescent="0.3">
      <c r="B24" s="322" t="s">
        <v>146</v>
      </c>
      <c r="C24" s="323"/>
      <c r="D24" s="324"/>
      <c r="L24" s="322" t="s">
        <v>147</v>
      </c>
      <c r="M24" s="323"/>
      <c r="N24" s="32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D00-000000000000}">
          <x14:formula1>
            <xm:f>'Annex 2 EHV charges'!$G$11:$G$260</xm:f>
          </x14:formula1>
          <xm:sqref>L10</xm:sqref>
        </x14:dataValidation>
        <x14:dataValidation type="list" errorStyle="information" allowBlank="1" showInputMessage="1" showErrorMessage="1" promptTitle="Tariff selection" prompt="Choose tariff from drop down list" xr:uid="{00000000-0002-0000-0D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zoomScale="85" zoomScaleNormal="85" zoomScaleSheetLayoutView="100" workbookViewId="0">
      <selection activeCell="A10" sqref="A10"/>
    </sheetView>
  </sheetViews>
  <sheetFormatPr defaultColWidth="9.33203125" defaultRowHeight="27.75" customHeight="1" x14ac:dyDescent="0.3"/>
  <cols>
    <col min="1" max="1" width="49" style="17" bestFit="1" customWidth="1"/>
    <col min="2" max="2" width="17.5546875" style="55" customWidth="1"/>
    <col min="3" max="3" width="6.6640625" style="17" customWidth="1"/>
    <col min="4" max="4" width="17.5546875" style="17" customWidth="1"/>
    <col min="5" max="7" width="17.5546875" style="55" customWidth="1"/>
    <col min="8" max="9" width="17.5546875" style="56" customWidth="1"/>
    <col min="10" max="10" width="17.5546875" style="57" customWidth="1"/>
    <col min="11" max="11" width="17.5546875" style="58" customWidth="1"/>
    <col min="12" max="12" width="1.44140625" style="18" customWidth="1"/>
    <col min="13" max="13" width="15.5546875" style="18" customWidth="1"/>
    <col min="14" max="18" width="15.5546875" style="17" customWidth="1"/>
    <col min="19" max="16384" width="9.33203125" style="17"/>
  </cols>
  <sheetData>
    <row r="1" spans="1:14" ht="27.75" customHeight="1" x14ac:dyDescent="0.25">
      <c r="A1" s="15" t="s">
        <v>26</v>
      </c>
      <c r="B1" s="253"/>
      <c r="C1" s="254"/>
      <c r="D1" s="254"/>
      <c r="E1" s="252"/>
      <c r="F1" s="252"/>
      <c r="G1" s="252"/>
      <c r="H1" s="252"/>
      <c r="I1" s="252"/>
      <c r="J1" s="252"/>
      <c r="K1" s="252"/>
      <c r="L1" s="16"/>
      <c r="M1" s="16"/>
      <c r="N1" s="16"/>
    </row>
    <row r="2" spans="1:14" ht="27" customHeight="1" x14ac:dyDescent="0.3">
      <c r="A2" s="259" t="str">
        <f>Overview!B4&amp; " - Effective from "&amp;Overview!D4&amp;" - "&amp;Overview!E4&amp;" LV and HV charges"</f>
        <v>SP Manweb - Effective from 1 April 2024 - Final LV and HV charges</v>
      </c>
      <c r="B2" s="259"/>
      <c r="C2" s="259"/>
      <c r="D2" s="259"/>
      <c r="E2" s="259"/>
      <c r="F2" s="259"/>
      <c r="G2" s="259"/>
      <c r="H2" s="259"/>
      <c r="I2" s="259"/>
      <c r="J2" s="259"/>
      <c r="K2" s="259"/>
    </row>
    <row r="3" spans="1:14" s="21" customFormat="1" ht="15" customHeight="1" x14ac:dyDescent="0.3">
      <c r="A3" s="19"/>
      <c r="B3" s="19"/>
      <c r="C3" s="19"/>
      <c r="D3" s="19"/>
      <c r="E3" s="19"/>
      <c r="F3" s="19"/>
      <c r="G3" s="19"/>
      <c r="H3" s="19"/>
      <c r="I3" s="19"/>
      <c r="J3" s="19"/>
      <c r="K3" s="19"/>
      <c r="L3" s="20"/>
      <c r="M3" s="20"/>
    </row>
    <row r="4" spans="1:14" ht="27" customHeight="1" x14ac:dyDescent="0.3">
      <c r="A4" s="259" t="s">
        <v>204</v>
      </c>
      <c r="B4" s="259"/>
      <c r="C4" s="259"/>
      <c r="D4" s="259"/>
      <c r="E4" s="259"/>
      <c r="F4" s="19"/>
      <c r="G4" s="259" t="s">
        <v>205</v>
      </c>
      <c r="H4" s="259"/>
      <c r="I4" s="259"/>
      <c r="J4" s="259"/>
      <c r="K4" s="259"/>
    </row>
    <row r="5" spans="1:14" ht="28.5" customHeight="1" x14ac:dyDescent="0.3">
      <c r="A5" s="22" t="s">
        <v>15</v>
      </c>
      <c r="B5" s="23" t="s">
        <v>103</v>
      </c>
      <c r="C5" s="260" t="s">
        <v>104</v>
      </c>
      <c r="D5" s="261"/>
      <c r="E5" s="24" t="s">
        <v>105</v>
      </c>
      <c r="F5" s="19"/>
      <c r="G5" s="263"/>
      <c r="H5" s="264"/>
      <c r="I5" s="25" t="s">
        <v>110</v>
      </c>
      <c r="J5" s="26" t="s">
        <v>111</v>
      </c>
      <c r="K5" s="24" t="s">
        <v>105</v>
      </c>
      <c r="L5" s="19"/>
    </row>
    <row r="6" spans="1:14" ht="46.8" x14ac:dyDescent="0.3">
      <c r="A6" s="27" t="s">
        <v>106</v>
      </c>
      <c r="B6" s="28" t="s">
        <v>660</v>
      </c>
      <c r="C6" s="262" t="s">
        <v>661</v>
      </c>
      <c r="D6" s="262"/>
      <c r="E6" s="28" t="s">
        <v>662</v>
      </c>
      <c r="F6" s="19"/>
      <c r="G6" s="265" t="s">
        <v>107</v>
      </c>
      <c r="H6" s="265"/>
      <c r="I6" s="29"/>
      <c r="J6" s="28" t="s">
        <v>665</v>
      </c>
      <c r="K6" s="28" t="s">
        <v>662</v>
      </c>
      <c r="L6" s="19"/>
    </row>
    <row r="7" spans="1:14" ht="60.75" customHeight="1" x14ac:dyDescent="0.3">
      <c r="A7" s="27" t="s">
        <v>22</v>
      </c>
      <c r="B7" s="29"/>
      <c r="C7" s="262" t="s">
        <v>663</v>
      </c>
      <c r="D7" s="262"/>
      <c r="E7" s="28" t="s">
        <v>664</v>
      </c>
      <c r="F7" s="19"/>
      <c r="G7" s="265" t="s">
        <v>108</v>
      </c>
      <c r="H7" s="265"/>
      <c r="I7" s="28" t="s">
        <v>660</v>
      </c>
      <c r="J7" s="28" t="s">
        <v>661</v>
      </c>
      <c r="K7" s="28" t="s">
        <v>662</v>
      </c>
      <c r="L7" s="19"/>
    </row>
    <row r="8" spans="1:14" ht="75.75" customHeight="1" x14ac:dyDescent="0.3">
      <c r="A8" s="30" t="s">
        <v>20</v>
      </c>
      <c r="B8" s="255" t="s">
        <v>21</v>
      </c>
      <c r="C8" s="256"/>
      <c r="D8" s="256"/>
      <c r="E8" s="257"/>
      <c r="F8" s="19"/>
      <c r="G8" s="265" t="s">
        <v>666</v>
      </c>
      <c r="H8" s="265"/>
      <c r="I8" s="29"/>
      <c r="J8" s="31" t="s">
        <v>665</v>
      </c>
      <c r="K8" s="32" t="s">
        <v>662</v>
      </c>
      <c r="L8" s="19"/>
    </row>
    <row r="9" spans="1:14" s="21" customFormat="1" ht="36.75" customHeight="1" x14ac:dyDescent="0.3">
      <c r="F9" s="19"/>
      <c r="G9" s="265" t="s">
        <v>114</v>
      </c>
      <c r="H9" s="265"/>
      <c r="I9" s="29"/>
      <c r="J9" s="32" t="s">
        <v>663</v>
      </c>
      <c r="K9" s="28" t="s">
        <v>667</v>
      </c>
      <c r="L9" s="19"/>
      <c r="M9" s="20"/>
    </row>
    <row r="10" spans="1:14" s="21" customFormat="1" ht="27" customHeight="1" x14ac:dyDescent="0.3">
      <c r="A10" s="19"/>
      <c r="B10" s="19"/>
      <c r="C10" s="19"/>
      <c r="D10" s="19"/>
      <c r="E10" s="19"/>
      <c r="F10" s="19"/>
      <c r="G10" s="258" t="s">
        <v>20</v>
      </c>
      <c r="H10" s="258"/>
      <c r="I10" s="255" t="s">
        <v>21</v>
      </c>
      <c r="J10" s="256"/>
      <c r="K10" s="257"/>
      <c r="L10" s="20"/>
      <c r="M10" s="20"/>
    </row>
    <row r="11" spans="1:14" s="21" customFormat="1" ht="12.75" customHeight="1" x14ac:dyDescent="0.3">
      <c r="A11" s="19"/>
      <c r="B11" s="19"/>
      <c r="C11" s="19"/>
      <c r="D11" s="19"/>
      <c r="E11" s="19"/>
      <c r="F11" s="19"/>
      <c r="G11" s="19"/>
      <c r="H11" s="19"/>
      <c r="I11" s="19"/>
      <c r="J11" s="19"/>
      <c r="K11" s="19"/>
      <c r="L11" s="20"/>
      <c r="M11" s="20"/>
    </row>
    <row r="12" spans="1:14" ht="78.75" customHeight="1" x14ac:dyDescent="0.3">
      <c r="A12" s="33" t="s">
        <v>172</v>
      </c>
      <c r="B12" s="34" t="s">
        <v>30</v>
      </c>
      <c r="C12" s="34" t="s">
        <v>31</v>
      </c>
      <c r="D12" s="35" t="s">
        <v>207</v>
      </c>
      <c r="E12" s="35" t="s">
        <v>209</v>
      </c>
      <c r="F12" s="35" t="s">
        <v>208</v>
      </c>
      <c r="G12" s="34" t="s">
        <v>32</v>
      </c>
      <c r="H12" s="34" t="s">
        <v>33</v>
      </c>
      <c r="I12" s="33" t="s">
        <v>174</v>
      </c>
      <c r="J12" s="34" t="s">
        <v>58</v>
      </c>
      <c r="K12" s="34" t="s">
        <v>0</v>
      </c>
    </row>
    <row r="13" spans="1:14" ht="124.8" x14ac:dyDescent="0.3">
      <c r="A13" s="36" t="s">
        <v>1407</v>
      </c>
      <c r="B13" s="37" t="s">
        <v>1413</v>
      </c>
      <c r="C13" s="38" t="s">
        <v>643</v>
      </c>
      <c r="D13" s="39">
        <v>9.7710000000000008</v>
      </c>
      <c r="E13" s="40">
        <v>2.7959999999999998</v>
      </c>
      <c r="F13" s="41">
        <v>0.26</v>
      </c>
      <c r="G13" s="42">
        <v>28.68</v>
      </c>
      <c r="H13" s="43"/>
      <c r="I13" s="43"/>
      <c r="J13" s="44"/>
      <c r="K13" s="45" t="s">
        <v>692</v>
      </c>
    </row>
    <row r="14" spans="1:14" ht="46.8" x14ac:dyDescent="0.3">
      <c r="A14" s="36" t="s">
        <v>524</v>
      </c>
      <c r="B14" s="37" t="s">
        <v>668</v>
      </c>
      <c r="C14" s="46" t="s">
        <v>464</v>
      </c>
      <c r="D14" s="39">
        <v>9.7710000000000008</v>
      </c>
      <c r="E14" s="40">
        <v>2.7959999999999998</v>
      </c>
      <c r="F14" s="41">
        <v>0.26</v>
      </c>
      <c r="G14" s="43"/>
      <c r="H14" s="43"/>
      <c r="I14" s="43"/>
      <c r="J14" s="44"/>
      <c r="K14" s="45" t="s">
        <v>693</v>
      </c>
    </row>
    <row r="15" spans="1:14" ht="32.25" customHeight="1" x14ac:dyDescent="0.3">
      <c r="A15" s="36" t="s">
        <v>1408</v>
      </c>
      <c r="B15" s="47" t="s">
        <v>1414</v>
      </c>
      <c r="C15" s="48" t="s">
        <v>642</v>
      </c>
      <c r="D15" s="39">
        <v>10.875</v>
      </c>
      <c r="E15" s="40">
        <v>3.1120000000000001</v>
      </c>
      <c r="F15" s="41">
        <v>0.28899999999999998</v>
      </c>
      <c r="G15" s="42">
        <v>6.34</v>
      </c>
      <c r="H15" s="43"/>
      <c r="I15" s="43"/>
      <c r="J15" s="44"/>
      <c r="K15" s="45"/>
    </row>
    <row r="16" spans="1:14" ht="32.25" customHeight="1" x14ac:dyDescent="0.3">
      <c r="A16" s="36" t="s">
        <v>1409</v>
      </c>
      <c r="B16" s="47" t="s">
        <v>1415</v>
      </c>
      <c r="C16" s="48" t="s">
        <v>642</v>
      </c>
      <c r="D16" s="39">
        <v>10.875</v>
      </c>
      <c r="E16" s="40">
        <v>3.1120000000000001</v>
      </c>
      <c r="F16" s="41">
        <v>0.28899999999999998</v>
      </c>
      <c r="G16" s="42">
        <v>33.380000000000003</v>
      </c>
      <c r="H16" s="43"/>
      <c r="I16" s="43"/>
      <c r="J16" s="44"/>
      <c r="K16" s="45"/>
    </row>
    <row r="17" spans="1:11" ht="32.25" customHeight="1" x14ac:dyDescent="0.3">
      <c r="A17" s="36" t="s">
        <v>1410</v>
      </c>
      <c r="B17" s="47" t="s">
        <v>1416</v>
      </c>
      <c r="C17" s="48" t="s">
        <v>642</v>
      </c>
      <c r="D17" s="39">
        <v>10.875</v>
      </c>
      <c r="E17" s="40">
        <v>3.1120000000000001</v>
      </c>
      <c r="F17" s="41">
        <v>0.28899999999999998</v>
      </c>
      <c r="G17" s="42">
        <v>70.180000000000007</v>
      </c>
      <c r="H17" s="43"/>
      <c r="I17" s="43"/>
      <c r="J17" s="44"/>
      <c r="K17" s="45"/>
    </row>
    <row r="18" spans="1:11" ht="32.25" customHeight="1" x14ac:dyDescent="0.3">
      <c r="A18" s="36" t="s">
        <v>1411</v>
      </c>
      <c r="B18" s="47" t="s">
        <v>1417</v>
      </c>
      <c r="C18" s="48" t="s">
        <v>642</v>
      </c>
      <c r="D18" s="39">
        <v>10.875</v>
      </c>
      <c r="E18" s="40">
        <v>3.1120000000000001</v>
      </c>
      <c r="F18" s="41">
        <v>0.28899999999999998</v>
      </c>
      <c r="G18" s="42">
        <v>142.05000000000001</v>
      </c>
      <c r="H18" s="43"/>
      <c r="I18" s="43"/>
      <c r="J18" s="44"/>
      <c r="K18" s="45"/>
    </row>
    <row r="19" spans="1:11" ht="32.25" customHeight="1" x14ac:dyDescent="0.3">
      <c r="A19" s="36" t="s">
        <v>1412</v>
      </c>
      <c r="B19" s="47" t="s">
        <v>1418</v>
      </c>
      <c r="C19" s="48" t="s">
        <v>642</v>
      </c>
      <c r="D19" s="39">
        <v>10.875</v>
      </c>
      <c r="E19" s="40">
        <v>3.1120000000000001</v>
      </c>
      <c r="F19" s="41">
        <v>0.28899999999999998</v>
      </c>
      <c r="G19" s="42">
        <v>411.35</v>
      </c>
      <c r="H19" s="43"/>
      <c r="I19" s="43"/>
      <c r="J19" s="44"/>
      <c r="K19" s="45"/>
    </row>
    <row r="20" spans="1:11" ht="32.25" customHeight="1" x14ac:dyDescent="0.3">
      <c r="A20" s="36" t="s">
        <v>190</v>
      </c>
      <c r="B20" s="37">
        <v>212</v>
      </c>
      <c r="C20" s="46" t="s">
        <v>465</v>
      </c>
      <c r="D20" s="39">
        <v>10.875</v>
      </c>
      <c r="E20" s="40">
        <v>3.1120000000000001</v>
      </c>
      <c r="F20" s="41">
        <v>0.28899999999999998</v>
      </c>
      <c r="G20" s="43"/>
      <c r="H20" s="43"/>
      <c r="I20" s="43"/>
      <c r="J20" s="44"/>
      <c r="K20" s="45" t="s">
        <v>694</v>
      </c>
    </row>
    <row r="21" spans="1:11" ht="32.25" customHeight="1" x14ac:dyDescent="0.3">
      <c r="A21" s="36" t="s">
        <v>525</v>
      </c>
      <c r="B21" s="45" t="s">
        <v>669</v>
      </c>
      <c r="C21" s="49">
        <v>0</v>
      </c>
      <c r="D21" s="39">
        <v>8.2940000000000005</v>
      </c>
      <c r="E21" s="40">
        <v>2.198</v>
      </c>
      <c r="F21" s="41">
        <v>0.19</v>
      </c>
      <c r="G21" s="42">
        <v>23.79</v>
      </c>
      <c r="H21" s="42">
        <v>3.61</v>
      </c>
      <c r="I21" s="50">
        <v>5.95</v>
      </c>
      <c r="J21" s="51">
        <v>0.51300000000000001</v>
      </c>
      <c r="K21" s="45"/>
    </row>
    <row r="22" spans="1:11" ht="32.25" customHeight="1" x14ac:dyDescent="0.3">
      <c r="A22" s="36" t="s">
        <v>526</v>
      </c>
      <c r="B22" s="45" t="s">
        <v>670</v>
      </c>
      <c r="C22" s="49">
        <v>0</v>
      </c>
      <c r="D22" s="39">
        <v>8.2940000000000005</v>
      </c>
      <c r="E22" s="40">
        <v>2.198</v>
      </c>
      <c r="F22" s="41">
        <v>0.19</v>
      </c>
      <c r="G22" s="42">
        <v>765.55</v>
      </c>
      <c r="H22" s="42">
        <v>3.61</v>
      </c>
      <c r="I22" s="50">
        <v>5.95</v>
      </c>
      <c r="J22" s="51">
        <v>0.51300000000000001</v>
      </c>
      <c r="K22" s="45"/>
    </row>
    <row r="23" spans="1:11" ht="32.25" customHeight="1" x14ac:dyDescent="0.3">
      <c r="A23" s="36" t="s">
        <v>527</v>
      </c>
      <c r="B23" s="45" t="s">
        <v>671</v>
      </c>
      <c r="C23" s="49">
        <v>0</v>
      </c>
      <c r="D23" s="39">
        <v>8.2940000000000005</v>
      </c>
      <c r="E23" s="40">
        <v>2.198</v>
      </c>
      <c r="F23" s="41">
        <v>0.19</v>
      </c>
      <c r="G23" s="42">
        <v>1459.29</v>
      </c>
      <c r="H23" s="42">
        <v>3.61</v>
      </c>
      <c r="I23" s="50">
        <v>5.95</v>
      </c>
      <c r="J23" s="51">
        <v>0.51300000000000001</v>
      </c>
      <c r="K23" s="45"/>
    </row>
    <row r="24" spans="1:11" ht="32.25" customHeight="1" x14ac:dyDescent="0.3">
      <c r="A24" s="36" t="s">
        <v>528</v>
      </c>
      <c r="B24" s="45" t="s">
        <v>672</v>
      </c>
      <c r="C24" s="49">
        <v>0</v>
      </c>
      <c r="D24" s="39">
        <v>8.2940000000000005</v>
      </c>
      <c r="E24" s="40">
        <v>2.198</v>
      </c>
      <c r="F24" s="41">
        <v>0.19</v>
      </c>
      <c r="G24" s="42">
        <v>2290.0300000000002</v>
      </c>
      <c r="H24" s="42">
        <v>3.61</v>
      </c>
      <c r="I24" s="50">
        <v>5.95</v>
      </c>
      <c r="J24" s="51">
        <v>0.51300000000000001</v>
      </c>
      <c r="K24" s="45"/>
    </row>
    <row r="25" spans="1:11" ht="32.25" customHeight="1" x14ac:dyDescent="0.3">
      <c r="A25" s="36" t="s">
        <v>529</v>
      </c>
      <c r="B25" s="45" t="s">
        <v>673</v>
      </c>
      <c r="C25" s="49">
        <v>0</v>
      </c>
      <c r="D25" s="39">
        <v>8.2940000000000005</v>
      </c>
      <c r="E25" s="40">
        <v>2.198</v>
      </c>
      <c r="F25" s="41">
        <v>0.19</v>
      </c>
      <c r="G25" s="42">
        <v>5209.3999999999996</v>
      </c>
      <c r="H25" s="42">
        <v>3.61</v>
      </c>
      <c r="I25" s="50">
        <v>5.95</v>
      </c>
      <c r="J25" s="51">
        <v>0.51300000000000001</v>
      </c>
      <c r="K25" s="45"/>
    </row>
    <row r="26" spans="1:11" ht="32.25" customHeight="1" x14ac:dyDescent="0.3">
      <c r="A26" s="36" t="s">
        <v>530</v>
      </c>
      <c r="B26" s="45" t="s">
        <v>674</v>
      </c>
      <c r="C26" s="49">
        <v>0</v>
      </c>
      <c r="D26" s="39">
        <v>6.72</v>
      </c>
      <c r="E26" s="40">
        <v>1.4730000000000001</v>
      </c>
      <c r="F26" s="41">
        <v>0.1</v>
      </c>
      <c r="G26" s="42">
        <v>8.76</v>
      </c>
      <c r="H26" s="42">
        <v>7.11</v>
      </c>
      <c r="I26" s="50">
        <v>9.49</v>
      </c>
      <c r="J26" s="51">
        <v>0.32200000000000001</v>
      </c>
      <c r="K26" s="45"/>
    </row>
    <row r="27" spans="1:11" ht="32.25" customHeight="1" x14ac:dyDescent="0.3">
      <c r="A27" s="36" t="s">
        <v>531</v>
      </c>
      <c r="B27" s="45" t="s">
        <v>675</v>
      </c>
      <c r="C27" s="49">
        <v>0</v>
      </c>
      <c r="D27" s="39">
        <v>6.72</v>
      </c>
      <c r="E27" s="40">
        <v>1.4730000000000001</v>
      </c>
      <c r="F27" s="41">
        <v>0.1</v>
      </c>
      <c r="G27" s="42">
        <v>750.51</v>
      </c>
      <c r="H27" s="42">
        <v>7.11</v>
      </c>
      <c r="I27" s="50">
        <v>9.49</v>
      </c>
      <c r="J27" s="51">
        <v>0.32200000000000001</v>
      </c>
      <c r="K27" s="45"/>
    </row>
    <row r="28" spans="1:11" ht="32.25" customHeight="1" x14ac:dyDescent="0.3">
      <c r="A28" s="36" t="s">
        <v>532</v>
      </c>
      <c r="B28" s="45" t="s">
        <v>676</v>
      </c>
      <c r="C28" s="49">
        <v>0</v>
      </c>
      <c r="D28" s="39">
        <v>6.72</v>
      </c>
      <c r="E28" s="40">
        <v>1.4730000000000001</v>
      </c>
      <c r="F28" s="41">
        <v>0.1</v>
      </c>
      <c r="G28" s="42">
        <v>1444.26</v>
      </c>
      <c r="H28" s="42">
        <v>7.11</v>
      </c>
      <c r="I28" s="50">
        <v>9.49</v>
      </c>
      <c r="J28" s="51">
        <v>0.32200000000000001</v>
      </c>
      <c r="K28" s="45"/>
    </row>
    <row r="29" spans="1:11" ht="32.25" customHeight="1" x14ac:dyDescent="0.3">
      <c r="A29" s="36" t="s">
        <v>533</v>
      </c>
      <c r="B29" s="45" t="s">
        <v>677</v>
      </c>
      <c r="C29" s="49">
        <v>0</v>
      </c>
      <c r="D29" s="39">
        <v>6.72</v>
      </c>
      <c r="E29" s="40">
        <v>1.4730000000000001</v>
      </c>
      <c r="F29" s="41">
        <v>0.1</v>
      </c>
      <c r="G29" s="42">
        <v>2274.9899999999998</v>
      </c>
      <c r="H29" s="42">
        <v>7.11</v>
      </c>
      <c r="I29" s="50">
        <v>9.49</v>
      </c>
      <c r="J29" s="51">
        <v>0.32200000000000001</v>
      </c>
      <c r="K29" s="45"/>
    </row>
    <row r="30" spans="1:11" ht="32.25" customHeight="1" x14ac:dyDescent="0.3">
      <c r="A30" s="36" t="s">
        <v>534</v>
      </c>
      <c r="B30" s="45" t="s">
        <v>678</v>
      </c>
      <c r="C30" s="49">
        <v>0</v>
      </c>
      <c r="D30" s="39">
        <v>6.72</v>
      </c>
      <c r="E30" s="40">
        <v>1.4730000000000001</v>
      </c>
      <c r="F30" s="41">
        <v>0.1</v>
      </c>
      <c r="G30" s="42">
        <v>5194.37</v>
      </c>
      <c r="H30" s="42">
        <v>7.11</v>
      </c>
      <c r="I30" s="50">
        <v>9.49</v>
      </c>
      <c r="J30" s="51">
        <v>0.32200000000000001</v>
      </c>
      <c r="K30" s="45"/>
    </row>
    <row r="31" spans="1:11" ht="32.25" customHeight="1" x14ac:dyDescent="0.3">
      <c r="A31" s="36" t="s">
        <v>535</v>
      </c>
      <c r="B31" s="45" t="s">
        <v>679</v>
      </c>
      <c r="C31" s="49">
        <v>0</v>
      </c>
      <c r="D31" s="39">
        <v>4.9550000000000001</v>
      </c>
      <c r="E31" s="40">
        <v>0.95399999999999996</v>
      </c>
      <c r="F31" s="41">
        <v>0.05</v>
      </c>
      <c r="G31" s="42">
        <v>124.74</v>
      </c>
      <c r="H31" s="42">
        <v>5.72</v>
      </c>
      <c r="I31" s="50">
        <v>8.83</v>
      </c>
      <c r="J31" s="51">
        <v>0.19800000000000001</v>
      </c>
      <c r="K31" s="45"/>
    </row>
    <row r="32" spans="1:11" ht="32.25" customHeight="1" x14ac:dyDescent="0.3">
      <c r="A32" s="36" t="s">
        <v>536</v>
      </c>
      <c r="B32" s="45" t="s">
        <v>680</v>
      </c>
      <c r="C32" s="49">
        <v>0</v>
      </c>
      <c r="D32" s="39">
        <v>4.9550000000000001</v>
      </c>
      <c r="E32" s="40">
        <v>0.95399999999999996</v>
      </c>
      <c r="F32" s="41">
        <v>0.05</v>
      </c>
      <c r="G32" s="42">
        <v>4097.3</v>
      </c>
      <c r="H32" s="42">
        <v>5.72</v>
      </c>
      <c r="I32" s="50">
        <v>8.83</v>
      </c>
      <c r="J32" s="51">
        <v>0.19800000000000001</v>
      </c>
      <c r="K32" s="45"/>
    </row>
    <row r="33" spans="1:11" ht="32.25" customHeight="1" x14ac:dyDescent="0.3">
      <c r="A33" s="36" t="s">
        <v>537</v>
      </c>
      <c r="B33" s="45" t="s">
        <v>681</v>
      </c>
      <c r="C33" s="49">
        <v>0</v>
      </c>
      <c r="D33" s="39">
        <v>4.9550000000000001</v>
      </c>
      <c r="E33" s="40">
        <v>0.95399999999999996</v>
      </c>
      <c r="F33" s="41">
        <v>0.05</v>
      </c>
      <c r="G33" s="42">
        <v>12341.83</v>
      </c>
      <c r="H33" s="42">
        <v>5.72</v>
      </c>
      <c r="I33" s="50">
        <v>8.83</v>
      </c>
      <c r="J33" s="51">
        <v>0.19800000000000001</v>
      </c>
      <c r="K33" s="45"/>
    </row>
    <row r="34" spans="1:11" ht="32.25" customHeight="1" x14ac:dyDescent="0.3">
      <c r="A34" s="36" t="s">
        <v>538</v>
      </c>
      <c r="B34" s="45" t="s">
        <v>682</v>
      </c>
      <c r="C34" s="49">
        <v>0</v>
      </c>
      <c r="D34" s="39">
        <v>4.9550000000000001</v>
      </c>
      <c r="E34" s="40">
        <v>0.95399999999999996</v>
      </c>
      <c r="F34" s="41">
        <v>0.05</v>
      </c>
      <c r="G34" s="42">
        <v>27112.76</v>
      </c>
      <c r="H34" s="42">
        <v>5.72</v>
      </c>
      <c r="I34" s="50">
        <v>8.83</v>
      </c>
      <c r="J34" s="51">
        <v>0.19800000000000001</v>
      </c>
      <c r="K34" s="45"/>
    </row>
    <row r="35" spans="1:11" ht="32.25" customHeight="1" x14ac:dyDescent="0.3">
      <c r="A35" s="36" t="s">
        <v>539</v>
      </c>
      <c r="B35" s="45" t="s">
        <v>683</v>
      </c>
      <c r="C35" s="49">
        <v>0</v>
      </c>
      <c r="D35" s="39">
        <v>4.9550000000000001</v>
      </c>
      <c r="E35" s="40">
        <v>0.95399999999999996</v>
      </c>
      <c r="F35" s="41">
        <v>0.05</v>
      </c>
      <c r="G35" s="42">
        <v>51303.46</v>
      </c>
      <c r="H35" s="42">
        <v>5.72</v>
      </c>
      <c r="I35" s="50">
        <v>8.83</v>
      </c>
      <c r="J35" s="51">
        <v>0.19800000000000001</v>
      </c>
      <c r="K35" s="45"/>
    </row>
    <row r="36" spans="1:11" ht="32.25" customHeight="1" x14ac:dyDescent="0.3">
      <c r="A36" s="36" t="s">
        <v>194</v>
      </c>
      <c r="B36" s="45" t="s">
        <v>684</v>
      </c>
      <c r="C36" s="49" t="s">
        <v>466</v>
      </c>
      <c r="D36" s="52">
        <v>23.145</v>
      </c>
      <c r="E36" s="53">
        <v>5.8140000000000001</v>
      </c>
      <c r="F36" s="41">
        <v>3.4769999999999999</v>
      </c>
      <c r="G36" s="43"/>
      <c r="H36" s="43"/>
      <c r="I36" s="43"/>
      <c r="J36" s="44"/>
      <c r="K36" s="45" t="s">
        <v>710</v>
      </c>
    </row>
    <row r="37" spans="1:11" ht="27.75" customHeight="1" x14ac:dyDescent="0.3">
      <c r="A37" s="36" t="s">
        <v>195</v>
      </c>
      <c r="B37" s="47" t="s">
        <v>685</v>
      </c>
      <c r="C37" s="54">
        <v>0</v>
      </c>
      <c r="D37" s="39">
        <v>-7.4029999999999996</v>
      </c>
      <c r="E37" s="40">
        <v>-2.1179999999999999</v>
      </c>
      <c r="F37" s="41">
        <v>-0.19700000000000001</v>
      </c>
      <c r="G37" s="42">
        <v>0</v>
      </c>
      <c r="H37" s="43"/>
      <c r="I37" s="43"/>
      <c r="J37" s="44"/>
      <c r="K37" s="45"/>
    </row>
    <row r="38" spans="1:11" ht="27.75" customHeight="1" x14ac:dyDescent="0.3">
      <c r="A38" s="36" t="s">
        <v>196</v>
      </c>
      <c r="B38" s="45">
        <v>780</v>
      </c>
      <c r="C38" s="49">
        <v>0</v>
      </c>
      <c r="D38" s="39">
        <v>-6.6609999999999996</v>
      </c>
      <c r="E38" s="40">
        <v>-1.827</v>
      </c>
      <c r="F38" s="41">
        <v>-0.16300000000000001</v>
      </c>
      <c r="G38" s="42">
        <v>0</v>
      </c>
      <c r="H38" s="43"/>
      <c r="I38" s="43"/>
      <c r="J38" s="44"/>
      <c r="K38" s="45"/>
    </row>
    <row r="39" spans="1:11" ht="27.75" customHeight="1" x14ac:dyDescent="0.3">
      <c r="A39" s="36" t="s">
        <v>197</v>
      </c>
      <c r="B39" s="45" t="s">
        <v>686</v>
      </c>
      <c r="C39" s="49">
        <v>0</v>
      </c>
      <c r="D39" s="39">
        <v>-7.4029999999999996</v>
      </c>
      <c r="E39" s="40">
        <v>-2.1179999999999999</v>
      </c>
      <c r="F39" s="41">
        <v>-0.19700000000000001</v>
      </c>
      <c r="G39" s="42">
        <v>0</v>
      </c>
      <c r="H39" s="43"/>
      <c r="I39" s="43"/>
      <c r="J39" s="51">
        <v>0.44600000000000001</v>
      </c>
      <c r="K39" s="45"/>
    </row>
    <row r="40" spans="1:11" ht="27.75" customHeight="1" x14ac:dyDescent="0.3">
      <c r="A40" s="36" t="s">
        <v>198</v>
      </c>
      <c r="B40" s="45" t="s">
        <v>687</v>
      </c>
      <c r="C40" s="49">
        <v>0</v>
      </c>
      <c r="D40" s="39">
        <v>-7.4029999999999996</v>
      </c>
      <c r="E40" s="40">
        <v>-2.1179999999999999</v>
      </c>
      <c r="F40" s="41">
        <v>-0.19700000000000001</v>
      </c>
      <c r="G40" s="42">
        <v>0</v>
      </c>
      <c r="H40" s="43"/>
      <c r="I40" s="43"/>
      <c r="J40" s="44"/>
      <c r="K40" s="45"/>
    </row>
    <row r="41" spans="1:11" ht="27.75" customHeight="1" x14ac:dyDescent="0.3">
      <c r="A41" s="36" t="s">
        <v>199</v>
      </c>
      <c r="B41" s="45" t="s">
        <v>688</v>
      </c>
      <c r="C41" s="49">
        <v>0</v>
      </c>
      <c r="D41" s="39">
        <v>-6.6609999999999996</v>
      </c>
      <c r="E41" s="40">
        <v>-1.827</v>
      </c>
      <c r="F41" s="41">
        <v>-0.16300000000000001</v>
      </c>
      <c r="G41" s="42">
        <v>0</v>
      </c>
      <c r="H41" s="43"/>
      <c r="I41" s="43"/>
      <c r="J41" s="51">
        <v>0.40500000000000003</v>
      </c>
      <c r="K41" s="45"/>
    </row>
    <row r="42" spans="1:11" ht="27.75" customHeight="1" x14ac:dyDescent="0.3">
      <c r="A42" s="36" t="s">
        <v>200</v>
      </c>
      <c r="B42" s="45" t="s">
        <v>689</v>
      </c>
      <c r="C42" s="49">
        <v>0</v>
      </c>
      <c r="D42" s="39">
        <v>-6.6609999999999996</v>
      </c>
      <c r="E42" s="40">
        <v>-1.827</v>
      </c>
      <c r="F42" s="41">
        <v>-0.16300000000000001</v>
      </c>
      <c r="G42" s="42">
        <v>0</v>
      </c>
      <c r="H42" s="43"/>
      <c r="I42" s="43"/>
      <c r="J42" s="44"/>
      <c r="K42" s="45"/>
    </row>
    <row r="43" spans="1:11" ht="27.75" customHeight="1" x14ac:dyDescent="0.3">
      <c r="A43" s="36" t="s">
        <v>201</v>
      </c>
      <c r="B43" s="45" t="s">
        <v>690</v>
      </c>
      <c r="C43" s="49">
        <v>0</v>
      </c>
      <c r="D43" s="39">
        <v>-4.9790000000000001</v>
      </c>
      <c r="E43" s="40">
        <v>-1.0529999999999999</v>
      </c>
      <c r="F43" s="41">
        <v>-6.7000000000000004E-2</v>
      </c>
      <c r="G43" s="42">
        <v>90.68</v>
      </c>
      <c r="H43" s="43"/>
      <c r="I43" s="43"/>
      <c r="J43" s="51">
        <v>0.30199999999999999</v>
      </c>
      <c r="K43" s="45"/>
    </row>
    <row r="44" spans="1:11" ht="27.75" customHeight="1" x14ac:dyDescent="0.3">
      <c r="A44" s="36" t="s">
        <v>202</v>
      </c>
      <c r="B44" s="45" t="s">
        <v>691</v>
      </c>
      <c r="C44" s="49">
        <v>0</v>
      </c>
      <c r="D44" s="39">
        <v>-4.9790000000000001</v>
      </c>
      <c r="E44" s="40">
        <v>-1.0529999999999999</v>
      </c>
      <c r="F44" s="41">
        <v>-6.7000000000000004E-2</v>
      </c>
      <c r="G44" s="42">
        <v>90.68</v>
      </c>
      <c r="H44" s="43"/>
      <c r="I44" s="43"/>
      <c r="J44" s="44"/>
      <c r="K44" s="45"/>
    </row>
    <row r="45" spans="1:11" ht="27.75" customHeight="1" x14ac:dyDescent="0.3">
      <c r="C45" s="55"/>
    </row>
  </sheetData>
  <mergeCells count="16">
    <mergeCell ref="E1:K1"/>
    <mergeCell ref="B1:D1"/>
    <mergeCell ref="I10:K10"/>
    <mergeCell ref="G10:H10"/>
    <mergeCell ref="A2:K2"/>
    <mergeCell ref="C5:D5"/>
    <mergeCell ref="C6:D6"/>
    <mergeCell ref="G5:H5"/>
    <mergeCell ref="G6:H6"/>
    <mergeCell ref="G4:K4"/>
    <mergeCell ref="A4:E4"/>
    <mergeCell ref="C7:D7"/>
    <mergeCell ref="B8:E8"/>
    <mergeCell ref="G9:H9"/>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R264"/>
  <sheetViews>
    <sheetView topLeftCell="G7" zoomScale="85" zoomScaleNormal="85" zoomScaleSheetLayoutView="100" workbookViewId="0">
      <selection activeCell="T15" sqref="T15"/>
    </sheetView>
  </sheetViews>
  <sheetFormatPr defaultColWidth="9.33203125" defaultRowHeight="27.75" customHeight="1" x14ac:dyDescent="0.3"/>
  <cols>
    <col min="1" max="1" width="14.5546875" style="60" customWidth="1"/>
    <col min="2" max="2" width="7.33203125" style="60" customWidth="1"/>
    <col min="3" max="3" width="17.33203125" style="60" customWidth="1"/>
    <col min="4" max="4" width="14.6640625" style="76" customWidth="1"/>
    <col min="5" max="5" width="12.6640625" style="76" bestFit="1" customWidth="1"/>
    <col min="6" max="6" width="17.33203125" style="76" customWidth="1"/>
    <col min="7" max="7" width="50.6640625" style="76" customWidth="1"/>
    <col min="8" max="8" width="14.6640625" style="76" customWidth="1"/>
    <col min="9" max="9" width="14.6640625" style="77" customWidth="1"/>
    <col min="10" max="11" width="14.6640625" style="78" customWidth="1"/>
    <col min="12" max="15" width="14.6640625" style="60" customWidth="1"/>
    <col min="16" max="16" width="15.5546875" style="60" customWidth="1"/>
    <col min="17" max="17" width="2" style="194" customWidth="1"/>
    <col min="18" max="16384" width="9.33203125" style="60"/>
  </cols>
  <sheetData>
    <row r="1" spans="1:17" ht="66.75" customHeight="1" x14ac:dyDescent="0.25">
      <c r="A1" s="59" t="s">
        <v>26</v>
      </c>
      <c r="B1" s="59"/>
      <c r="C1" s="270"/>
      <c r="D1" s="270"/>
      <c r="E1" s="196"/>
      <c r="F1" s="271" t="s">
        <v>56</v>
      </c>
      <c r="G1" s="271"/>
      <c r="H1" s="271"/>
      <c r="I1" s="271"/>
      <c r="J1" s="271"/>
      <c r="K1" s="271"/>
      <c r="L1" s="271"/>
      <c r="M1" s="271"/>
      <c r="N1" s="271"/>
      <c r="O1" s="271"/>
      <c r="P1" s="271"/>
    </row>
    <row r="2" spans="1:17" ht="25.5" customHeight="1" x14ac:dyDescent="0.25">
      <c r="A2" s="259" t="str">
        <f>Overview!B4&amp; " - Effective from "&amp;Overview!D4&amp;" - "&amp;Overview!E4&amp;" EDCM charges"</f>
        <v>SP Manweb - Effective from 1 April 2024 - Final EDCM charges</v>
      </c>
      <c r="B2" s="259"/>
      <c r="C2" s="259"/>
      <c r="D2" s="259"/>
      <c r="E2" s="259"/>
      <c r="F2" s="259"/>
      <c r="G2" s="259"/>
      <c r="H2" s="259"/>
      <c r="I2" s="259"/>
      <c r="J2" s="259"/>
      <c r="K2" s="259"/>
      <c r="L2" s="259"/>
      <c r="M2" s="259"/>
      <c r="N2" s="259"/>
      <c r="O2" s="259"/>
      <c r="P2" s="259"/>
    </row>
    <row r="3" spans="1:17" s="61" customFormat="1" ht="10.5" customHeight="1" x14ac:dyDescent="0.25">
      <c r="A3" s="19"/>
      <c r="B3" s="19"/>
      <c r="C3" s="19"/>
      <c r="D3" s="19"/>
      <c r="E3" s="19"/>
      <c r="F3" s="19"/>
      <c r="G3" s="19"/>
      <c r="H3" s="19"/>
      <c r="I3" s="19"/>
      <c r="J3" s="19"/>
      <c r="K3" s="19"/>
      <c r="L3" s="19"/>
      <c r="M3" s="19"/>
      <c r="N3" s="19"/>
      <c r="O3" s="19"/>
      <c r="Q3" s="195"/>
    </row>
    <row r="4" spans="1:17" s="61" customFormat="1" ht="25.5" customHeight="1" x14ac:dyDescent="0.25">
      <c r="A4" s="259" t="s">
        <v>112</v>
      </c>
      <c r="B4" s="259"/>
      <c r="C4" s="259"/>
      <c r="D4" s="259"/>
      <c r="E4" s="259"/>
      <c r="F4" s="259"/>
      <c r="G4" s="19"/>
      <c r="H4" s="19"/>
      <c r="I4" s="19"/>
      <c r="J4" s="19"/>
      <c r="K4" s="19"/>
      <c r="L4" s="19"/>
      <c r="M4" s="19"/>
      <c r="N4" s="19"/>
      <c r="O4" s="19"/>
      <c r="Q4" s="195"/>
    </row>
    <row r="5" spans="1:17" s="61" customFormat="1" ht="25.5" customHeight="1" x14ac:dyDescent="0.25">
      <c r="A5" s="266" t="s">
        <v>15</v>
      </c>
      <c r="B5" s="267"/>
      <c r="C5" s="267"/>
      <c r="D5" s="268" t="s">
        <v>109</v>
      </c>
      <c r="E5" s="268"/>
      <c r="F5" s="268"/>
      <c r="G5" s="19"/>
      <c r="H5" s="19"/>
      <c r="I5" s="19"/>
      <c r="J5" s="19"/>
      <c r="K5" s="19"/>
      <c r="L5" s="19"/>
      <c r="M5" s="19"/>
      <c r="N5" s="19"/>
      <c r="O5" s="19"/>
      <c r="Q5" s="195"/>
    </row>
    <row r="6" spans="1:17" s="61" customFormat="1" ht="48" customHeight="1" x14ac:dyDescent="0.25">
      <c r="A6" s="258" t="s">
        <v>107</v>
      </c>
      <c r="B6" s="258"/>
      <c r="C6" s="258"/>
      <c r="D6" s="269"/>
      <c r="E6" s="269"/>
      <c r="F6" s="269"/>
      <c r="G6" s="19"/>
      <c r="H6" s="19"/>
      <c r="I6" s="19"/>
      <c r="J6" s="19"/>
      <c r="K6" s="19"/>
      <c r="L6" s="19"/>
      <c r="M6" s="19"/>
      <c r="N6" s="19"/>
      <c r="O6" s="19"/>
      <c r="Q6" s="195"/>
    </row>
    <row r="7" spans="1:17" s="61" customFormat="1" ht="53.25" customHeight="1" x14ac:dyDescent="0.25">
      <c r="A7" s="258" t="s">
        <v>108</v>
      </c>
      <c r="B7" s="258"/>
      <c r="C7" s="258"/>
      <c r="D7" s="262" t="s">
        <v>695</v>
      </c>
      <c r="E7" s="262"/>
      <c r="F7" s="262"/>
      <c r="G7" s="19"/>
      <c r="H7" s="19"/>
      <c r="I7" s="19"/>
      <c r="J7" s="19"/>
      <c r="K7" s="19"/>
      <c r="L7" s="19"/>
      <c r="M7" s="19"/>
      <c r="N7" s="19"/>
      <c r="O7" s="19"/>
      <c r="Q7" s="195"/>
    </row>
    <row r="8" spans="1:17" s="61" customFormat="1" ht="25.5" customHeight="1" x14ac:dyDescent="0.25">
      <c r="A8" s="258" t="s">
        <v>20</v>
      </c>
      <c r="B8" s="258"/>
      <c r="C8" s="258"/>
      <c r="D8" s="262" t="s">
        <v>21</v>
      </c>
      <c r="E8" s="262"/>
      <c r="F8" s="262"/>
      <c r="G8" s="19"/>
      <c r="H8" s="19"/>
      <c r="I8" s="19"/>
      <c r="J8" s="19"/>
      <c r="K8" s="19"/>
      <c r="L8" s="19"/>
      <c r="M8" s="19"/>
      <c r="N8" s="19"/>
      <c r="O8" s="19"/>
      <c r="Q8" s="195"/>
    </row>
    <row r="9" spans="1:17" s="61" customFormat="1" ht="10.5" customHeight="1" x14ac:dyDescent="0.25">
      <c r="A9" s="19"/>
      <c r="B9" s="19"/>
      <c r="C9" s="19"/>
      <c r="D9" s="19"/>
      <c r="E9" s="19"/>
      <c r="F9" s="19"/>
      <c r="G9" s="19"/>
      <c r="H9" s="19"/>
      <c r="I9" s="19"/>
      <c r="J9" s="19"/>
      <c r="K9" s="19"/>
      <c r="L9" s="19"/>
      <c r="M9" s="19"/>
      <c r="N9" s="19"/>
      <c r="O9" s="19"/>
      <c r="Q9" s="195"/>
    </row>
    <row r="10" spans="1:17" ht="89.25" customHeight="1" x14ac:dyDescent="0.25">
      <c r="A10" s="35" t="s">
        <v>98</v>
      </c>
      <c r="B10" s="62" t="s">
        <v>61</v>
      </c>
      <c r="C10" s="35" t="s">
        <v>62</v>
      </c>
      <c r="D10" s="35" t="s">
        <v>100</v>
      </c>
      <c r="E10" s="62" t="s">
        <v>61</v>
      </c>
      <c r="F10" s="35" t="s">
        <v>63</v>
      </c>
      <c r="G10" s="63" t="s">
        <v>55</v>
      </c>
      <c r="H10" s="63" t="s">
        <v>656</v>
      </c>
      <c r="I10" s="64" t="s">
        <v>164</v>
      </c>
      <c r="J10" s="63" t="s">
        <v>101</v>
      </c>
      <c r="K10" s="63" t="s">
        <v>162</v>
      </c>
      <c r="L10" s="65" t="s">
        <v>175</v>
      </c>
      <c r="M10" s="64" t="s">
        <v>165</v>
      </c>
      <c r="N10" s="63" t="s">
        <v>102</v>
      </c>
      <c r="O10" s="63" t="s">
        <v>163</v>
      </c>
      <c r="P10" s="65" t="s">
        <v>176</v>
      </c>
    </row>
    <row r="11" spans="1:17" ht="15.6" x14ac:dyDescent="0.25">
      <c r="A11" s="66">
        <v>800</v>
      </c>
      <c r="B11" s="67">
        <v>800</v>
      </c>
      <c r="C11" s="68">
        <v>1300060790694</v>
      </c>
      <c r="D11" s="79">
        <v>622</v>
      </c>
      <c r="E11" s="67">
        <v>622</v>
      </c>
      <c r="F11" s="68">
        <v>1300060790700</v>
      </c>
      <c r="G11" s="70" t="s">
        <v>1124</v>
      </c>
      <c r="H11" s="71">
        <v>0</v>
      </c>
      <c r="I11" s="72" t="s">
        <v>640</v>
      </c>
      <c r="J11" s="73">
        <v>29.39</v>
      </c>
      <c r="K11" s="73">
        <v>2.86</v>
      </c>
      <c r="L11" s="73">
        <v>2.86</v>
      </c>
      <c r="M11" s="74">
        <v>-0.73399999999999999</v>
      </c>
      <c r="N11" s="75">
        <v>2939.48</v>
      </c>
      <c r="O11" s="75">
        <v>0.05</v>
      </c>
      <c r="P11" s="75">
        <v>0.05</v>
      </c>
      <c r="Q11" s="193">
        <v>1</v>
      </c>
    </row>
    <row r="12" spans="1:17" ht="15" customHeight="1" x14ac:dyDescent="0.25">
      <c r="A12" s="66">
        <v>802</v>
      </c>
      <c r="B12" s="67">
        <v>802</v>
      </c>
      <c r="C12" s="68">
        <v>1300060773787</v>
      </c>
      <c r="D12" s="79">
        <v>601</v>
      </c>
      <c r="E12" s="67">
        <v>601</v>
      </c>
      <c r="F12" s="68">
        <v>1300060818667</v>
      </c>
      <c r="G12" s="70" t="s">
        <v>1125</v>
      </c>
      <c r="H12" s="71">
        <v>4</v>
      </c>
      <c r="I12" s="72" t="s">
        <v>640</v>
      </c>
      <c r="J12" s="73">
        <v>228280.97018928509</v>
      </c>
      <c r="K12" s="73">
        <v>1.1399999999999999</v>
      </c>
      <c r="L12" s="73">
        <v>1.1399999999999999</v>
      </c>
      <c r="M12" s="74" t="s">
        <v>640</v>
      </c>
      <c r="N12" s="75" t="s">
        <v>640</v>
      </c>
      <c r="O12" s="75" t="s">
        <v>640</v>
      </c>
      <c r="P12" s="75" t="s">
        <v>640</v>
      </c>
      <c r="Q12" s="193">
        <v>1</v>
      </c>
    </row>
    <row r="13" spans="1:17" ht="15" customHeight="1" x14ac:dyDescent="0.25">
      <c r="A13" s="66">
        <v>803</v>
      </c>
      <c r="B13" s="67">
        <v>803</v>
      </c>
      <c r="C13" s="68">
        <v>1300035361194</v>
      </c>
      <c r="D13" s="79">
        <v>603</v>
      </c>
      <c r="E13" s="67">
        <v>603</v>
      </c>
      <c r="F13" s="68">
        <v>1300050649372</v>
      </c>
      <c r="G13" s="70" t="s">
        <v>1126</v>
      </c>
      <c r="H13" s="71">
        <v>4</v>
      </c>
      <c r="I13" s="72" t="s">
        <v>640</v>
      </c>
      <c r="J13" s="73">
        <v>223911.38067954255</v>
      </c>
      <c r="K13" s="73">
        <v>2.7</v>
      </c>
      <c r="L13" s="73">
        <v>2.7</v>
      </c>
      <c r="M13" s="74" t="s">
        <v>640</v>
      </c>
      <c r="N13" s="75">
        <v>3054.27</v>
      </c>
      <c r="O13" s="75">
        <v>0.05</v>
      </c>
      <c r="P13" s="75">
        <v>0.05</v>
      </c>
      <c r="Q13" s="193">
        <v>1</v>
      </c>
    </row>
    <row r="14" spans="1:17" ht="15" customHeight="1" x14ac:dyDescent="0.25">
      <c r="A14" s="66">
        <v>804</v>
      </c>
      <c r="B14" s="67">
        <v>804</v>
      </c>
      <c r="C14" s="68">
        <v>1300035352942</v>
      </c>
      <c r="D14" s="79"/>
      <c r="E14" s="67"/>
      <c r="F14" s="68"/>
      <c r="G14" s="70" t="s">
        <v>1127</v>
      </c>
      <c r="H14" s="71">
        <v>4</v>
      </c>
      <c r="I14" s="72" t="s">
        <v>640</v>
      </c>
      <c r="J14" s="73">
        <v>217669.9</v>
      </c>
      <c r="K14" s="73">
        <v>3.1</v>
      </c>
      <c r="L14" s="73">
        <v>3.1</v>
      </c>
      <c r="M14" s="74" t="s">
        <v>1128</v>
      </c>
      <c r="N14" s="75" t="s">
        <v>1128</v>
      </c>
      <c r="O14" s="75" t="s">
        <v>1128</v>
      </c>
      <c r="P14" s="75" t="s">
        <v>1128</v>
      </c>
      <c r="Q14" s="193">
        <v>1</v>
      </c>
    </row>
    <row r="15" spans="1:17" ht="15" customHeight="1" x14ac:dyDescent="0.25">
      <c r="A15" s="66">
        <v>805</v>
      </c>
      <c r="B15" s="67">
        <v>805</v>
      </c>
      <c r="C15" s="68">
        <v>1300035359423</v>
      </c>
      <c r="D15" s="79"/>
      <c r="E15" s="67"/>
      <c r="F15" s="68"/>
      <c r="G15" s="70" t="s">
        <v>1129</v>
      </c>
      <c r="H15" s="71">
        <v>2</v>
      </c>
      <c r="I15" s="72" t="s">
        <v>640</v>
      </c>
      <c r="J15" s="73">
        <v>56349.19</v>
      </c>
      <c r="K15" s="73">
        <v>2.52</v>
      </c>
      <c r="L15" s="73">
        <v>2.52</v>
      </c>
      <c r="M15" s="74" t="s">
        <v>1128</v>
      </c>
      <c r="N15" s="75" t="s">
        <v>1128</v>
      </c>
      <c r="O15" s="75" t="s">
        <v>1128</v>
      </c>
      <c r="P15" s="75" t="s">
        <v>1128</v>
      </c>
      <c r="Q15" s="193">
        <v>1</v>
      </c>
    </row>
    <row r="16" spans="1:17" ht="15" customHeight="1" x14ac:dyDescent="0.25">
      <c r="A16" s="66">
        <v>807</v>
      </c>
      <c r="B16" s="67">
        <v>807</v>
      </c>
      <c r="C16" s="68">
        <v>1300035359752</v>
      </c>
      <c r="D16" s="79"/>
      <c r="E16" s="67"/>
      <c r="F16" s="68"/>
      <c r="G16" s="70" t="s">
        <v>1130</v>
      </c>
      <c r="H16" s="71">
        <v>3</v>
      </c>
      <c r="I16" s="72" t="s">
        <v>640</v>
      </c>
      <c r="J16" s="73">
        <v>106274.42</v>
      </c>
      <c r="K16" s="73">
        <v>2.75</v>
      </c>
      <c r="L16" s="73">
        <v>2.75</v>
      </c>
      <c r="M16" s="74" t="s">
        <v>1128</v>
      </c>
      <c r="N16" s="75" t="s">
        <v>1128</v>
      </c>
      <c r="O16" s="75" t="s">
        <v>1128</v>
      </c>
      <c r="P16" s="75" t="s">
        <v>1128</v>
      </c>
      <c r="Q16" s="193">
        <v>1</v>
      </c>
    </row>
    <row r="17" spans="1:17" ht="15" customHeight="1" x14ac:dyDescent="0.25">
      <c r="A17" s="66">
        <v>808</v>
      </c>
      <c r="B17" s="67">
        <v>808</v>
      </c>
      <c r="C17" s="68">
        <v>1300035360066</v>
      </c>
      <c r="D17" s="79"/>
      <c r="E17" s="67"/>
      <c r="F17" s="68"/>
      <c r="G17" s="70" t="s">
        <v>1131</v>
      </c>
      <c r="H17" s="71">
        <v>4</v>
      </c>
      <c r="I17" s="72" t="s">
        <v>640</v>
      </c>
      <c r="J17" s="73">
        <v>255828.63</v>
      </c>
      <c r="K17" s="73">
        <v>2.62</v>
      </c>
      <c r="L17" s="73">
        <v>2.62</v>
      </c>
      <c r="M17" s="74" t="s">
        <v>1128</v>
      </c>
      <c r="N17" s="75" t="s">
        <v>1128</v>
      </c>
      <c r="O17" s="75" t="s">
        <v>1128</v>
      </c>
      <c r="P17" s="75" t="s">
        <v>1128</v>
      </c>
      <c r="Q17" s="193">
        <v>1</v>
      </c>
    </row>
    <row r="18" spans="1:17" ht="15" customHeight="1" x14ac:dyDescent="0.25">
      <c r="A18" s="66">
        <v>809</v>
      </c>
      <c r="B18" s="67">
        <v>809</v>
      </c>
      <c r="C18" s="68">
        <v>1300035362480</v>
      </c>
      <c r="D18" s="79"/>
      <c r="E18" s="67"/>
      <c r="F18" s="68"/>
      <c r="G18" s="70" t="s">
        <v>1132</v>
      </c>
      <c r="H18" s="71">
        <v>4</v>
      </c>
      <c r="I18" s="72" t="s">
        <v>640</v>
      </c>
      <c r="J18" s="73">
        <v>206501.02</v>
      </c>
      <c r="K18" s="73">
        <v>3.32</v>
      </c>
      <c r="L18" s="73">
        <v>3.32</v>
      </c>
      <c r="M18" s="74" t="s">
        <v>1128</v>
      </c>
      <c r="N18" s="75" t="s">
        <v>1128</v>
      </c>
      <c r="O18" s="75" t="s">
        <v>1128</v>
      </c>
      <c r="P18" s="75" t="s">
        <v>1128</v>
      </c>
      <c r="Q18" s="193">
        <v>1</v>
      </c>
    </row>
    <row r="19" spans="1:17" ht="15" customHeight="1" x14ac:dyDescent="0.25">
      <c r="A19" s="66">
        <v>810</v>
      </c>
      <c r="B19" s="67">
        <v>810</v>
      </c>
      <c r="C19" s="68">
        <v>1300051694818</v>
      </c>
      <c r="D19" s="79">
        <v>618</v>
      </c>
      <c r="E19" s="67">
        <v>618</v>
      </c>
      <c r="F19" s="68">
        <v>1300060704603</v>
      </c>
      <c r="G19" s="70" t="s">
        <v>734</v>
      </c>
      <c r="H19" s="71">
        <v>4</v>
      </c>
      <c r="I19" s="72" t="s">
        <v>640</v>
      </c>
      <c r="J19" s="73">
        <v>223399.82</v>
      </c>
      <c r="K19" s="73">
        <v>1.39</v>
      </c>
      <c r="L19" s="73">
        <v>1.39</v>
      </c>
      <c r="M19" s="74" t="s">
        <v>640</v>
      </c>
      <c r="N19" s="75">
        <v>2584.0700000000002</v>
      </c>
      <c r="O19" s="75">
        <v>0.05</v>
      </c>
      <c r="P19" s="75">
        <v>0.05</v>
      </c>
      <c r="Q19" s="193">
        <v>1</v>
      </c>
    </row>
    <row r="20" spans="1:17" ht="15" customHeight="1" x14ac:dyDescent="0.25">
      <c r="A20" s="66">
        <v>811</v>
      </c>
      <c r="B20" s="67">
        <v>811</v>
      </c>
      <c r="C20" s="68">
        <v>1300060704073</v>
      </c>
      <c r="D20" s="79">
        <v>655</v>
      </c>
      <c r="E20" s="67">
        <v>655</v>
      </c>
      <c r="F20" s="68">
        <v>1300060704082</v>
      </c>
      <c r="G20" s="70" t="s">
        <v>1133</v>
      </c>
      <c r="H20" s="71">
        <v>0</v>
      </c>
      <c r="I20" s="72" t="s">
        <v>640</v>
      </c>
      <c r="J20" s="73">
        <v>57.99</v>
      </c>
      <c r="K20" s="73">
        <v>1.95</v>
      </c>
      <c r="L20" s="73">
        <v>1.95</v>
      </c>
      <c r="M20" s="74" t="s">
        <v>640</v>
      </c>
      <c r="N20" s="75">
        <v>4523.5</v>
      </c>
      <c r="O20" s="75">
        <v>0.05</v>
      </c>
      <c r="P20" s="75">
        <v>0.05</v>
      </c>
      <c r="Q20" s="193">
        <v>1</v>
      </c>
    </row>
    <row r="21" spans="1:17" ht="15" customHeight="1" x14ac:dyDescent="0.25">
      <c r="A21" s="66">
        <v>812</v>
      </c>
      <c r="B21" s="67">
        <v>812</v>
      </c>
      <c r="C21" s="68">
        <v>1300035356130</v>
      </c>
      <c r="D21" s="79"/>
      <c r="E21" s="67"/>
      <c r="F21" s="68"/>
      <c r="G21" s="70" t="s">
        <v>1134</v>
      </c>
      <c r="H21" s="71">
        <v>3</v>
      </c>
      <c r="I21" s="72" t="s">
        <v>640</v>
      </c>
      <c r="J21" s="73">
        <v>89797.24</v>
      </c>
      <c r="K21" s="73">
        <v>4.16</v>
      </c>
      <c r="L21" s="73">
        <v>4.16</v>
      </c>
      <c r="M21" s="74" t="s">
        <v>1128</v>
      </c>
      <c r="N21" s="75" t="s">
        <v>1128</v>
      </c>
      <c r="O21" s="75" t="s">
        <v>1128</v>
      </c>
      <c r="P21" s="75" t="s">
        <v>1128</v>
      </c>
      <c r="Q21" s="193">
        <v>1</v>
      </c>
    </row>
    <row r="22" spans="1:17" ht="15" customHeight="1" x14ac:dyDescent="0.25">
      <c r="A22" s="66">
        <v>813</v>
      </c>
      <c r="B22" s="67">
        <v>813</v>
      </c>
      <c r="C22" s="68">
        <v>1300035359585</v>
      </c>
      <c r="D22" s="79"/>
      <c r="E22" s="67"/>
      <c r="F22" s="68"/>
      <c r="G22" s="70" t="s">
        <v>1135</v>
      </c>
      <c r="H22" s="71">
        <v>1</v>
      </c>
      <c r="I22" s="72" t="s">
        <v>640</v>
      </c>
      <c r="J22" s="73">
        <v>18520.32</v>
      </c>
      <c r="K22" s="73">
        <v>2.39</v>
      </c>
      <c r="L22" s="73">
        <v>2.39</v>
      </c>
      <c r="M22" s="74" t="s">
        <v>1128</v>
      </c>
      <c r="N22" s="75" t="s">
        <v>1128</v>
      </c>
      <c r="O22" s="75" t="s">
        <v>1128</v>
      </c>
      <c r="P22" s="75" t="s">
        <v>1128</v>
      </c>
      <c r="Q22" s="193">
        <v>1</v>
      </c>
    </row>
    <row r="23" spans="1:17" ht="15" customHeight="1" x14ac:dyDescent="0.25">
      <c r="A23" s="66">
        <v>814</v>
      </c>
      <c r="B23" s="67">
        <v>814</v>
      </c>
      <c r="C23" s="68">
        <v>1300035359619</v>
      </c>
      <c r="D23" s="79"/>
      <c r="E23" s="67"/>
      <c r="F23" s="68"/>
      <c r="G23" s="70" t="s">
        <v>1136</v>
      </c>
      <c r="H23" s="71">
        <v>1</v>
      </c>
      <c r="I23" s="72" t="s">
        <v>640</v>
      </c>
      <c r="J23" s="73">
        <v>20204.59</v>
      </c>
      <c r="K23" s="73">
        <v>1.66</v>
      </c>
      <c r="L23" s="73">
        <v>1.66</v>
      </c>
      <c r="M23" s="74" t="s">
        <v>1128</v>
      </c>
      <c r="N23" s="75" t="s">
        <v>1128</v>
      </c>
      <c r="O23" s="75" t="s">
        <v>1128</v>
      </c>
      <c r="P23" s="75" t="s">
        <v>1128</v>
      </c>
      <c r="Q23" s="193">
        <v>1</v>
      </c>
    </row>
    <row r="24" spans="1:17" ht="15" customHeight="1" x14ac:dyDescent="0.25">
      <c r="A24" s="66">
        <v>815</v>
      </c>
      <c r="B24" s="67">
        <v>815</v>
      </c>
      <c r="C24" s="68">
        <v>1300035359780</v>
      </c>
      <c r="D24" s="79"/>
      <c r="E24" s="67"/>
      <c r="F24" s="68"/>
      <c r="G24" s="70" t="s">
        <v>1137</v>
      </c>
      <c r="H24" s="71">
        <v>3</v>
      </c>
      <c r="I24" s="72" t="s">
        <v>640</v>
      </c>
      <c r="J24" s="73">
        <v>98790.57</v>
      </c>
      <c r="K24" s="73">
        <v>2.46</v>
      </c>
      <c r="L24" s="73">
        <v>2.46</v>
      </c>
      <c r="M24" s="74" t="s">
        <v>1128</v>
      </c>
      <c r="N24" s="75" t="s">
        <v>1128</v>
      </c>
      <c r="O24" s="75" t="s">
        <v>1128</v>
      </c>
      <c r="P24" s="75" t="s">
        <v>1128</v>
      </c>
      <c r="Q24" s="193">
        <v>1</v>
      </c>
    </row>
    <row r="25" spans="1:17" ht="15" customHeight="1" x14ac:dyDescent="0.25">
      <c r="A25" s="66">
        <v>816</v>
      </c>
      <c r="B25" s="67">
        <v>816</v>
      </c>
      <c r="C25" s="68">
        <v>1300053536398</v>
      </c>
      <c r="D25" s="79"/>
      <c r="E25" s="67"/>
      <c r="F25" s="68"/>
      <c r="G25" s="70" t="s">
        <v>1138</v>
      </c>
      <c r="H25" s="71">
        <v>4</v>
      </c>
      <c r="I25" s="72" t="s">
        <v>640</v>
      </c>
      <c r="J25" s="73">
        <v>207724.49</v>
      </c>
      <c r="K25" s="73">
        <v>2.82</v>
      </c>
      <c r="L25" s="73">
        <v>2.82</v>
      </c>
      <c r="M25" s="74" t="s">
        <v>1128</v>
      </c>
      <c r="N25" s="75" t="s">
        <v>1128</v>
      </c>
      <c r="O25" s="75" t="s">
        <v>1128</v>
      </c>
      <c r="P25" s="75" t="s">
        <v>1128</v>
      </c>
      <c r="Q25" s="193">
        <v>1</v>
      </c>
    </row>
    <row r="26" spans="1:17" ht="15" customHeight="1" x14ac:dyDescent="0.25">
      <c r="A26" s="66">
        <v>817</v>
      </c>
      <c r="B26" s="67">
        <v>817</v>
      </c>
      <c r="C26" s="68">
        <v>1300035361992</v>
      </c>
      <c r="D26" s="79">
        <v>648</v>
      </c>
      <c r="E26" s="67">
        <v>648</v>
      </c>
      <c r="F26" s="68">
        <v>1300060640474</v>
      </c>
      <c r="G26" s="70" t="s">
        <v>1139</v>
      </c>
      <c r="H26" s="71">
        <v>4</v>
      </c>
      <c r="I26" s="72" t="s">
        <v>640</v>
      </c>
      <c r="J26" s="73">
        <v>210074.98468271553</v>
      </c>
      <c r="K26" s="73">
        <v>3.12</v>
      </c>
      <c r="L26" s="73">
        <v>3.21</v>
      </c>
      <c r="M26" s="74" t="s">
        <v>640</v>
      </c>
      <c r="N26" s="75">
        <v>498.68</v>
      </c>
      <c r="O26" s="75">
        <v>0.05</v>
      </c>
      <c r="P26" s="75">
        <v>0.05</v>
      </c>
      <c r="Q26" s="193">
        <v>1</v>
      </c>
    </row>
    <row r="27" spans="1:17" ht="15" customHeight="1" x14ac:dyDescent="0.25">
      <c r="A27" s="66">
        <v>818</v>
      </c>
      <c r="B27" s="67">
        <v>818</v>
      </c>
      <c r="C27" s="68">
        <v>1300060748460</v>
      </c>
      <c r="D27" s="79">
        <v>680</v>
      </c>
      <c r="E27" s="67">
        <v>680</v>
      </c>
      <c r="F27" s="68">
        <v>1300060748470</v>
      </c>
      <c r="G27" s="70" t="s">
        <v>1140</v>
      </c>
      <c r="H27" s="71">
        <v>0</v>
      </c>
      <c r="I27" s="72" t="s">
        <v>640</v>
      </c>
      <c r="J27" s="73">
        <v>124.72</v>
      </c>
      <c r="K27" s="73">
        <v>1.77</v>
      </c>
      <c r="L27" s="73">
        <v>1.77</v>
      </c>
      <c r="M27" s="74" t="s">
        <v>640</v>
      </c>
      <c r="N27" s="75">
        <v>8868.98</v>
      </c>
      <c r="O27" s="75">
        <v>0.05</v>
      </c>
      <c r="P27" s="75">
        <v>0.05</v>
      </c>
      <c r="Q27" s="193">
        <v>1</v>
      </c>
    </row>
    <row r="28" spans="1:17" ht="15" customHeight="1" x14ac:dyDescent="0.25">
      <c r="A28" s="66">
        <v>820</v>
      </c>
      <c r="B28" s="67">
        <v>820</v>
      </c>
      <c r="C28" s="68">
        <v>1300060563740</v>
      </c>
      <c r="D28" s="79">
        <v>658</v>
      </c>
      <c r="E28" s="67">
        <v>658</v>
      </c>
      <c r="F28" s="68">
        <v>1300060563759</v>
      </c>
      <c r="G28" s="70" t="s">
        <v>1141</v>
      </c>
      <c r="H28" s="71">
        <v>0</v>
      </c>
      <c r="I28" s="72" t="s">
        <v>640</v>
      </c>
      <c r="J28" s="73">
        <v>10.32</v>
      </c>
      <c r="K28" s="73">
        <v>1.41</v>
      </c>
      <c r="L28" s="73">
        <v>1.41</v>
      </c>
      <c r="M28" s="74" t="s">
        <v>640</v>
      </c>
      <c r="N28" s="75">
        <v>3095.08</v>
      </c>
      <c r="O28" s="75">
        <v>0.05</v>
      </c>
      <c r="P28" s="75">
        <v>0.05</v>
      </c>
      <c r="Q28" s="193">
        <v>1</v>
      </c>
    </row>
    <row r="29" spans="1:17" ht="15" customHeight="1" x14ac:dyDescent="0.25">
      <c r="A29" s="66">
        <v>821</v>
      </c>
      <c r="B29" s="67">
        <v>821</v>
      </c>
      <c r="C29" s="68">
        <v>1300035367967</v>
      </c>
      <c r="D29" s="79">
        <v>621</v>
      </c>
      <c r="E29" s="67">
        <v>621</v>
      </c>
      <c r="F29" s="68">
        <v>1300050649336</v>
      </c>
      <c r="G29" s="70" t="s">
        <v>1142</v>
      </c>
      <c r="H29" s="71">
        <v>1</v>
      </c>
      <c r="I29" s="72" t="s">
        <v>640</v>
      </c>
      <c r="J29" s="73">
        <v>26369.173430867173</v>
      </c>
      <c r="K29" s="73">
        <v>2.88</v>
      </c>
      <c r="L29" s="73">
        <v>2.88</v>
      </c>
      <c r="M29" s="74" t="s">
        <v>640</v>
      </c>
      <c r="N29" s="75" t="s">
        <v>640</v>
      </c>
      <c r="O29" s="75" t="s">
        <v>640</v>
      </c>
      <c r="P29" s="75" t="s">
        <v>640</v>
      </c>
      <c r="Q29" s="193">
        <v>1</v>
      </c>
    </row>
    <row r="30" spans="1:17" ht="15" customHeight="1" x14ac:dyDescent="0.25">
      <c r="A30" s="66">
        <v>822</v>
      </c>
      <c r="B30" s="67">
        <v>822</v>
      </c>
      <c r="C30" s="68">
        <v>1300060251601</v>
      </c>
      <c r="D30" s="79"/>
      <c r="E30" s="67"/>
      <c r="F30" s="68"/>
      <c r="G30" s="70" t="s">
        <v>1143</v>
      </c>
      <c r="H30" s="71">
        <v>3</v>
      </c>
      <c r="I30" s="72" t="s">
        <v>640</v>
      </c>
      <c r="J30" s="73">
        <v>99846.17</v>
      </c>
      <c r="K30" s="73">
        <v>2.2200000000000002</v>
      </c>
      <c r="L30" s="73">
        <v>2.2200000000000002</v>
      </c>
      <c r="M30" s="74" t="s">
        <v>1128</v>
      </c>
      <c r="N30" s="75" t="s">
        <v>1128</v>
      </c>
      <c r="O30" s="75" t="s">
        <v>1128</v>
      </c>
      <c r="P30" s="75" t="s">
        <v>1128</v>
      </c>
      <c r="Q30" s="193">
        <v>1</v>
      </c>
    </row>
    <row r="31" spans="1:17" ht="15" customHeight="1" x14ac:dyDescent="0.25">
      <c r="A31" s="66">
        <v>823</v>
      </c>
      <c r="B31" s="67">
        <v>823</v>
      </c>
      <c r="C31" s="68">
        <v>1300060652610</v>
      </c>
      <c r="D31" s="79">
        <v>659</v>
      </c>
      <c r="E31" s="67">
        <v>659</v>
      </c>
      <c r="F31" s="68">
        <v>1300060652629</v>
      </c>
      <c r="G31" s="70" t="s">
        <v>1144</v>
      </c>
      <c r="H31" s="71">
        <v>0</v>
      </c>
      <c r="I31" s="72" t="s">
        <v>640</v>
      </c>
      <c r="J31" s="73">
        <v>8.66</v>
      </c>
      <c r="K31" s="73">
        <v>1.41</v>
      </c>
      <c r="L31" s="73">
        <v>1.41</v>
      </c>
      <c r="M31" s="74" t="s">
        <v>640</v>
      </c>
      <c r="N31" s="75">
        <v>953.1</v>
      </c>
      <c r="O31" s="75">
        <v>0.05</v>
      </c>
      <c r="P31" s="75">
        <v>0.05</v>
      </c>
      <c r="Q31" s="193">
        <v>1</v>
      </c>
    </row>
    <row r="32" spans="1:17" ht="15" customHeight="1" x14ac:dyDescent="0.25">
      <c r="A32" s="66">
        <v>824</v>
      </c>
      <c r="B32" s="67">
        <v>824</v>
      </c>
      <c r="C32" s="68">
        <v>1300054940674</v>
      </c>
      <c r="D32" s="79">
        <v>604</v>
      </c>
      <c r="E32" s="67">
        <v>604</v>
      </c>
      <c r="F32" s="68">
        <v>1300054940683</v>
      </c>
      <c r="G32" s="70" t="s">
        <v>1145</v>
      </c>
      <c r="H32" s="71">
        <v>0</v>
      </c>
      <c r="I32" s="72" t="s">
        <v>640</v>
      </c>
      <c r="J32" s="73">
        <v>35.46</v>
      </c>
      <c r="K32" s="73">
        <v>1.45</v>
      </c>
      <c r="L32" s="73">
        <v>1.45</v>
      </c>
      <c r="M32" s="74" t="s">
        <v>640</v>
      </c>
      <c r="N32" s="75">
        <v>2127.6999999999998</v>
      </c>
      <c r="O32" s="75">
        <v>0.05</v>
      </c>
      <c r="P32" s="75">
        <v>0.05</v>
      </c>
      <c r="Q32" s="193">
        <v>1</v>
      </c>
    </row>
    <row r="33" spans="1:18" ht="15" customHeight="1" x14ac:dyDescent="0.25">
      <c r="A33" s="66">
        <v>825</v>
      </c>
      <c r="B33" s="67">
        <v>825</v>
      </c>
      <c r="C33" s="68">
        <v>1300060784130</v>
      </c>
      <c r="D33" s="79">
        <v>660</v>
      </c>
      <c r="E33" s="67">
        <v>660</v>
      </c>
      <c r="F33" s="68">
        <v>1300060784158</v>
      </c>
      <c r="G33" s="70" t="s">
        <v>1146</v>
      </c>
      <c r="H33" s="71">
        <v>0</v>
      </c>
      <c r="I33" s="72" t="s">
        <v>640</v>
      </c>
      <c r="J33" s="73">
        <v>1645.34</v>
      </c>
      <c r="K33" s="73">
        <v>1.57</v>
      </c>
      <c r="L33" s="73">
        <v>1.57</v>
      </c>
      <c r="M33" s="74" t="s">
        <v>640</v>
      </c>
      <c r="N33" s="75">
        <v>1645.34</v>
      </c>
      <c r="O33" s="75">
        <v>0.05</v>
      </c>
      <c r="P33" s="75">
        <v>0.05</v>
      </c>
      <c r="Q33" s="193">
        <v>1</v>
      </c>
    </row>
    <row r="34" spans="1:18" ht="15" customHeight="1" x14ac:dyDescent="0.25">
      <c r="A34" s="66">
        <v>826</v>
      </c>
      <c r="B34" s="67">
        <v>826</v>
      </c>
      <c r="C34" s="68">
        <v>1300060579173</v>
      </c>
      <c r="D34" s="79">
        <v>661</v>
      </c>
      <c r="E34" s="67">
        <v>661</v>
      </c>
      <c r="F34" s="68">
        <v>1300060579182</v>
      </c>
      <c r="G34" s="70" t="s">
        <v>1147</v>
      </c>
      <c r="H34" s="71">
        <v>0</v>
      </c>
      <c r="I34" s="72" t="s">
        <v>640</v>
      </c>
      <c r="J34" s="73">
        <v>18.329999999999998</v>
      </c>
      <c r="K34" s="73">
        <v>1.51</v>
      </c>
      <c r="L34" s="73">
        <v>1.51</v>
      </c>
      <c r="M34" s="74" t="s">
        <v>640</v>
      </c>
      <c r="N34" s="75">
        <v>3200.25</v>
      </c>
      <c r="O34" s="75">
        <v>0.05</v>
      </c>
      <c r="P34" s="75">
        <v>0.05</v>
      </c>
      <c r="Q34" s="193">
        <v>1</v>
      </c>
    </row>
    <row r="35" spans="1:18" ht="15" customHeight="1" x14ac:dyDescent="0.25">
      <c r="A35" s="66">
        <v>827</v>
      </c>
      <c r="B35" s="67">
        <v>827</v>
      </c>
      <c r="C35" s="68">
        <v>1300052785147</v>
      </c>
      <c r="D35" s="79"/>
      <c r="E35" s="67"/>
      <c r="F35" s="68"/>
      <c r="G35" s="70" t="s">
        <v>1148</v>
      </c>
      <c r="H35" s="71">
        <v>2</v>
      </c>
      <c r="I35" s="72" t="s">
        <v>640</v>
      </c>
      <c r="J35" s="73">
        <v>56899.17</v>
      </c>
      <c r="K35" s="73">
        <v>4.6100000000000003</v>
      </c>
      <c r="L35" s="73">
        <v>4.6100000000000003</v>
      </c>
      <c r="M35" s="74" t="s">
        <v>1128</v>
      </c>
      <c r="N35" s="75" t="s">
        <v>1128</v>
      </c>
      <c r="O35" s="75" t="s">
        <v>1128</v>
      </c>
      <c r="P35" s="75" t="s">
        <v>1128</v>
      </c>
      <c r="Q35" s="193">
        <v>1</v>
      </c>
    </row>
    <row r="36" spans="1:18" ht="15" customHeight="1" x14ac:dyDescent="0.25">
      <c r="A36" s="66">
        <v>828</v>
      </c>
      <c r="B36" s="67">
        <v>828</v>
      </c>
      <c r="C36" s="68">
        <v>1300060075390</v>
      </c>
      <c r="D36" s="79">
        <v>628</v>
      </c>
      <c r="E36" s="67">
        <v>628</v>
      </c>
      <c r="F36" s="68">
        <v>1300060075405</v>
      </c>
      <c r="G36" s="70" t="s">
        <v>1149</v>
      </c>
      <c r="H36" s="71">
        <v>0</v>
      </c>
      <c r="I36" s="72" t="s">
        <v>640</v>
      </c>
      <c r="J36" s="73">
        <v>10.199999999999999</v>
      </c>
      <c r="K36" s="73">
        <v>1.51</v>
      </c>
      <c r="L36" s="73">
        <v>1.51</v>
      </c>
      <c r="M36" s="74" t="s">
        <v>640</v>
      </c>
      <c r="N36" s="75">
        <v>795.77</v>
      </c>
      <c r="O36" s="75">
        <v>0.05</v>
      </c>
      <c r="P36" s="75">
        <v>0.05</v>
      </c>
      <c r="Q36" s="193">
        <v>1</v>
      </c>
    </row>
    <row r="37" spans="1:18" ht="15" customHeight="1" x14ac:dyDescent="0.25">
      <c r="A37" s="66">
        <v>829</v>
      </c>
      <c r="B37" s="67">
        <v>829</v>
      </c>
      <c r="C37" s="68">
        <v>1300035400611</v>
      </c>
      <c r="D37" s="79">
        <v>629</v>
      </c>
      <c r="E37" s="67">
        <v>629</v>
      </c>
      <c r="F37" s="68">
        <v>1300038004507</v>
      </c>
      <c r="G37" s="70" t="s">
        <v>1150</v>
      </c>
      <c r="H37" s="71">
        <v>1</v>
      </c>
      <c r="I37" s="72" t="s">
        <v>640</v>
      </c>
      <c r="J37" s="73">
        <v>18867.560000000001</v>
      </c>
      <c r="K37" s="73">
        <v>1.82</v>
      </c>
      <c r="L37" s="73">
        <v>1.82</v>
      </c>
      <c r="M37" s="74" t="s">
        <v>640</v>
      </c>
      <c r="N37" s="75">
        <v>10077.66</v>
      </c>
      <c r="O37" s="75">
        <v>0.05</v>
      </c>
      <c r="P37" s="75">
        <v>0.05</v>
      </c>
      <c r="Q37" s="193">
        <v>1</v>
      </c>
    </row>
    <row r="38" spans="1:18" ht="15" customHeight="1" x14ac:dyDescent="0.25">
      <c r="A38" s="66">
        <v>830</v>
      </c>
      <c r="B38" s="67">
        <v>830</v>
      </c>
      <c r="C38" s="68">
        <v>1300060584270</v>
      </c>
      <c r="D38" s="79">
        <v>681</v>
      </c>
      <c r="E38" s="67">
        <v>681</v>
      </c>
      <c r="F38" s="68">
        <v>1300060584280</v>
      </c>
      <c r="G38" s="70" t="s">
        <v>1151</v>
      </c>
      <c r="H38" s="71">
        <v>0</v>
      </c>
      <c r="I38" s="72" t="s">
        <v>640</v>
      </c>
      <c r="J38" s="73">
        <v>8.15</v>
      </c>
      <c r="K38" s="73">
        <v>1.41</v>
      </c>
      <c r="L38" s="73">
        <v>1.41</v>
      </c>
      <c r="M38" s="74" t="s">
        <v>640</v>
      </c>
      <c r="N38" s="75">
        <v>969.83</v>
      </c>
      <c r="O38" s="75">
        <v>0.05</v>
      </c>
      <c r="P38" s="75">
        <v>0.05</v>
      </c>
      <c r="Q38" s="193">
        <v>1</v>
      </c>
    </row>
    <row r="39" spans="1:18" ht="15" customHeight="1" x14ac:dyDescent="0.25">
      <c r="A39" s="66">
        <v>831</v>
      </c>
      <c r="B39" s="67">
        <v>831</v>
      </c>
      <c r="C39" s="68">
        <v>1300035437700</v>
      </c>
      <c r="D39" s="79"/>
      <c r="E39" s="67"/>
      <c r="F39" s="68"/>
      <c r="G39" s="70" t="s">
        <v>1152</v>
      </c>
      <c r="H39" s="71">
        <v>1</v>
      </c>
      <c r="I39" s="72" t="s">
        <v>640</v>
      </c>
      <c r="J39" s="73">
        <v>18561.43</v>
      </c>
      <c r="K39" s="73">
        <v>3.16</v>
      </c>
      <c r="L39" s="73">
        <v>3.16</v>
      </c>
      <c r="M39" s="74" t="s">
        <v>1128</v>
      </c>
      <c r="N39" s="75" t="s">
        <v>1128</v>
      </c>
      <c r="O39" s="75" t="s">
        <v>1128</v>
      </c>
      <c r="P39" s="75" t="s">
        <v>1128</v>
      </c>
      <c r="Q39" s="193">
        <v>1</v>
      </c>
    </row>
    <row r="40" spans="1:18" ht="15" customHeight="1" x14ac:dyDescent="0.25">
      <c r="A40" s="66">
        <v>833</v>
      </c>
      <c r="B40" s="67">
        <v>833</v>
      </c>
      <c r="C40" s="68">
        <v>1300035361803</v>
      </c>
      <c r="D40" s="79">
        <v>663</v>
      </c>
      <c r="E40" s="67">
        <v>663</v>
      </c>
      <c r="F40" s="68">
        <v>1300060327224</v>
      </c>
      <c r="G40" s="70" t="s">
        <v>1153</v>
      </c>
      <c r="H40" s="71">
        <v>2</v>
      </c>
      <c r="I40" s="72" t="s">
        <v>640</v>
      </c>
      <c r="J40" s="73">
        <v>57208.36</v>
      </c>
      <c r="K40" s="73">
        <v>3.77</v>
      </c>
      <c r="L40" s="73">
        <v>3.77</v>
      </c>
      <c r="M40" s="74" t="s">
        <v>640</v>
      </c>
      <c r="N40" s="75">
        <v>1098.8399999999999</v>
      </c>
      <c r="O40" s="75">
        <v>0.05</v>
      </c>
      <c r="P40" s="75">
        <v>0.05</v>
      </c>
      <c r="Q40" s="193">
        <v>2</v>
      </c>
    </row>
    <row r="41" spans="1:18" ht="15" customHeight="1" x14ac:dyDescent="0.25">
      <c r="A41" s="66">
        <v>834</v>
      </c>
      <c r="B41" s="67">
        <v>834</v>
      </c>
      <c r="C41" s="68">
        <v>1300051028551</v>
      </c>
      <c r="D41" s="79"/>
      <c r="E41" s="67"/>
      <c r="F41" s="68"/>
      <c r="G41" s="70" t="s">
        <v>1154</v>
      </c>
      <c r="H41" s="71">
        <v>2</v>
      </c>
      <c r="I41" s="72" t="s">
        <v>640</v>
      </c>
      <c r="J41" s="73">
        <v>59427.93150991173</v>
      </c>
      <c r="K41" s="73">
        <v>2.27</v>
      </c>
      <c r="L41" s="73">
        <v>2.27</v>
      </c>
      <c r="M41" s="74" t="s">
        <v>1128</v>
      </c>
      <c r="N41" s="75" t="s">
        <v>1128</v>
      </c>
      <c r="O41" s="75" t="s">
        <v>1128</v>
      </c>
      <c r="P41" s="75" t="s">
        <v>1128</v>
      </c>
      <c r="Q41" s="193">
        <v>2</v>
      </c>
    </row>
    <row r="42" spans="1:18" ht="15" customHeight="1" x14ac:dyDescent="0.25">
      <c r="A42" s="66">
        <v>835</v>
      </c>
      <c r="B42" s="67">
        <v>835</v>
      </c>
      <c r="C42" s="68">
        <v>1300050648875</v>
      </c>
      <c r="D42" s="79">
        <v>635</v>
      </c>
      <c r="E42" s="67">
        <v>635</v>
      </c>
      <c r="F42" s="68">
        <v>1300050931602</v>
      </c>
      <c r="G42" s="70" t="s">
        <v>1155</v>
      </c>
      <c r="H42" s="71">
        <v>1</v>
      </c>
      <c r="I42" s="72" t="s">
        <v>640</v>
      </c>
      <c r="J42" s="73">
        <v>18043.990000000002</v>
      </c>
      <c r="K42" s="73">
        <v>1.41</v>
      </c>
      <c r="L42" s="73">
        <v>1.41</v>
      </c>
      <c r="M42" s="74" t="s">
        <v>640</v>
      </c>
      <c r="N42" s="75" t="s">
        <v>640</v>
      </c>
      <c r="O42" s="75" t="s">
        <v>640</v>
      </c>
      <c r="P42" s="75" t="s">
        <v>640</v>
      </c>
      <c r="Q42" s="193">
        <v>2</v>
      </c>
    </row>
    <row r="43" spans="1:18" ht="15" customHeight="1" x14ac:dyDescent="0.25">
      <c r="A43" s="66">
        <v>836</v>
      </c>
      <c r="B43" s="67">
        <v>836</v>
      </c>
      <c r="C43" s="68">
        <v>1300035360800</v>
      </c>
      <c r="D43" s="79"/>
      <c r="E43" s="67"/>
      <c r="F43" s="68"/>
      <c r="G43" s="70" t="s">
        <v>1156</v>
      </c>
      <c r="H43" s="71">
        <v>3</v>
      </c>
      <c r="I43" s="72" t="s">
        <v>640</v>
      </c>
      <c r="J43" s="73">
        <v>90198.44</v>
      </c>
      <c r="K43" s="73">
        <v>4.2</v>
      </c>
      <c r="L43" s="73">
        <v>4.2</v>
      </c>
      <c r="M43" s="74" t="s">
        <v>1128</v>
      </c>
      <c r="N43" s="75" t="s">
        <v>1128</v>
      </c>
      <c r="O43" s="75" t="s">
        <v>1128</v>
      </c>
      <c r="P43" s="75" t="s">
        <v>1128</v>
      </c>
      <c r="Q43" s="193">
        <v>2</v>
      </c>
    </row>
    <row r="44" spans="1:18" ht="15" customHeight="1" x14ac:dyDescent="0.25">
      <c r="A44" s="66">
        <v>837</v>
      </c>
      <c r="B44" s="67">
        <v>837</v>
      </c>
      <c r="C44" s="68">
        <v>1300060736711</v>
      </c>
      <c r="D44" s="79">
        <v>662</v>
      </c>
      <c r="E44" s="67">
        <v>662</v>
      </c>
      <c r="F44" s="68">
        <v>1300060736720</v>
      </c>
      <c r="G44" s="70" t="s">
        <v>1157</v>
      </c>
      <c r="H44" s="71">
        <v>0</v>
      </c>
      <c r="I44" s="72" t="s">
        <v>640</v>
      </c>
      <c r="J44" s="73">
        <v>7.24</v>
      </c>
      <c r="K44" s="73">
        <v>2.0299999999999998</v>
      </c>
      <c r="L44" s="73">
        <v>2.0299999999999998</v>
      </c>
      <c r="M44" s="74" t="s">
        <v>640</v>
      </c>
      <c r="N44" s="75">
        <v>579.57000000000005</v>
      </c>
      <c r="O44" s="75">
        <v>0.05</v>
      </c>
      <c r="P44" s="75">
        <v>0.05</v>
      </c>
      <c r="Q44" s="193">
        <v>2</v>
      </c>
    </row>
    <row r="45" spans="1:18" ht="15" customHeight="1" x14ac:dyDescent="0.25">
      <c r="A45" s="66">
        <v>838</v>
      </c>
      <c r="B45" s="67">
        <v>838</v>
      </c>
      <c r="C45" s="68">
        <v>1300052122840</v>
      </c>
      <c r="D45" s="79">
        <v>638</v>
      </c>
      <c r="E45" s="67">
        <v>638</v>
      </c>
      <c r="F45" s="68">
        <v>1300052122859</v>
      </c>
      <c r="G45" s="70" t="s">
        <v>1158</v>
      </c>
      <c r="H45" s="71">
        <v>0</v>
      </c>
      <c r="I45" s="72" t="s">
        <v>640</v>
      </c>
      <c r="J45" s="73">
        <v>12.43</v>
      </c>
      <c r="K45" s="73">
        <v>1.59</v>
      </c>
      <c r="L45" s="73">
        <v>1.59</v>
      </c>
      <c r="M45" s="74" t="s">
        <v>640</v>
      </c>
      <c r="N45" s="75" t="s">
        <v>640</v>
      </c>
      <c r="O45" s="75" t="s">
        <v>640</v>
      </c>
      <c r="P45" s="75" t="s">
        <v>640</v>
      </c>
      <c r="Q45" s="193">
        <v>2</v>
      </c>
    </row>
    <row r="46" spans="1:18" ht="15" customHeight="1" x14ac:dyDescent="0.25">
      <c r="A46" s="66">
        <v>839</v>
      </c>
      <c r="B46" s="67">
        <v>839</v>
      </c>
      <c r="C46" s="68">
        <v>1300051822667</v>
      </c>
      <c r="D46" s="79">
        <v>639</v>
      </c>
      <c r="E46" s="67">
        <v>639</v>
      </c>
      <c r="F46" s="68">
        <v>1300051821478</v>
      </c>
      <c r="G46" s="70" t="s">
        <v>1159</v>
      </c>
      <c r="H46" s="71">
        <v>4</v>
      </c>
      <c r="I46" s="72" t="s">
        <v>640</v>
      </c>
      <c r="J46" s="73">
        <v>209071.22</v>
      </c>
      <c r="K46" s="73">
        <v>1.56</v>
      </c>
      <c r="L46" s="73">
        <v>1.56</v>
      </c>
      <c r="M46" s="74" t="s">
        <v>640</v>
      </c>
      <c r="N46" s="75" t="s">
        <v>640</v>
      </c>
      <c r="O46" s="75" t="s">
        <v>640</v>
      </c>
      <c r="P46" s="75" t="s">
        <v>640</v>
      </c>
      <c r="Q46" s="193">
        <v>2</v>
      </c>
      <c r="R46" s="230" t="s">
        <v>1402</v>
      </c>
    </row>
    <row r="47" spans="1:18" ht="15" customHeight="1" x14ac:dyDescent="0.25">
      <c r="A47" s="66">
        <v>840</v>
      </c>
      <c r="B47" s="67">
        <v>840</v>
      </c>
      <c r="C47" s="68">
        <v>1300052545267</v>
      </c>
      <c r="D47" s="79">
        <v>640</v>
      </c>
      <c r="E47" s="67">
        <v>640</v>
      </c>
      <c r="F47" s="68">
        <v>1300052545276</v>
      </c>
      <c r="G47" s="70" t="s">
        <v>1160</v>
      </c>
      <c r="H47" s="71">
        <v>0</v>
      </c>
      <c r="I47" s="72" t="s">
        <v>640</v>
      </c>
      <c r="J47" s="73">
        <v>28.83</v>
      </c>
      <c r="K47" s="73">
        <v>1.6</v>
      </c>
      <c r="L47" s="73">
        <v>1.6</v>
      </c>
      <c r="M47" s="74" t="s">
        <v>640</v>
      </c>
      <c r="N47" s="75" t="s">
        <v>640</v>
      </c>
      <c r="O47" s="75" t="s">
        <v>640</v>
      </c>
      <c r="P47" s="75" t="s">
        <v>640</v>
      </c>
      <c r="Q47" s="193">
        <v>2</v>
      </c>
    </row>
    <row r="48" spans="1:18" ht="15" customHeight="1" x14ac:dyDescent="0.25">
      <c r="A48" s="66">
        <v>841</v>
      </c>
      <c r="B48" s="67">
        <v>841</v>
      </c>
      <c r="C48" s="68">
        <v>1300052545285</v>
      </c>
      <c r="D48" s="79">
        <v>641</v>
      </c>
      <c r="E48" s="67">
        <v>641</v>
      </c>
      <c r="F48" s="68">
        <v>1300052545294</v>
      </c>
      <c r="G48" s="70" t="s">
        <v>1161</v>
      </c>
      <c r="H48" s="71">
        <v>0</v>
      </c>
      <c r="I48" s="72" t="s">
        <v>640</v>
      </c>
      <c r="J48" s="73">
        <v>14.51</v>
      </c>
      <c r="K48" s="73">
        <v>1.66</v>
      </c>
      <c r="L48" s="73">
        <v>1.66</v>
      </c>
      <c r="M48" s="74" t="s">
        <v>640</v>
      </c>
      <c r="N48" s="75" t="s">
        <v>640</v>
      </c>
      <c r="O48" s="75" t="s">
        <v>640</v>
      </c>
      <c r="P48" s="75" t="s">
        <v>640</v>
      </c>
      <c r="Q48" s="193">
        <v>2</v>
      </c>
    </row>
    <row r="49" spans="1:17" ht="15" customHeight="1" x14ac:dyDescent="0.25">
      <c r="A49" s="66">
        <v>842</v>
      </c>
      <c r="B49" s="67">
        <v>842</v>
      </c>
      <c r="C49" s="68">
        <v>1300053022082</v>
      </c>
      <c r="D49" s="79">
        <v>642</v>
      </c>
      <c r="E49" s="67">
        <v>642</v>
      </c>
      <c r="F49" s="68">
        <v>1300053022091</v>
      </c>
      <c r="G49" s="70" t="s">
        <v>1162</v>
      </c>
      <c r="H49" s="71">
        <v>0</v>
      </c>
      <c r="I49" s="72" t="s">
        <v>640</v>
      </c>
      <c r="J49" s="73">
        <v>709.25</v>
      </c>
      <c r="K49" s="73">
        <v>1.21</v>
      </c>
      <c r="L49" s="73">
        <v>1.21</v>
      </c>
      <c r="M49" s="74" t="s">
        <v>640</v>
      </c>
      <c r="N49" s="75" t="s">
        <v>640</v>
      </c>
      <c r="O49" s="75" t="s">
        <v>640</v>
      </c>
      <c r="P49" s="75" t="s">
        <v>640</v>
      </c>
      <c r="Q49" s="193">
        <v>2</v>
      </c>
    </row>
    <row r="50" spans="1:17" ht="15" customHeight="1" x14ac:dyDescent="0.25">
      <c r="A50" s="66">
        <v>843</v>
      </c>
      <c r="B50" s="67">
        <v>843</v>
      </c>
      <c r="C50" s="68">
        <v>1300053466350</v>
      </c>
      <c r="D50" s="79">
        <v>643</v>
      </c>
      <c r="E50" s="67">
        <v>643</v>
      </c>
      <c r="F50" s="68">
        <v>1300053466369</v>
      </c>
      <c r="G50" s="70" t="s">
        <v>1163</v>
      </c>
      <c r="H50" s="71">
        <v>0</v>
      </c>
      <c r="I50" s="72" t="s">
        <v>640</v>
      </c>
      <c r="J50" s="73">
        <v>3125.52</v>
      </c>
      <c r="K50" s="73">
        <v>1.43</v>
      </c>
      <c r="L50" s="73">
        <v>1.43</v>
      </c>
      <c r="M50" s="74" t="s">
        <v>640</v>
      </c>
      <c r="N50" s="75" t="s">
        <v>640</v>
      </c>
      <c r="O50" s="75" t="s">
        <v>640</v>
      </c>
      <c r="P50" s="75" t="s">
        <v>640</v>
      </c>
      <c r="Q50" s="193">
        <v>2</v>
      </c>
    </row>
    <row r="51" spans="1:17" ht="15" customHeight="1" x14ac:dyDescent="0.25">
      <c r="A51" s="66">
        <v>844</v>
      </c>
      <c r="B51" s="67">
        <v>844</v>
      </c>
      <c r="C51" s="68">
        <v>1300053466378</v>
      </c>
      <c r="D51" s="79">
        <v>644</v>
      </c>
      <c r="E51" s="67">
        <v>644</v>
      </c>
      <c r="F51" s="68">
        <v>1300053466387</v>
      </c>
      <c r="G51" s="70" t="s">
        <v>1164</v>
      </c>
      <c r="H51" s="71">
        <v>0</v>
      </c>
      <c r="I51" s="72" t="s">
        <v>640</v>
      </c>
      <c r="J51" s="73">
        <v>3136.04</v>
      </c>
      <c r="K51" s="73">
        <v>1.42</v>
      </c>
      <c r="L51" s="73">
        <v>1.42</v>
      </c>
      <c r="M51" s="74" t="s">
        <v>640</v>
      </c>
      <c r="N51" s="75" t="s">
        <v>640</v>
      </c>
      <c r="O51" s="75" t="s">
        <v>640</v>
      </c>
      <c r="P51" s="75" t="s">
        <v>640</v>
      </c>
      <c r="Q51" s="193">
        <v>2</v>
      </c>
    </row>
    <row r="52" spans="1:17" ht="15" customHeight="1" x14ac:dyDescent="0.25">
      <c r="A52" s="66">
        <v>845</v>
      </c>
      <c r="B52" s="67">
        <v>845</v>
      </c>
      <c r="C52" s="68">
        <v>1300053834682</v>
      </c>
      <c r="D52" s="79">
        <v>645</v>
      </c>
      <c r="E52" s="67">
        <v>645</v>
      </c>
      <c r="F52" s="68">
        <v>1300053834691</v>
      </c>
      <c r="G52" s="70" t="s">
        <v>1165</v>
      </c>
      <c r="H52" s="71">
        <v>0</v>
      </c>
      <c r="I52" s="72" t="s">
        <v>640</v>
      </c>
      <c r="J52" s="73">
        <v>527.73</v>
      </c>
      <c r="K52" s="73">
        <v>1.44</v>
      </c>
      <c r="L52" s="73">
        <v>1.44</v>
      </c>
      <c r="M52" s="74" t="s">
        <v>640</v>
      </c>
      <c r="N52" s="75" t="s">
        <v>640</v>
      </c>
      <c r="O52" s="75" t="s">
        <v>640</v>
      </c>
      <c r="P52" s="75" t="s">
        <v>640</v>
      </c>
      <c r="Q52" s="193">
        <v>2</v>
      </c>
    </row>
    <row r="53" spans="1:17" ht="15" customHeight="1" x14ac:dyDescent="0.25">
      <c r="A53" s="66">
        <v>846</v>
      </c>
      <c r="B53" s="67">
        <v>846</v>
      </c>
      <c r="C53" s="68">
        <v>1300053862801</v>
      </c>
      <c r="D53" s="79">
        <v>646</v>
      </c>
      <c r="E53" s="67">
        <v>646</v>
      </c>
      <c r="F53" s="68">
        <v>1300053862796</v>
      </c>
      <c r="G53" s="70" t="s">
        <v>1166</v>
      </c>
      <c r="H53" s="71">
        <v>0</v>
      </c>
      <c r="I53" s="72" t="s">
        <v>640</v>
      </c>
      <c r="J53" s="73">
        <v>13.7</v>
      </c>
      <c r="K53" s="73">
        <v>1.93</v>
      </c>
      <c r="L53" s="73">
        <v>1.93</v>
      </c>
      <c r="M53" s="74" t="s">
        <v>640</v>
      </c>
      <c r="N53" s="75" t="s">
        <v>640</v>
      </c>
      <c r="O53" s="75" t="s">
        <v>640</v>
      </c>
      <c r="P53" s="75" t="s">
        <v>640</v>
      </c>
      <c r="Q53" s="193">
        <v>2</v>
      </c>
    </row>
    <row r="54" spans="1:17" ht="15" customHeight="1" x14ac:dyDescent="0.25">
      <c r="A54" s="66">
        <v>847</v>
      </c>
      <c r="B54" s="67">
        <v>847</v>
      </c>
      <c r="C54" s="68">
        <v>1300053962107</v>
      </c>
      <c r="D54" s="79">
        <v>647</v>
      </c>
      <c r="E54" s="67">
        <v>647</v>
      </c>
      <c r="F54" s="68">
        <v>1300053962116</v>
      </c>
      <c r="G54" s="70" t="s">
        <v>1167</v>
      </c>
      <c r="H54" s="71">
        <v>2</v>
      </c>
      <c r="I54" s="72" t="s">
        <v>640</v>
      </c>
      <c r="J54" s="73">
        <v>55566.720000000001</v>
      </c>
      <c r="K54" s="73">
        <v>2.92</v>
      </c>
      <c r="L54" s="73">
        <v>2.92</v>
      </c>
      <c r="M54" s="74" t="s">
        <v>640</v>
      </c>
      <c r="N54" s="75" t="s">
        <v>640</v>
      </c>
      <c r="O54" s="75" t="s">
        <v>640</v>
      </c>
      <c r="P54" s="75" t="s">
        <v>640</v>
      </c>
      <c r="Q54" s="193">
        <v>2</v>
      </c>
    </row>
    <row r="55" spans="1:17" ht="15" customHeight="1" x14ac:dyDescent="0.25">
      <c r="A55" s="66">
        <v>848</v>
      </c>
      <c r="B55" s="67">
        <v>848</v>
      </c>
      <c r="C55" s="68">
        <v>1300060499085</v>
      </c>
      <c r="D55" s="79">
        <v>651</v>
      </c>
      <c r="E55" s="67">
        <v>651</v>
      </c>
      <c r="F55" s="68">
        <v>1300060499094</v>
      </c>
      <c r="G55" s="70" t="s">
        <v>1168</v>
      </c>
      <c r="H55" s="71">
        <v>0</v>
      </c>
      <c r="I55" s="72" t="s">
        <v>640</v>
      </c>
      <c r="J55" s="73">
        <v>5.14</v>
      </c>
      <c r="K55" s="73">
        <v>1.41</v>
      </c>
      <c r="L55" s="73">
        <v>1.41</v>
      </c>
      <c r="M55" s="74" t="s">
        <v>640</v>
      </c>
      <c r="N55" s="75">
        <v>1540.52</v>
      </c>
      <c r="O55" s="75">
        <v>0.05</v>
      </c>
      <c r="P55" s="75">
        <v>0.05</v>
      </c>
      <c r="Q55" s="193">
        <v>2</v>
      </c>
    </row>
    <row r="56" spans="1:17" ht="15" customHeight="1" x14ac:dyDescent="0.25">
      <c r="A56" s="66">
        <v>849</v>
      </c>
      <c r="B56" s="67">
        <v>849</v>
      </c>
      <c r="C56" s="68">
        <v>1300054624390</v>
      </c>
      <c r="D56" s="79">
        <v>649</v>
      </c>
      <c r="E56" s="67">
        <v>649</v>
      </c>
      <c r="F56" s="68">
        <v>1300054624405</v>
      </c>
      <c r="G56" s="70" t="s">
        <v>1169</v>
      </c>
      <c r="H56" s="71">
        <v>0</v>
      </c>
      <c r="I56" s="72" t="s">
        <v>640</v>
      </c>
      <c r="J56" s="73">
        <v>32.33</v>
      </c>
      <c r="K56" s="73">
        <v>1.56</v>
      </c>
      <c r="L56" s="73">
        <v>1.56</v>
      </c>
      <c r="M56" s="74" t="s">
        <v>640</v>
      </c>
      <c r="N56" s="75" t="s">
        <v>640</v>
      </c>
      <c r="O56" s="75" t="s">
        <v>640</v>
      </c>
      <c r="P56" s="75" t="s">
        <v>640</v>
      </c>
      <c r="Q56" s="193">
        <v>2</v>
      </c>
    </row>
    <row r="57" spans="1:17" ht="15" customHeight="1" x14ac:dyDescent="0.25">
      <c r="A57" s="66">
        <v>850</v>
      </c>
      <c r="B57" s="67">
        <v>850</v>
      </c>
      <c r="C57" s="68">
        <v>1300060668363</v>
      </c>
      <c r="D57" s="79">
        <v>652</v>
      </c>
      <c r="E57" s="67">
        <v>652</v>
      </c>
      <c r="F57" s="68">
        <v>1300060668372</v>
      </c>
      <c r="G57" s="70" t="s">
        <v>1170</v>
      </c>
      <c r="H57" s="71">
        <v>0</v>
      </c>
      <c r="I57" s="72" t="s">
        <v>640</v>
      </c>
      <c r="J57" s="73">
        <v>441.41</v>
      </c>
      <c r="K57" s="73">
        <v>1.74</v>
      </c>
      <c r="L57" s="73">
        <v>1.74</v>
      </c>
      <c r="M57" s="74">
        <v>-0.21299999999999999</v>
      </c>
      <c r="N57" s="75">
        <v>6195.03</v>
      </c>
      <c r="O57" s="75">
        <v>0.05</v>
      </c>
      <c r="P57" s="75">
        <v>0.05</v>
      </c>
      <c r="Q57" s="193">
        <v>2</v>
      </c>
    </row>
    <row r="58" spans="1:17" ht="15" customHeight="1" x14ac:dyDescent="0.25">
      <c r="A58" s="66">
        <v>851</v>
      </c>
      <c r="B58" s="67">
        <v>851</v>
      </c>
      <c r="C58" s="68">
        <v>1300054933348</v>
      </c>
      <c r="D58" s="79">
        <v>611</v>
      </c>
      <c r="E58" s="67">
        <v>611</v>
      </c>
      <c r="F58" s="68">
        <v>1300054914140</v>
      </c>
      <c r="G58" s="70" t="s">
        <v>1171</v>
      </c>
      <c r="H58" s="71">
        <v>0</v>
      </c>
      <c r="I58" s="72" t="s">
        <v>640</v>
      </c>
      <c r="J58" s="73">
        <v>8.3800000000000008</v>
      </c>
      <c r="K58" s="73">
        <v>1.52</v>
      </c>
      <c r="L58" s="73">
        <v>1.52</v>
      </c>
      <c r="M58" s="74" t="s">
        <v>640</v>
      </c>
      <c r="N58" s="75">
        <v>489.95</v>
      </c>
      <c r="O58" s="75">
        <v>0.05</v>
      </c>
      <c r="P58" s="75">
        <v>0.05</v>
      </c>
      <c r="Q58" s="193">
        <v>2</v>
      </c>
    </row>
    <row r="59" spans="1:17" ht="15" customHeight="1" x14ac:dyDescent="0.25">
      <c r="A59" s="66">
        <v>854</v>
      </c>
      <c r="B59" s="67">
        <v>854</v>
      </c>
      <c r="C59" s="68">
        <v>1300060138720</v>
      </c>
      <c r="D59" s="79">
        <v>654</v>
      </c>
      <c r="E59" s="67">
        <v>654</v>
      </c>
      <c r="F59" s="68">
        <v>1300060138739</v>
      </c>
      <c r="G59" s="70" t="s">
        <v>1172</v>
      </c>
      <c r="H59" s="71">
        <v>0</v>
      </c>
      <c r="I59" s="72" t="s">
        <v>640</v>
      </c>
      <c r="J59" s="73">
        <v>65.45</v>
      </c>
      <c r="K59" s="73">
        <v>1.42</v>
      </c>
      <c r="L59" s="73">
        <v>1.42</v>
      </c>
      <c r="M59" s="74" t="s">
        <v>640</v>
      </c>
      <c r="N59" s="75">
        <v>3174.12</v>
      </c>
      <c r="O59" s="75">
        <v>0.05</v>
      </c>
      <c r="P59" s="75">
        <v>0.05</v>
      </c>
      <c r="Q59" s="193">
        <v>2</v>
      </c>
    </row>
    <row r="60" spans="1:17" ht="15" customHeight="1" x14ac:dyDescent="0.25">
      <c r="A60" s="66">
        <v>856</v>
      </c>
      <c r="B60" s="67">
        <v>856</v>
      </c>
      <c r="C60" s="68">
        <v>1300060102617</v>
      </c>
      <c r="D60" s="79">
        <v>656</v>
      </c>
      <c r="E60" s="67">
        <v>656</v>
      </c>
      <c r="F60" s="68">
        <v>1300060102608</v>
      </c>
      <c r="G60" s="70" t="s">
        <v>1173</v>
      </c>
      <c r="H60" s="71">
        <v>0</v>
      </c>
      <c r="I60" s="72" t="s">
        <v>640</v>
      </c>
      <c r="J60" s="73">
        <v>213.36</v>
      </c>
      <c r="K60" s="73">
        <v>1.51</v>
      </c>
      <c r="L60" s="73">
        <v>1.51</v>
      </c>
      <c r="M60" s="74" t="s">
        <v>640</v>
      </c>
      <c r="N60" s="75">
        <v>19628.78</v>
      </c>
      <c r="O60" s="75">
        <v>0.05</v>
      </c>
      <c r="P60" s="75">
        <v>0.05</v>
      </c>
      <c r="Q60" s="193">
        <v>2</v>
      </c>
    </row>
    <row r="61" spans="1:17" ht="15" customHeight="1" x14ac:dyDescent="0.25">
      <c r="A61" s="66">
        <v>857</v>
      </c>
      <c r="B61" s="67">
        <v>857</v>
      </c>
      <c r="C61" s="68">
        <v>1300060508758</v>
      </c>
      <c r="D61" s="79"/>
      <c r="E61" s="67"/>
      <c r="F61" s="68"/>
      <c r="G61" s="70" t="s">
        <v>1174</v>
      </c>
      <c r="H61" s="71">
        <v>4</v>
      </c>
      <c r="I61" s="72" t="s">
        <v>640</v>
      </c>
      <c r="J61" s="73">
        <v>293039.69</v>
      </c>
      <c r="K61" s="73">
        <v>3.76</v>
      </c>
      <c r="L61" s="73">
        <v>3.76</v>
      </c>
      <c r="M61" s="74" t="s">
        <v>1128</v>
      </c>
      <c r="N61" s="75" t="s">
        <v>1128</v>
      </c>
      <c r="O61" s="75" t="s">
        <v>1128</v>
      </c>
      <c r="P61" s="75" t="s">
        <v>1128</v>
      </c>
      <c r="Q61" s="193">
        <v>2</v>
      </c>
    </row>
    <row r="62" spans="1:17" ht="15" customHeight="1" x14ac:dyDescent="0.25">
      <c r="A62" s="66">
        <v>858</v>
      </c>
      <c r="B62" s="67">
        <v>858</v>
      </c>
      <c r="C62" s="68">
        <v>1300060845962</v>
      </c>
      <c r="D62" s="79">
        <v>612</v>
      </c>
      <c r="E62" s="67">
        <v>612</v>
      </c>
      <c r="F62" s="68">
        <v>1300060845971</v>
      </c>
      <c r="G62" s="70" t="s">
        <v>1175</v>
      </c>
      <c r="H62" s="71">
        <v>0</v>
      </c>
      <c r="I62" s="72" t="s">
        <v>640</v>
      </c>
      <c r="J62" s="73">
        <v>1611.78</v>
      </c>
      <c r="K62" s="73" t="s">
        <v>640</v>
      </c>
      <c r="L62" s="73" t="s">
        <v>640</v>
      </c>
      <c r="M62" s="74" t="s">
        <v>640</v>
      </c>
      <c r="N62" s="75">
        <v>9269.73</v>
      </c>
      <c r="O62" s="75">
        <v>0.05</v>
      </c>
      <c r="P62" s="75">
        <v>0.05</v>
      </c>
      <c r="Q62" s="193">
        <v>2</v>
      </c>
    </row>
    <row r="63" spans="1:17" ht="15" customHeight="1" x14ac:dyDescent="0.25">
      <c r="A63" s="66">
        <v>859</v>
      </c>
      <c r="B63" s="67">
        <v>859</v>
      </c>
      <c r="C63" s="68">
        <v>1300060985075</v>
      </c>
      <c r="D63" s="79">
        <v>630</v>
      </c>
      <c r="E63" s="67">
        <v>630</v>
      </c>
      <c r="F63" s="68">
        <v>1300060985084</v>
      </c>
      <c r="G63" s="70" t="s">
        <v>1176</v>
      </c>
      <c r="H63" s="71">
        <v>0</v>
      </c>
      <c r="I63" s="72" t="s">
        <v>640</v>
      </c>
      <c r="J63" s="73">
        <v>16031.76</v>
      </c>
      <c r="K63" s="73">
        <v>1.74</v>
      </c>
      <c r="L63" s="73">
        <v>1.74</v>
      </c>
      <c r="M63" s="74" t="s">
        <v>640</v>
      </c>
      <c r="N63" s="75">
        <v>34735.49</v>
      </c>
      <c r="O63" s="75">
        <v>0.05</v>
      </c>
      <c r="P63" s="75">
        <v>0.05</v>
      </c>
      <c r="Q63" s="193">
        <v>2</v>
      </c>
    </row>
    <row r="64" spans="1:17" ht="15" customHeight="1" x14ac:dyDescent="0.25">
      <c r="A64" s="66">
        <v>865</v>
      </c>
      <c r="B64" s="67">
        <v>865</v>
      </c>
      <c r="C64" s="68">
        <v>1300035438944</v>
      </c>
      <c r="D64" s="79">
        <v>665</v>
      </c>
      <c r="E64" s="67">
        <v>665</v>
      </c>
      <c r="F64" s="68">
        <v>1300038004491</v>
      </c>
      <c r="G64" s="70" t="s">
        <v>1177</v>
      </c>
      <c r="H64" s="71">
        <v>0</v>
      </c>
      <c r="I64" s="72" t="s">
        <v>640</v>
      </c>
      <c r="J64" s="73">
        <v>10.8</v>
      </c>
      <c r="K64" s="73">
        <v>1.41</v>
      </c>
      <c r="L64" s="73">
        <v>1.41</v>
      </c>
      <c r="M64" s="74" t="s">
        <v>640</v>
      </c>
      <c r="N64" s="75" t="s">
        <v>640</v>
      </c>
      <c r="O64" s="75" t="s">
        <v>640</v>
      </c>
      <c r="P64" s="75" t="s">
        <v>640</v>
      </c>
      <c r="Q64" s="193">
        <v>2</v>
      </c>
    </row>
    <row r="65" spans="1:17" ht="15" customHeight="1" x14ac:dyDescent="0.25">
      <c r="A65" s="66">
        <v>866</v>
      </c>
      <c r="B65" s="67">
        <v>866</v>
      </c>
      <c r="C65" s="68">
        <v>1300037983737</v>
      </c>
      <c r="D65" s="79">
        <v>666</v>
      </c>
      <c r="E65" s="67">
        <v>666</v>
      </c>
      <c r="F65" s="68">
        <v>1300037983746</v>
      </c>
      <c r="G65" s="70" t="s">
        <v>1178</v>
      </c>
      <c r="H65" s="71">
        <v>0</v>
      </c>
      <c r="I65" s="72" t="s">
        <v>640</v>
      </c>
      <c r="J65" s="73">
        <v>19.36</v>
      </c>
      <c r="K65" s="73">
        <v>3.19</v>
      </c>
      <c r="L65" s="73">
        <v>3.19</v>
      </c>
      <c r="M65" s="74" t="s">
        <v>640</v>
      </c>
      <c r="N65" s="75">
        <v>2258.63</v>
      </c>
      <c r="O65" s="75">
        <v>0.05</v>
      </c>
      <c r="P65" s="75">
        <v>0.05</v>
      </c>
      <c r="Q65" s="193">
        <v>2</v>
      </c>
    </row>
    <row r="66" spans="1:17" ht="15" customHeight="1" x14ac:dyDescent="0.25">
      <c r="A66" s="66">
        <v>867</v>
      </c>
      <c r="B66" s="67">
        <v>867</v>
      </c>
      <c r="C66" s="68">
        <v>1300037983755</v>
      </c>
      <c r="D66" s="79">
        <v>667</v>
      </c>
      <c r="E66" s="67">
        <v>667</v>
      </c>
      <c r="F66" s="68">
        <v>1300037983764</v>
      </c>
      <c r="G66" s="70" t="s">
        <v>1179</v>
      </c>
      <c r="H66" s="71">
        <v>0</v>
      </c>
      <c r="I66" s="72" t="s">
        <v>640</v>
      </c>
      <c r="J66" s="73">
        <v>18.079999999999998</v>
      </c>
      <c r="K66" s="73">
        <v>3.25</v>
      </c>
      <c r="L66" s="73">
        <v>3.25</v>
      </c>
      <c r="M66" s="74" t="s">
        <v>640</v>
      </c>
      <c r="N66" s="75">
        <v>2259.91</v>
      </c>
      <c r="O66" s="75">
        <v>0.05</v>
      </c>
      <c r="P66" s="75">
        <v>0.05</v>
      </c>
      <c r="Q66" s="193">
        <v>2</v>
      </c>
    </row>
    <row r="67" spans="1:17" ht="15" customHeight="1" x14ac:dyDescent="0.25">
      <c r="A67" s="66">
        <v>868</v>
      </c>
      <c r="B67" s="67">
        <v>868</v>
      </c>
      <c r="C67" s="68">
        <v>1300035368906</v>
      </c>
      <c r="D67" s="79">
        <v>668</v>
      </c>
      <c r="E67" s="67">
        <v>668</v>
      </c>
      <c r="F67" s="68">
        <v>1300050649381</v>
      </c>
      <c r="G67" s="70" t="s">
        <v>1180</v>
      </c>
      <c r="H67" s="71">
        <v>0</v>
      </c>
      <c r="I67" s="72" t="s">
        <v>640</v>
      </c>
      <c r="J67" s="73">
        <v>111.66</v>
      </c>
      <c r="K67" s="73">
        <v>1.43</v>
      </c>
      <c r="L67" s="73">
        <v>1.43</v>
      </c>
      <c r="M67" s="74" t="s">
        <v>640</v>
      </c>
      <c r="N67" s="75">
        <v>911.86</v>
      </c>
      <c r="O67" s="75">
        <v>0.05</v>
      </c>
      <c r="P67" s="75">
        <v>0.05</v>
      </c>
      <c r="Q67" s="193">
        <v>2</v>
      </c>
    </row>
    <row r="68" spans="1:17" ht="15" customHeight="1" x14ac:dyDescent="0.25">
      <c r="A68" s="66">
        <v>869</v>
      </c>
      <c r="B68" s="67">
        <v>869</v>
      </c>
      <c r="C68" s="68">
        <v>1300035370393</v>
      </c>
      <c r="D68" s="79">
        <v>669</v>
      </c>
      <c r="E68" s="67">
        <v>669</v>
      </c>
      <c r="F68" s="68">
        <v>1300050649070</v>
      </c>
      <c r="G68" s="70" t="s">
        <v>1181</v>
      </c>
      <c r="H68" s="71">
        <v>0</v>
      </c>
      <c r="I68" s="72" t="s">
        <v>640</v>
      </c>
      <c r="J68" s="73">
        <v>34.74</v>
      </c>
      <c r="K68" s="73">
        <v>1.67</v>
      </c>
      <c r="L68" s="73">
        <v>1.67</v>
      </c>
      <c r="M68" s="74" t="s">
        <v>640</v>
      </c>
      <c r="N68" s="75">
        <v>4274.3500000000004</v>
      </c>
      <c r="O68" s="75">
        <v>0.05</v>
      </c>
      <c r="P68" s="75">
        <v>0.05</v>
      </c>
      <c r="Q68" s="193">
        <v>2</v>
      </c>
    </row>
    <row r="69" spans="1:17" ht="15" customHeight="1" x14ac:dyDescent="0.25">
      <c r="A69" s="66">
        <v>870</v>
      </c>
      <c r="B69" s="67">
        <v>870</v>
      </c>
      <c r="C69" s="68">
        <v>1300060308295</v>
      </c>
      <c r="D69" s="79"/>
      <c r="E69" s="67"/>
      <c r="F69" s="68"/>
      <c r="G69" s="70" t="s">
        <v>1182</v>
      </c>
      <c r="H69" s="71">
        <v>3</v>
      </c>
      <c r="I69" s="72" t="s">
        <v>640</v>
      </c>
      <c r="J69" s="73">
        <v>89514.4</v>
      </c>
      <c r="K69" s="73">
        <v>4.18</v>
      </c>
      <c r="L69" s="73">
        <v>4.18</v>
      </c>
      <c r="M69" s="74" t="s">
        <v>1128</v>
      </c>
      <c r="N69" s="75" t="s">
        <v>1128</v>
      </c>
      <c r="O69" s="75" t="s">
        <v>1128</v>
      </c>
      <c r="P69" s="75" t="s">
        <v>1128</v>
      </c>
      <c r="Q69" s="193">
        <v>2</v>
      </c>
    </row>
    <row r="70" spans="1:17" ht="15" customHeight="1" x14ac:dyDescent="0.25">
      <c r="A70" s="66">
        <v>871</v>
      </c>
      <c r="B70" s="67">
        <v>871</v>
      </c>
      <c r="C70" s="68">
        <v>1300037983996</v>
      </c>
      <c r="D70" s="79">
        <v>671</v>
      </c>
      <c r="E70" s="67">
        <v>671</v>
      </c>
      <c r="F70" s="68">
        <v>1300037984002</v>
      </c>
      <c r="G70" s="70" t="s">
        <v>1183</v>
      </c>
      <c r="H70" s="71">
        <v>0</v>
      </c>
      <c r="I70" s="72" t="s">
        <v>640</v>
      </c>
      <c r="J70" s="73">
        <v>103.7</v>
      </c>
      <c r="K70" s="73">
        <v>1.26</v>
      </c>
      <c r="L70" s="73">
        <v>1.26</v>
      </c>
      <c r="M70" s="74" t="s">
        <v>640</v>
      </c>
      <c r="N70" s="75">
        <v>1270.27</v>
      </c>
      <c r="O70" s="75">
        <v>0.05</v>
      </c>
      <c r="P70" s="75">
        <v>0.05</v>
      </c>
      <c r="Q70" s="193">
        <v>2</v>
      </c>
    </row>
    <row r="71" spans="1:17" ht="15" customHeight="1" x14ac:dyDescent="0.25">
      <c r="A71" s="66">
        <v>872</v>
      </c>
      <c r="B71" s="67">
        <v>872</v>
      </c>
      <c r="C71" s="68">
        <v>1300037983913</v>
      </c>
      <c r="D71" s="79">
        <v>672</v>
      </c>
      <c r="E71" s="67">
        <v>672</v>
      </c>
      <c r="F71" s="68">
        <v>1300037983922</v>
      </c>
      <c r="G71" s="70" t="s">
        <v>1184</v>
      </c>
      <c r="H71" s="71">
        <v>0</v>
      </c>
      <c r="I71" s="72" t="s">
        <v>640</v>
      </c>
      <c r="J71" s="73">
        <v>254.01</v>
      </c>
      <c r="K71" s="73">
        <v>1.46</v>
      </c>
      <c r="L71" s="73">
        <v>1.46</v>
      </c>
      <c r="M71" s="74" t="s">
        <v>640</v>
      </c>
      <c r="N71" s="75">
        <v>9451.7000000000007</v>
      </c>
      <c r="O71" s="75">
        <v>0.05</v>
      </c>
      <c r="P71" s="75">
        <v>0.05</v>
      </c>
      <c r="Q71" s="193">
        <v>2</v>
      </c>
    </row>
    <row r="72" spans="1:17" ht="15" customHeight="1" x14ac:dyDescent="0.25">
      <c r="A72" s="66">
        <v>873</v>
      </c>
      <c r="B72" s="67">
        <v>873</v>
      </c>
      <c r="C72" s="68">
        <v>1300037983899</v>
      </c>
      <c r="D72" s="79">
        <v>673</v>
      </c>
      <c r="E72" s="67">
        <v>673</v>
      </c>
      <c r="F72" s="68">
        <v>1300037983904</v>
      </c>
      <c r="G72" s="70" t="s">
        <v>1185</v>
      </c>
      <c r="H72" s="71">
        <v>0</v>
      </c>
      <c r="I72" s="72" t="s">
        <v>640</v>
      </c>
      <c r="J72" s="73">
        <v>90.15</v>
      </c>
      <c r="K72" s="73">
        <v>1.61</v>
      </c>
      <c r="L72" s="73">
        <v>1.61</v>
      </c>
      <c r="M72" s="74" t="s">
        <v>640</v>
      </c>
      <c r="N72" s="75">
        <v>9615.56</v>
      </c>
      <c r="O72" s="75">
        <v>0.05</v>
      </c>
      <c r="P72" s="75">
        <v>0.05</v>
      </c>
      <c r="Q72" s="193">
        <v>2</v>
      </c>
    </row>
    <row r="73" spans="1:17" ht="15" customHeight="1" x14ac:dyDescent="0.25">
      <c r="A73" s="66">
        <v>874</v>
      </c>
      <c r="B73" s="67">
        <v>874</v>
      </c>
      <c r="C73" s="68">
        <v>1300035438572</v>
      </c>
      <c r="D73" s="79">
        <v>674</v>
      </c>
      <c r="E73" s="67">
        <v>674</v>
      </c>
      <c r="F73" s="68">
        <v>1300050649390</v>
      </c>
      <c r="G73" s="70" t="s">
        <v>1186</v>
      </c>
      <c r="H73" s="71">
        <v>0</v>
      </c>
      <c r="I73" s="72" t="s">
        <v>640</v>
      </c>
      <c r="J73" s="73">
        <v>37.369999999999997</v>
      </c>
      <c r="K73" s="73">
        <v>1.62</v>
      </c>
      <c r="L73" s="73">
        <v>1.62</v>
      </c>
      <c r="M73" s="74" t="s">
        <v>640</v>
      </c>
      <c r="N73" s="75">
        <v>2517.85</v>
      </c>
      <c r="O73" s="75">
        <v>0.05</v>
      </c>
      <c r="P73" s="75">
        <v>0.05</v>
      </c>
      <c r="Q73" s="193">
        <v>2</v>
      </c>
    </row>
    <row r="74" spans="1:17" ht="15" customHeight="1" x14ac:dyDescent="0.25">
      <c r="A74" s="66">
        <v>875</v>
      </c>
      <c r="B74" s="67">
        <v>875</v>
      </c>
      <c r="C74" s="68">
        <v>1300050649406</v>
      </c>
      <c r="D74" s="79">
        <v>675</v>
      </c>
      <c r="E74" s="67">
        <v>675</v>
      </c>
      <c r="F74" s="68">
        <v>1300050649415</v>
      </c>
      <c r="G74" s="70" t="s">
        <v>1187</v>
      </c>
      <c r="H74" s="71">
        <v>0</v>
      </c>
      <c r="I74" s="72" t="s">
        <v>640</v>
      </c>
      <c r="J74" s="73">
        <v>18.55</v>
      </c>
      <c r="K74" s="73">
        <v>1.61</v>
      </c>
      <c r="L74" s="73">
        <v>1.61</v>
      </c>
      <c r="M74" s="74" t="s">
        <v>640</v>
      </c>
      <c r="N74" s="75">
        <v>2021.61</v>
      </c>
      <c r="O74" s="75">
        <v>0.05</v>
      </c>
      <c r="P74" s="75">
        <v>0.05</v>
      </c>
      <c r="Q74" s="193">
        <v>2</v>
      </c>
    </row>
    <row r="75" spans="1:17" ht="15" customHeight="1" x14ac:dyDescent="0.25">
      <c r="A75" s="66">
        <v>876</v>
      </c>
      <c r="B75" s="67">
        <v>876</v>
      </c>
      <c r="C75" s="68">
        <v>1300060701106</v>
      </c>
      <c r="D75" s="79">
        <v>676</v>
      </c>
      <c r="E75" s="67">
        <v>676</v>
      </c>
      <c r="F75" s="68">
        <v>1300060701115</v>
      </c>
      <c r="G75" s="70" t="s">
        <v>1188</v>
      </c>
      <c r="H75" s="71">
        <v>0</v>
      </c>
      <c r="I75" s="72" t="s">
        <v>640</v>
      </c>
      <c r="J75" s="73">
        <v>29.78</v>
      </c>
      <c r="K75" s="73">
        <v>1.93</v>
      </c>
      <c r="L75" s="73">
        <v>1.93</v>
      </c>
      <c r="M75" s="74" t="s">
        <v>640</v>
      </c>
      <c r="N75" s="75">
        <v>1604.6</v>
      </c>
      <c r="O75" s="75">
        <v>0.05</v>
      </c>
      <c r="P75" s="75">
        <v>0.05</v>
      </c>
      <c r="Q75" s="193">
        <v>2</v>
      </c>
    </row>
    <row r="76" spans="1:17" ht="15" customHeight="1" x14ac:dyDescent="0.25">
      <c r="A76" s="66">
        <v>877</v>
      </c>
      <c r="B76" s="67">
        <v>877</v>
      </c>
      <c r="C76" s="68">
        <v>1300053593216</v>
      </c>
      <c r="D76" s="79"/>
      <c r="E76" s="67"/>
      <c r="F76" s="68"/>
      <c r="G76" s="70" t="s">
        <v>1189</v>
      </c>
      <c r="H76" s="71">
        <v>4</v>
      </c>
      <c r="I76" s="72" t="s">
        <v>640</v>
      </c>
      <c r="J76" s="73">
        <v>215678.76</v>
      </c>
      <c r="K76" s="73">
        <v>4.16</v>
      </c>
      <c r="L76" s="73">
        <v>4.16</v>
      </c>
      <c r="M76" s="74" t="s">
        <v>1128</v>
      </c>
      <c r="N76" s="75" t="s">
        <v>1128</v>
      </c>
      <c r="O76" s="75" t="s">
        <v>1128</v>
      </c>
      <c r="P76" s="75" t="s">
        <v>1128</v>
      </c>
      <c r="Q76" s="193">
        <v>2</v>
      </c>
    </row>
    <row r="77" spans="1:17" ht="15" customHeight="1" x14ac:dyDescent="0.25">
      <c r="A77" s="66">
        <v>878</v>
      </c>
      <c r="B77" s="67">
        <v>878</v>
      </c>
      <c r="C77" s="68">
        <v>1300054122122</v>
      </c>
      <c r="D77" s="79"/>
      <c r="E77" s="67"/>
      <c r="F77" s="68"/>
      <c r="G77" s="70" t="s">
        <v>1190</v>
      </c>
      <c r="H77" s="71">
        <v>2</v>
      </c>
      <c r="I77" s="72" t="s">
        <v>640</v>
      </c>
      <c r="J77" s="73">
        <v>55165.42</v>
      </c>
      <c r="K77" s="73">
        <v>1.43</v>
      </c>
      <c r="L77" s="73">
        <v>1.43</v>
      </c>
      <c r="M77" s="74" t="s">
        <v>1128</v>
      </c>
      <c r="N77" s="75" t="s">
        <v>1128</v>
      </c>
      <c r="O77" s="75" t="s">
        <v>1128</v>
      </c>
      <c r="P77" s="75" t="s">
        <v>1128</v>
      </c>
      <c r="Q77" s="193">
        <v>2</v>
      </c>
    </row>
    <row r="78" spans="1:17" ht="15" customHeight="1" x14ac:dyDescent="0.25">
      <c r="A78" s="66">
        <v>880</v>
      </c>
      <c r="B78" s="67">
        <v>880</v>
      </c>
      <c r="C78" s="68">
        <v>1300060621588</v>
      </c>
      <c r="D78" s="79">
        <v>670</v>
      </c>
      <c r="E78" s="67">
        <v>670</v>
      </c>
      <c r="F78" s="68">
        <v>1300060621597</v>
      </c>
      <c r="G78" s="70" t="s">
        <v>1191</v>
      </c>
      <c r="H78" s="71">
        <v>0</v>
      </c>
      <c r="I78" s="72" t="s">
        <v>640</v>
      </c>
      <c r="J78" s="73">
        <v>73.61</v>
      </c>
      <c r="K78" s="73">
        <v>3.51</v>
      </c>
      <c r="L78" s="73">
        <v>3.51</v>
      </c>
      <c r="M78" s="74" t="s">
        <v>640</v>
      </c>
      <c r="N78" s="75">
        <v>10011.280000000001</v>
      </c>
      <c r="O78" s="75">
        <v>0.05</v>
      </c>
      <c r="P78" s="75">
        <v>0.05</v>
      </c>
      <c r="Q78" s="193">
        <v>2</v>
      </c>
    </row>
    <row r="79" spans="1:17" ht="15" customHeight="1" x14ac:dyDescent="0.25">
      <c r="A79" s="66">
        <v>881</v>
      </c>
      <c r="B79" s="67">
        <v>881</v>
      </c>
      <c r="C79" s="68">
        <v>1300060626275</v>
      </c>
      <c r="D79" s="79">
        <v>679</v>
      </c>
      <c r="E79" s="67">
        <v>679</v>
      </c>
      <c r="F79" s="68">
        <v>1300060626284</v>
      </c>
      <c r="G79" s="70" t="s">
        <v>1192</v>
      </c>
      <c r="H79" s="71">
        <v>0</v>
      </c>
      <c r="I79" s="72" t="s">
        <v>640</v>
      </c>
      <c r="J79" s="73">
        <v>1.1000000000000001</v>
      </c>
      <c r="K79" s="73">
        <v>1.41</v>
      </c>
      <c r="L79" s="73">
        <v>1.41</v>
      </c>
      <c r="M79" s="74" t="s">
        <v>640</v>
      </c>
      <c r="N79" s="75">
        <v>156.62</v>
      </c>
      <c r="O79" s="75">
        <v>0.05</v>
      </c>
      <c r="P79" s="75">
        <v>0.05</v>
      </c>
      <c r="Q79" s="193">
        <v>2</v>
      </c>
    </row>
    <row r="80" spans="1:17" ht="15" customHeight="1" x14ac:dyDescent="0.25">
      <c r="A80" s="66">
        <v>882</v>
      </c>
      <c r="B80" s="67">
        <v>882</v>
      </c>
      <c r="C80" s="68">
        <v>1300060631656</v>
      </c>
      <c r="D80" s="79">
        <v>684</v>
      </c>
      <c r="E80" s="67">
        <v>684</v>
      </c>
      <c r="F80" s="68">
        <v>1300060631665</v>
      </c>
      <c r="G80" s="70" t="s">
        <v>1193</v>
      </c>
      <c r="H80" s="71">
        <v>1</v>
      </c>
      <c r="I80" s="72" t="s">
        <v>640</v>
      </c>
      <c r="J80" s="73">
        <v>18042.87</v>
      </c>
      <c r="K80" s="73">
        <v>1.41</v>
      </c>
      <c r="L80" s="73">
        <v>1.41</v>
      </c>
      <c r="M80" s="74" t="s">
        <v>640</v>
      </c>
      <c r="N80" s="75">
        <v>2872.04</v>
      </c>
      <c r="O80" s="75">
        <v>0.05</v>
      </c>
      <c r="P80" s="75">
        <v>0.05</v>
      </c>
      <c r="Q80" s="193">
        <v>2</v>
      </c>
    </row>
    <row r="81" spans="1:17" ht="15" customHeight="1" x14ac:dyDescent="0.25">
      <c r="A81" s="66">
        <v>883</v>
      </c>
      <c r="B81" s="67">
        <v>883</v>
      </c>
      <c r="C81" s="68">
        <v>1300060621950</v>
      </c>
      <c r="D81" s="79">
        <v>683</v>
      </c>
      <c r="E81" s="67">
        <v>683</v>
      </c>
      <c r="F81" s="68">
        <v>1300060621969</v>
      </c>
      <c r="G81" s="70" t="s">
        <v>1194</v>
      </c>
      <c r="H81" s="71">
        <v>0</v>
      </c>
      <c r="I81" s="72" t="s">
        <v>640</v>
      </c>
      <c r="J81" s="73">
        <v>1.3</v>
      </c>
      <c r="K81" s="73">
        <v>1.93</v>
      </c>
      <c r="L81" s="73">
        <v>1.93</v>
      </c>
      <c r="M81" s="74" t="s">
        <v>640</v>
      </c>
      <c r="N81" s="75">
        <v>156.41</v>
      </c>
      <c r="O81" s="75">
        <v>0.05</v>
      </c>
      <c r="P81" s="75">
        <v>0.05</v>
      </c>
      <c r="Q81" s="193">
        <v>2</v>
      </c>
    </row>
    <row r="82" spans="1:17" ht="15" customHeight="1" x14ac:dyDescent="0.25">
      <c r="A82" s="66">
        <v>884</v>
      </c>
      <c r="B82" s="67">
        <v>884</v>
      </c>
      <c r="C82" s="68">
        <v>1300060707491</v>
      </c>
      <c r="D82" s="79">
        <v>664</v>
      </c>
      <c r="E82" s="67">
        <v>664</v>
      </c>
      <c r="F82" s="68">
        <v>1300060707507</v>
      </c>
      <c r="G82" s="70" t="s">
        <v>1195</v>
      </c>
      <c r="H82" s="71">
        <v>0</v>
      </c>
      <c r="I82" s="72" t="s">
        <v>640</v>
      </c>
      <c r="J82" s="73">
        <v>15.16</v>
      </c>
      <c r="K82" s="73">
        <v>2.4700000000000002</v>
      </c>
      <c r="L82" s="73">
        <v>2.4700000000000002</v>
      </c>
      <c r="M82" s="74" t="s">
        <v>640</v>
      </c>
      <c r="N82" s="75">
        <v>1268.24</v>
      </c>
      <c r="O82" s="75">
        <v>0.05</v>
      </c>
      <c r="P82" s="75">
        <v>0.05</v>
      </c>
      <c r="Q82" s="193">
        <v>2</v>
      </c>
    </row>
    <row r="83" spans="1:17" ht="15" customHeight="1" x14ac:dyDescent="0.25">
      <c r="A83" s="66">
        <v>885</v>
      </c>
      <c r="B83" s="67">
        <v>885</v>
      </c>
      <c r="C83" s="68">
        <v>1300060729547</v>
      </c>
      <c r="D83" s="79">
        <v>615</v>
      </c>
      <c r="E83" s="67">
        <v>615</v>
      </c>
      <c r="F83" s="68">
        <v>1300060729556</v>
      </c>
      <c r="G83" s="70" t="s">
        <v>1196</v>
      </c>
      <c r="H83" s="71">
        <v>0</v>
      </c>
      <c r="I83" s="72" t="s">
        <v>640</v>
      </c>
      <c r="J83" s="73">
        <v>157.41999999999999</v>
      </c>
      <c r="K83" s="73">
        <v>2.73</v>
      </c>
      <c r="L83" s="73">
        <v>2.73</v>
      </c>
      <c r="M83" s="74">
        <v>-1.103</v>
      </c>
      <c r="N83" s="75">
        <v>8836.2800000000007</v>
      </c>
      <c r="O83" s="75">
        <v>0.05</v>
      </c>
      <c r="P83" s="75">
        <v>0.05</v>
      </c>
      <c r="Q83" s="193">
        <v>2</v>
      </c>
    </row>
    <row r="84" spans="1:17" ht="15" customHeight="1" x14ac:dyDescent="0.25">
      <c r="A84" s="66">
        <v>886</v>
      </c>
      <c r="B84" s="67">
        <v>886</v>
      </c>
      <c r="C84" s="68">
        <v>1300060657830</v>
      </c>
      <c r="D84" s="79">
        <v>686</v>
      </c>
      <c r="E84" s="67">
        <v>686</v>
      </c>
      <c r="F84" s="68">
        <v>1300060657840</v>
      </c>
      <c r="G84" s="70" t="s">
        <v>1197</v>
      </c>
      <c r="H84" s="71">
        <v>0</v>
      </c>
      <c r="I84" s="72" t="s">
        <v>640</v>
      </c>
      <c r="J84" s="73">
        <v>0.71</v>
      </c>
      <c r="K84" s="73">
        <v>1.93</v>
      </c>
      <c r="L84" s="73">
        <v>1.93</v>
      </c>
      <c r="M84" s="74" t="s">
        <v>640</v>
      </c>
      <c r="N84" s="75">
        <v>157</v>
      </c>
      <c r="O84" s="75">
        <v>0.05</v>
      </c>
      <c r="P84" s="75">
        <v>0.05</v>
      </c>
      <c r="Q84" s="193">
        <v>2</v>
      </c>
    </row>
    <row r="85" spans="1:17" ht="15" customHeight="1" x14ac:dyDescent="0.25">
      <c r="A85" s="66">
        <v>887</v>
      </c>
      <c r="B85" s="67">
        <v>887</v>
      </c>
      <c r="C85" s="68">
        <v>1300035619768</v>
      </c>
      <c r="D85" s="79">
        <v>687</v>
      </c>
      <c r="E85" s="67">
        <v>687</v>
      </c>
      <c r="F85" s="68">
        <v>1300050652905</v>
      </c>
      <c r="G85" s="70" t="s">
        <v>1198</v>
      </c>
      <c r="H85" s="71">
        <v>0</v>
      </c>
      <c r="I85" s="72" t="s">
        <v>640</v>
      </c>
      <c r="J85" s="73">
        <v>239.22</v>
      </c>
      <c r="K85" s="73">
        <v>1.44</v>
      </c>
      <c r="L85" s="73">
        <v>1.44</v>
      </c>
      <c r="M85" s="74" t="s">
        <v>640</v>
      </c>
      <c r="N85" s="75">
        <v>1993.52</v>
      </c>
      <c r="O85" s="75">
        <v>0.05</v>
      </c>
      <c r="P85" s="75">
        <v>0.05</v>
      </c>
      <c r="Q85" s="193">
        <v>2</v>
      </c>
    </row>
    <row r="86" spans="1:17" ht="15" customHeight="1" x14ac:dyDescent="0.25">
      <c r="A86" s="66">
        <v>889</v>
      </c>
      <c r="B86" s="67">
        <v>889</v>
      </c>
      <c r="C86" s="68">
        <v>1300060626293</v>
      </c>
      <c r="D86" s="79">
        <v>678</v>
      </c>
      <c r="E86" s="67">
        <v>678</v>
      </c>
      <c r="F86" s="68">
        <v>1300060626309</v>
      </c>
      <c r="G86" s="70" t="s">
        <v>1199</v>
      </c>
      <c r="H86" s="71">
        <v>0</v>
      </c>
      <c r="I86" s="72" t="s">
        <v>640</v>
      </c>
      <c r="J86" s="73">
        <v>0.98</v>
      </c>
      <c r="K86" s="73">
        <v>1.41</v>
      </c>
      <c r="L86" s="73">
        <v>1.41</v>
      </c>
      <c r="M86" s="74" t="s">
        <v>640</v>
      </c>
      <c r="N86" s="75">
        <v>156.72999999999999</v>
      </c>
      <c r="O86" s="75">
        <v>0.05</v>
      </c>
      <c r="P86" s="75">
        <v>0.05</v>
      </c>
      <c r="Q86" s="193">
        <v>2</v>
      </c>
    </row>
    <row r="87" spans="1:17" ht="15" customHeight="1" x14ac:dyDescent="0.25">
      <c r="A87" s="66">
        <v>890</v>
      </c>
      <c r="B87" s="67">
        <v>890</v>
      </c>
      <c r="C87" s="68">
        <v>1300060621987</v>
      </c>
      <c r="D87" s="79">
        <v>697</v>
      </c>
      <c r="E87" s="67">
        <v>697</v>
      </c>
      <c r="F87" s="68">
        <v>1300060621996</v>
      </c>
      <c r="G87" s="70" t="s">
        <v>1200</v>
      </c>
      <c r="H87" s="71">
        <v>0</v>
      </c>
      <c r="I87" s="72" t="s">
        <v>640</v>
      </c>
      <c r="J87" s="73">
        <v>103.21</v>
      </c>
      <c r="K87" s="73">
        <v>1.48</v>
      </c>
      <c r="L87" s="73">
        <v>1.48</v>
      </c>
      <c r="M87" s="74" t="s">
        <v>640</v>
      </c>
      <c r="N87" s="75">
        <v>5340.69</v>
      </c>
      <c r="O87" s="75">
        <v>0.05</v>
      </c>
      <c r="P87" s="75">
        <v>0.05</v>
      </c>
      <c r="Q87" s="193">
        <v>2</v>
      </c>
    </row>
    <row r="88" spans="1:17" ht="15" customHeight="1" x14ac:dyDescent="0.25">
      <c r="A88" s="66">
        <v>891</v>
      </c>
      <c r="B88" s="67">
        <v>891</v>
      </c>
      <c r="C88" s="68">
        <v>1300060622002</v>
      </c>
      <c r="D88" s="79">
        <v>699</v>
      </c>
      <c r="E88" s="67">
        <v>699</v>
      </c>
      <c r="F88" s="68">
        <v>1300060622011</v>
      </c>
      <c r="G88" s="70" t="s">
        <v>1201</v>
      </c>
      <c r="H88" s="71">
        <v>0</v>
      </c>
      <c r="I88" s="72" t="s">
        <v>640</v>
      </c>
      <c r="J88" s="73">
        <v>47.82</v>
      </c>
      <c r="K88" s="73">
        <v>1.49</v>
      </c>
      <c r="L88" s="73">
        <v>1.49</v>
      </c>
      <c r="M88" s="74" t="s">
        <v>640</v>
      </c>
      <c r="N88" s="75">
        <v>2463.41</v>
      </c>
      <c r="O88" s="75">
        <v>0.05</v>
      </c>
      <c r="P88" s="75">
        <v>0.05</v>
      </c>
      <c r="Q88" s="193">
        <v>2</v>
      </c>
    </row>
    <row r="89" spans="1:17" ht="15" customHeight="1" x14ac:dyDescent="0.25">
      <c r="A89" s="66">
        <v>892</v>
      </c>
      <c r="B89" s="67">
        <v>892</v>
      </c>
      <c r="C89" s="68">
        <v>1300060609697</v>
      </c>
      <c r="D89" s="79">
        <v>692</v>
      </c>
      <c r="E89" s="67">
        <v>692</v>
      </c>
      <c r="F89" s="68">
        <v>1300060609702</v>
      </c>
      <c r="G89" s="70" t="s">
        <v>1202</v>
      </c>
      <c r="H89" s="71">
        <v>1</v>
      </c>
      <c r="I89" s="72" t="s">
        <v>640</v>
      </c>
      <c r="J89" s="73">
        <v>18383.29</v>
      </c>
      <c r="K89" s="73">
        <v>1.65</v>
      </c>
      <c r="L89" s="73">
        <v>1.65</v>
      </c>
      <c r="M89" s="74" t="s">
        <v>640</v>
      </c>
      <c r="N89" s="75">
        <v>2555.4299999999998</v>
      </c>
      <c r="O89" s="75">
        <v>0.05</v>
      </c>
      <c r="P89" s="75">
        <v>0.05</v>
      </c>
      <c r="Q89" s="193">
        <v>2</v>
      </c>
    </row>
    <row r="90" spans="1:17" ht="15" customHeight="1" x14ac:dyDescent="0.25">
      <c r="A90" s="66">
        <v>893</v>
      </c>
      <c r="B90" s="67">
        <v>893</v>
      </c>
      <c r="C90" s="68">
        <v>1300060659740</v>
      </c>
      <c r="D90" s="79">
        <v>693</v>
      </c>
      <c r="E90" s="67">
        <v>693</v>
      </c>
      <c r="F90" s="68">
        <v>1300060659759</v>
      </c>
      <c r="G90" s="70" t="s">
        <v>1203</v>
      </c>
      <c r="H90" s="71">
        <v>0</v>
      </c>
      <c r="I90" s="72" t="s">
        <v>640</v>
      </c>
      <c r="J90" s="73">
        <v>5.2</v>
      </c>
      <c r="K90" s="73">
        <v>1.41</v>
      </c>
      <c r="L90" s="73">
        <v>1.41</v>
      </c>
      <c r="M90" s="74" t="s">
        <v>640</v>
      </c>
      <c r="N90" s="75">
        <v>467.94</v>
      </c>
      <c r="O90" s="75">
        <v>0.05</v>
      </c>
      <c r="P90" s="75">
        <v>0.05</v>
      </c>
      <c r="Q90" s="193">
        <v>2</v>
      </c>
    </row>
    <row r="91" spans="1:17" ht="15" customHeight="1" x14ac:dyDescent="0.25">
      <c r="A91" s="66">
        <v>894</v>
      </c>
      <c r="B91" s="67">
        <v>894</v>
      </c>
      <c r="C91" s="68">
        <v>1300060647600</v>
      </c>
      <c r="D91" s="79">
        <v>694</v>
      </c>
      <c r="E91" s="67">
        <v>694</v>
      </c>
      <c r="F91" s="68">
        <v>1300060647610</v>
      </c>
      <c r="G91" s="70" t="s">
        <v>1204</v>
      </c>
      <c r="H91" s="71">
        <v>0</v>
      </c>
      <c r="I91" s="72" t="s">
        <v>640</v>
      </c>
      <c r="J91" s="73">
        <v>486.88</v>
      </c>
      <c r="K91" s="73">
        <v>1.43</v>
      </c>
      <c r="L91" s="73">
        <v>1.43</v>
      </c>
      <c r="M91" s="74" t="s">
        <v>640</v>
      </c>
      <c r="N91" s="75">
        <v>25220.38</v>
      </c>
      <c r="O91" s="75">
        <v>0.05</v>
      </c>
      <c r="P91" s="75">
        <v>0.05</v>
      </c>
      <c r="Q91" s="193">
        <v>2</v>
      </c>
    </row>
    <row r="92" spans="1:17" ht="15" customHeight="1" x14ac:dyDescent="0.25">
      <c r="A92" s="66">
        <v>895</v>
      </c>
      <c r="B92" s="67">
        <v>895</v>
      </c>
      <c r="C92" s="68">
        <v>1300060785462</v>
      </c>
      <c r="D92" s="79">
        <v>696</v>
      </c>
      <c r="E92" s="67">
        <v>696</v>
      </c>
      <c r="F92" s="68">
        <v>1300060785453</v>
      </c>
      <c r="G92" s="70" t="s">
        <v>1205</v>
      </c>
      <c r="H92" s="71">
        <v>0</v>
      </c>
      <c r="I92" s="72" t="s">
        <v>640</v>
      </c>
      <c r="J92" s="73">
        <v>1080.31</v>
      </c>
      <c r="K92" s="73" t="s">
        <v>640</v>
      </c>
      <c r="L92" s="73" t="s">
        <v>640</v>
      </c>
      <c r="M92" s="74" t="s">
        <v>640</v>
      </c>
      <c r="N92" s="75">
        <v>30120.560000000001</v>
      </c>
      <c r="O92" s="75">
        <v>0.05</v>
      </c>
      <c r="P92" s="75">
        <v>0.05</v>
      </c>
      <c r="Q92" s="193">
        <v>2</v>
      </c>
    </row>
    <row r="93" spans="1:17" ht="15" customHeight="1" x14ac:dyDescent="0.25">
      <c r="A93" s="66">
        <v>896</v>
      </c>
      <c r="B93" s="67">
        <v>896</v>
      </c>
      <c r="C93" s="68">
        <v>1300060673442</v>
      </c>
      <c r="D93" s="79">
        <v>616</v>
      </c>
      <c r="E93" s="67">
        <v>616</v>
      </c>
      <c r="F93" s="68">
        <v>1300060673451</v>
      </c>
      <c r="G93" s="70" t="s">
        <v>1206</v>
      </c>
      <c r="H93" s="71">
        <v>0</v>
      </c>
      <c r="I93" s="72" t="s">
        <v>640</v>
      </c>
      <c r="J93" s="73">
        <v>1647.16</v>
      </c>
      <c r="K93" s="73">
        <v>1.58</v>
      </c>
      <c r="L93" s="73">
        <v>1.58</v>
      </c>
      <c r="M93" s="74" t="s">
        <v>640</v>
      </c>
      <c r="N93" s="75">
        <v>1647.16</v>
      </c>
      <c r="O93" s="75">
        <v>0.05</v>
      </c>
      <c r="P93" s="75">
        <v>0.05</v>
      </c>
      <c r="Q93" s="193">
        <v>3</v>
      </c>
    </row>
    <row r="94" spans="1:17" ht="15" customHeight="1" x14ac:dyDescent="0.25">
      <c r="A94" s="66">
        <v>897</v>
      </c>
      <c r="B94" s="67">
        <v>897</v>
      </c>
      <c r="C94" s="68">
        <v>1300060673460</v>
      </c>
      <c r="D94" s="79">
        <v>617</v>
      </c>
      <c r="E94" s="67">
        <v>617</v>
      </c>
      <c r="F94" s="68">
        <v>1300060673489</v>
      </c>
      <c r="G94" s="70" t="s">
        <v>1207</v>
      </c>
      <c r="H94" s="71">
        <v>0</v>
      </c>
      <c r="I94" s="72" t="s">
        <v>640</v>
      </c>
      <c r="J94" s="73">
        <v>80.349999999999994</v>
      </c>
      <c r="K94" s="73">
        <v>1.67</v>
      </c>
      <c r="L94" s="73">
        <v>1.67</v>
      </c>
      <c r="M94" s="74" t="s">
        <v>640</v>
      </c>
      <c r="N94" s="75">
        <v>3213.97</v>
      </c>
      <c r="O94" s="75">
        <v>0.05</v>
      </c>
      <c r="P94" s="75">
        <v>0.05</v>
      </c>
      <c r="Q94" s="193">
        <v>3</v>
      </c>
    </row>
    <row r="95" spans="1:17" ht="15" customHeight="1" x14ac:dyDescent="0.25">
      <c r="A95" s="66">
        <v>898</v>
      </c>
      <c r="B95" s="67">
        <v>898</v>
      </c>
      <c r="C95" s="68">
        <v>1300051694552</v>
      </c>
      <c r="D95" s="79">
        <v>698</v>
      </c>
      <c r="E95" s="67">
        <v>698</v>
      </c>
      <c r="F95" s="68">
        <v>1300051694827</v>
      </c>
      <c r="G95" s="70" t="s">
        <v>1208</v>
      </c>
      <c r="H95" s="71">
        <v>0</v>
      </c>
      <c r="I95" s="72" t="s">
        <v>640</v>
      </c>
      <c r="J95" s="73">
        <v>549.09</v>
      </c>
      <c r="K95" s="73">
        <v>1.38</v>
      </c>
      <c r="L95" s="73">
        <v>1.38</v>
      </c>
      <c r="M95" s="74" t="s">
        <v>640</v>
      </c>
      <c r="N95" s="75">
        <v>5029.1099999999997</v>
      </c>
      <c r="O95" s="75">
        <v>0.05</v>
      </c>
      <c r="P95" s="75">
        <v>0.05</v>
      </c>
      <c r="Q95" s="193">
        <v>3</v>
      </c>
    </row>
    <row r="96" spans="1:17" ht="15" customHeight="1" x14ac:dyDescent="0.25">
      <c r="A96" s="66">
        <v>899</v>
      </c>
      <c r="B96" s="67">
        <v>899</v>
      </c>
      <c r="C96" s="68">
        <v>1300060484140</v>
      </c>
      <c r="D96" s="79"/>
      <c r="E96" s="67"/>
      <c r="F96" s="68"/>
      <c r="G96" s="70" t="s">
        <v>1209</v>
      </c>
      <c r="H96" s="71">
        <v>3</v>
      </c>
      <c r="I96" s="72" t="s">
        <v>640</v>
      </c>
      <c r="J96" s="73">
        <v>96726.22</v>
      </c>
      <c r="K96" s="73">
        <v>3.35</v>
      </c>
      <c r="L96" s="73">
        <v>3.35</v>
      </c>
      <c r="M96" s="74" t="s">
        <v>1128</v>
      </c>
      <c r="N96" s="75" t="s">
        <v>1128</v>
      </c>
      <c r="O96" s="75" t="s">
        <v>1128</v>
      </c>
      <c r="P96" s="75" t="s">
        <v>1128</v>
      </c>
      <c r="Q96" s="193">
        <v>3</v>
      </c>
    </row>
    <row r="97" spans="1:17" ht="15" customHeight="1" x14ac:dyDescent="0.25">
      <c r="A97" s="66">
        <v>911</v>
      </c>
      <c r="B97" s="67">
        <v>911</v>
      </c>
      <c r="C97" s="68">
        <v>1300060805612</v>
      </c>
      <c r="D97" s="79">
        <v>623</v>
      </c>
      <c r="E97" s="67">
        <v>623</v>
      </c>
      <c r="F97" s="68">
        <v>1300060805621</v>
      </c>
      <c r="G97" s="70" t="s">
        <v>1210</v>
      </c>
      <c r="H97" s="71">
        <v>0</v>
      </c>
      <c r="I97" s="72" t="s">
        <v>640</v>
      </c>
      <c r="J97" s="73">
        <v>197.04</v>
      </c>
      <c r="K97" s="73">
        <v>2.74</v>
      </c>
      <c r="L97" s="73">
        <v>2.74</v>
      </c>
      <c r="M97" s="74">
        <v>-0.99</v>
      </c>
      <c r="N97" s="75">
        <v>7110.24</v>
      </c>
      <c r="O97" s="75">
        <v>0.05</v>
      </c>
      <c r="P97" s="75">
        <v>0.05</v>
      </c>
      <c r="Q97" s="193">
        <v>3</v>
      </c>
    </row>
    <row r="98" spans="1:17" ht="15" customHeight="1" x14ac:dyDescent="0.25">
      <c r="A98" s="66">
        <v>912</v>
      </c>
      <c r="B98" s="67">
        <v>912</v>
      </c>
      <c r="C98" s="68">
        <v>1300060805560</v>
      </c>
      <c r="D98" s="79">
        <v>624</v>
      </c>
      <c r="E98" s="67">
        <v>624</v>
      </c>
      <c r="F98" s="68">
        <v>1300060805570</v>
      </c>
      <c r="G98" s="70" t="s">
        <v>1211</v>
      </c>
      <c r="H98" s="71">
        <v>0</v>
      </c>
      <c r="I98" s="72" t="s">
        <v>640</v>
      </c>
      <c r="J98" s="73">
        <v>114.51</v>
      </c>
      <c r="K98" s="73">
        <v>1.89</v>
      </c>
      <c r="L98" s="73">
        <v>1.89</v>
      </c>
      <c r="M98" s="74" t="s">
        <v>640</v>
      </c>
      <c r="N98" s="75">
        <v>5341.43</v>
      </c>
      <c r="O98" s="75">
        <v>0.05</v>
      </c>
      <c r="P98" s="75">
        <v>0.05</v>
      </c>
      <c r="Q98" s="193">
        <v>3</v>
      </c>
    </row>
    <row r="99" spans="1:17" ht="15" customHeight="1" x14ac:dyDescent="0.25">
      <c r="A99" s="66">
        <v>913</v>
      </c>
      <c r="B99" s="67">
        <v>913</v>
      </c>
      <c r="C99" s="68">
        <v>1300060988493</v>
      </c>
      <c r="D99" s="79"/>
      <c r="E99" s="67"/>
      <c r="F99" s="68"/>
      <c r="G99" s="70" t="s">
        <v>1212</v>
      </c>
      <c r="H99" s="71">
        <v>1</v>
      </c>
      <c r="I99" s="72" t="s">
        <v>640</v>
      </c>
      <c r="J99" s="73">
        <v>20997.33</v>
      </c>
      <c r="K99" s="73">
        <v>5.97</v>
      </c>
      <c r="L99" s="73">
        <v>5.97</v>
      </c>
      <c r="M99" s="74" t="s">
        <v>1128</v>
      </c>
      <c r="N99" s="75" t="s">
        <v>1128</v>
      </c>
      <c r="O99" s="75" t="s">
        <v>1128</v>
      </c>
      <c r="P99" s="75" t="s">
        <v>1128</v>
      </c>
      <c r="Q99" s="193">
        <v>3</v>
      </c>
    </row>
    <row r="100" spans="1:17" ht="15" customHeight="1" x14ac:dyDescent="0.25">
      <c r="A100" s="66">
        <v>914</v>
      </c>
      <c r="B100" s="67">
        <v>914</v>
      </c>
      <c r="C100" s="68">
        <v>1300060818597</v>
      </c>
      <c r="D100" s="79">
        <v>626</v>
      </c>
      <c r="E100" s="67">
        <v>626</v>
      </c>
      <c r="F100" s="68">
        <v>1300060818602</v>
      </c>
      <c r="G100" s="70" t="s">
        <v>1213</v>
      </c>
      <c r="H100" s="71">
        <v>0</v>
      </c>
      <c r="I100" s="72" t="s">
        <v>640</v>
      </c>
      <c r="J100" s="73">
        <v>20.73</v>
      </c>
      <c r="K100" s="73">
        <v>2.13</v>
      </c>
      <c r="L100" s="73">
        <v>2.13</v>
      </c>
      <c r="M100" s="74" t="s">
        <v>640</v>
      </c>
      <c r="N100" s="75">
        <v>1576.12</v>
      </c>
      <c r="O100" s="75">
        <v>0.05</v>
      </c>
      <c r="P100" s="75">
        <v>0.05</v>
      </c>
      <c r="Q100" s="193">
        <v>3</v>
      </c>
    </row>
    <row r="101" spans="1:17" ht="15" customHeight="1" x14ac:dyDescent="0.25">
      <c r="A101" s="66">
        <v>916</v>
      </c>
      <c r="B101" s="67">
        <v>916</v>
      </c>
      <c r="C101" s="68">
        <v>1300060914180</v>
      </c>
      <c r="D101" s="79" t="s">
        <v>1214</v>
      </c>
      <c r="E101" s="67" t="s">
        <v>1214</v>
      </c>
      <c r="F101" s="68">
        <v>1300060914190</v>
      </c>
      <c r="G101" s="70" t="s">
        <v>1215</v>
      </c>
      <c r="H101" s="71">
        <v>0</v>
      </c>
      <c r="I101" s="72" t="s">
        <v>640</v>
      </c>
      <c r="J101" s="73">
        <v>86.82</v>
      </c>
      <c r="K101" s="73">
        <v>1.8</v>
      </c>
      <c r="L101" s="73">
        <v>1.8</v>
      </c>
      <c r="M101" s="74" t="s">
        <v>640</v>
      </c>
      <c r="N101" s="75">
        <v>2043.07</v>
      </c>
      <c r="O101" s="75">
        <v>0.05</v>
      </c>
      <c r="P101" s="75">
        <v>0.05</v>
      </c>
      <c r="Q101" s="193">
        <v>3</v>
      </c>
    </row>
    <row r="102" spans="1:17" ht="15" customHeight="1" x14ac:dyDescent="0.25">
      <c r="A102" s="66">
        <v>917</v>
      </c>
      <c r="B102" s="67">
        <v>917</v>
      </c>
      <c r="C102" s="68">
        <v>1300060928379</v>
      </c>
      <c r="D102" s="79">
        <v>632</v>
      </c>
      <c r="E102" s="67">
        <v>632</v>
      </c>
      <c r="F102" s="68">
        <v>1300060928388</v>
      </c>
      <c r="G102" s="70" t="s">
        <v>1216</v>
      </c>
      <c r="H102" s="71">
        <v>0</v>
      </c>
      <c r="I102" s="72" t="s">
        <v>640</v>
      </c>
      <c r="J102" s="73">
        <v>1041.04</v>
      </c>
      <c r="K102" s="73">
        <v>1.36</v>
      </c>
      <c r="L102" s="73">
        <v>1.36</v>
      </c>
      <c r="M102" s="74" t="s">
        <v>640</v>
      </c>
      <c r="N102" s="75">
        <v>6038.01</v>
      </c>
      <c r="O102" s="75">
        <v>0.05</v>
      </c>
      <c r="P102" s="75">
        <v>0.05</v>
      </c>
      <c r="Q102" s="193">
        <v>3</v>
      </c>
    </row>
    <row r="103" spans="1:17" ht="15" customHeight="1" x14ac:dyDescent="0.25">
      <c r="A103" s="66">
        <v>918</v>
      </c>
      <c r="B103" s="67">
        <v>918</v>
      </c>
      <c r="C103" s="68">
        <v>1300060901943</v>
      </c>
      <c r="D103" s="79">
        <v>633</v>
      </c>
      <c r="E103" s="67">
        <v>633</v>
      </c>
      <c r="F103" s="68">
        <v>1300060901952</v>
      </c>
      <c r="G103" s="70" t="s">
        <v>1217</v>
      </c>
      <c r="H103" s="71">
        <v>0</v>
      </c>
      <c r="I103" s="72" t="s">
        <v>640</v>
      </c>
      <c r="J103" s="73">
        <v>112.34</v>
      </c>
      <c r="K103" s="73">
        <v>1.74</v>
      </c>
      <c r="L103" s="73">
        <v>1.74</v>
      </c>
      <c r="M103" s="74" t="s">
        <v>640</v>
      </c>
      <c r="N103" s="75">
        <v>3371.56</v>
      </c>
      <c r="O103" s="75">
        <v>0.05</v>
      </c>
      <c r="P103" s="75">
        <v>0.05</v>
      </c>
      <c r="Q103" s="193">
        <v>3</v>
      </c>
    </row>
    <row r="104" spans="1:17" ht="15" customHeight="1" x14ac:dyDescent="0.25">
      <c r="A104" s="66">
        <v>919</v>
      </c>
      <c r="B104" s="67">
        <v>919</v>
      </c>
      <c r="C104" s="68">
        <v>1300060969923</v>
      </c>
      <c r="D104" s="79"/>
      <c r="E104" s="67"/>
      <c r="F104" s="68"/>
      <c r="G104" s="70" t="s">
        <v>1218</v>
      </c>
      <c r="H104" s="71">
        <v>2</v>
      </c>
      <c r="I104" s="72" t="s">
        <v>640</v>
      </c>
      <c r="J104" s="73">
        <v>56764.66</v>
      </c>
      <c r="K104" s="73">
        <v>2.71</v>
      </c>
      <c r="L104" s="73">
        <v>2.71</v>
      </c>
      <c r="M104" s="74" t="s">
        <v>1128</v>
      </c>
      <c r="N104" s="75" t="s">
        <v>1128</v>
      </c>
      <c r="O104" s="75" t="s">
        <v>1128</v>
      </c>
      <c r="P104" s="75" t="s">
        <v>1128</v>
      </c>
      <c r="Q104" s="193">
        <v>3</v>
      </c>
    </row>
    <row r="105" spans="1:17" ht="15" customHeight="1" x14ac:dyDescent="0.25">
      <c r="A105" s="66">
        <v>921</v>
      </c>
      <c r="B105" s="67">
        <v>921</v>
      </c>
      <c r="C105" s="68">
        <v>1300050654248</v>
      </c>
      <c r="D105" s="79">
        <v>691</v>
      </c>
      <c r="E105" s="67">
        <v>691</v>
      </c>
      <c r="F105" s="68">
        <v>1300060208518</v>
      </c>
      <c r="G105" s="70" t="s">
        <v>1219</v>
      </c>
      <c r="H105" s="71">
        <v>3</v>
      </c>
      <c r="I105" s="72" t="s">
        <v>640</v>
      </c>
      <c r="J105" s="73">
        <v>99346.35</v>
      </c>
      <c r="K105" s="73">
        <v>2.91</v>
      </c>
      <c r="L105" s="73">
        <v>2.91</v>
      </c>
      <c r="M105" s="74" t="s">
        <v>640</v>
      </c>
      <c r="N105" s="75">
        <v>2931.49</v>
      </c>
      <c r="O105" s="75">
        <v>0.05</v>
      </c>
      <c r="P105" s="75">
        <v>0.05</v>
      </c>
      <c r="Q105" s="193">
        <v>3</v>
      </c>
    </row>
    <row r="106" spans="1:17" ht="15" customHeight="1" x14ac:dyDescent="0.25">
      <c r="A106" s="66">
        <v>923</v>
      </c>
      <c r="B106" s="67">
        <v>923</v>
      </c>
      <c r="C106" s="68">
        <v>1300050649994</v>
      </c>
      <c r="D106" s="79"/>
      <c r="E106" s="67"/>
      <c r="F106" s="68"/>
      <c r="G106" s="70" t="s">
        <v>1220</v>
      </c>
      <c r="H106" s="71">
        <v>3</v>
      </c>
      <c r="I106" s="72" t="s">
        <v>640</v>
      </c>
      <c r="J106" s="73">
        <v>89479.45</v>
      </c>
      <c r="K106" s="73">
        <v>4.55</v>
      </c>
      <c r="L106" s="73">
        <v>4.55</v>
      </c>
      <c r="M106" s="74" t="s">
        <v>1128</v>
      </c>
      <c r="N106" s="75" t="s">
        <v>1128</v>
      </c>
      <c r="O106" s="75" t="s">
        <v>1128</v>
      </c>
      <c r="P106" s="75" t="s">
        <v>1128</v>
      </c>
      <c r="Q106" s="193">
        <v>3</v>
      </c>
    </row>
    <row r="107" spans="1:17" ht="15" customHeight="1" x14ac:dyDescent="0.25">
      <c r="A107" s="66">
        <v>924</v>
      </c>
      <c r="B107" s="67">
        <v>924</v>
      </c>
      <c r="C107" s="68">
        <v>1300060972493</v>
      </c>
      <c r="D107" s="79"/>
      <c r="E107" s="67"/>
      <c r="F107" s="68"/>
      <c r="G107" s="70" t="s">
        <v>1221</v>
      </c>
      <c r="H107" s="71">
        <v>2</v>
      </c>
      <c r="I107" s="72" t="s">
        <v>640</v>
      </c>
      <c r="J107" s="73">
        <v>57452.83</v>
      </c>
      <c r="K107" s="73">
        <v>4.78</v>
      </c>
      <c r="L107" s="73">
        <v>4.78</v>
      </c>
      <c r="M107" s="74" t="s">
        <v>1128</v>
      </c>
      <c r="N107" s="75" t="s">
        <v>1128</v>
      </c>
      <c r="O107" s="75" t="s">
        <v>1128</v>
      </c>
      <c r="P107" s="75" t="s">
        <v>1128</v>
      </c>
      <c r="Q107" s="193">
        <v>3</v>
      </c>
    </row>
    <row r="108" spans="1:17" ht="15" customHeight="1" x14ac:dyDescent="0.25">
      <c r="A108" s="66">
        <v>925</v>
      </c>
      <c r="B108" s="67">
        <v>925</v>
      </c>
      <c r="C108" s="68">
        <v>1300050654220</v>
      </c>
      <c r="D108" s="79"/>
      <c r="E108" s="67"/>
      <c r="F108" s="68"/>
      <c r="G108" s="70" t="s">
        <v>1222</v>
      </c>
      <c r="H108" s="71">
        <v>2</v>
      </c>
      <c r="I108" s="72" t="s">
        <v>640</v>
      </c>
      <c r="J108" s="73">
        <v>62209.79</v>
      </c>
      <c r="K108" s="73">
        <v>3.44</v>
      </c>
      <c r="L108" s="73">
        <v>3.44</v>
      </c>
      <c r="M108" s="74" t="s">
        <v>1128</v>
      </c>
      <c r="N108" s="75" t="s">
        <v>1128</v>
      </c>
      <c r="O108" s="75" t="s">
        <v>1128</v>
      </c>
      <c r="P108" s="75" t="s">
        <v>1128</v>
      </c>
      <c r="Q108" s="193">
        <v>3</v>
      </c>
    </row>
    <row r="109" spans="1:17" ht="15" customHeight="1" x14ac:dyDescent="0.25">
      <c r="A109" s="66" t="s">
        <v>1223</v>
      </c>
      <c r="B109" s="67" t="s">
        <v>1223</v>
      </c>
      <c r="C109" s="68" t="s">
        <v>1224</v>
      </c>
      <c r="D109" s="79"/>
      <c r="E109" s="67"/>
      <c r="F109" s="68"/>
      <c r="G109" s="70" t="s">
        <v>1225</v>
      </c>
      <c r="H109" s="71">
        <v>3</v>
      </c>
      <c r="I109" s="72" t="s">
        <v>640</v>
      </c>
      <c r="J109" s="73">
        <v>87620.41</v>
      </c>
      <c r="K109" s="73">
        <v>4.4800000000000004</v>
      </c>
      <c r="L109" s="73">
        <v>4.4800000000000004</v>
      </c>
      <c r="M109" s="74" t="s">
        <v>1128</v>
      </c>
      <c r="N109" s="75" t="s">
        <v>1128</v>
      </c>
      <c r="O109" s="75" t="s">
        <v>1128</v>
      </c>
      <c r="P109" s="75" t="s">
        <v>1128</v>
      </c>
      <c r="Q109" s="193">
        <v>3</v>
      </c>
    </row>
    <row r="110" spans="1:17" ht="15" customHeight="1" x14ac:dyDescent="0.25">
      <c r="A110" s="66" t="s">
        <v>1226</v>
      </c>
      <c r="B110" s="67" t="s">
        <v>1226</v>
      </c>
      <c r="C110" s="68" t="s">
        <v>1227</v>
      </c>
      <c r="D110" s="79"/>
      <c r="E110" s="67"/>
      <c r="F110" s="68"/>
      <c r="G110" s="70" t="s">
        <v>1228</v>
      </c>
      <c r="H110" s="71">
        <v>4</v>
      </c>
      <c r="I110" s="72" t="s">
        <v>640</v>
      </c>
      <c r="J110" s="73">
        <v>206501.02</v>
      </c>
      <c r="K110" s="73">
        <v>2.65</v>
      </c>
      <c r="L110" s="73">
        <v>2.65</v>
      </c>
      <c r="M110" s="74" t="s">
        <v>1128</v>
      </c>
      <c r="N110" s="75" t="s">
        <v>1128</v>
      </c>
      <c r="O110" s="75" t="s">
        <v>1128</v>
      </c>
      <c r="P110" s="75" t="s">
        <v>1128</v>
      </c>
      <c r="Q110" s="193">
        <v>3</v>
      </c>
    </row>
    <row r="111" spans="1:17" ht="15" customHeight="1" x14ac:dyDescent="0.25">
      <c r="A111" s="66" t="s">
        <v>1229</v>
      </c>
      <c r="B111" s="67" t="s">
        <v>1229</v>
      </c>
      <c r="C111" s="68" t="s">
        <v>1230</v>
      </c>
      <c r="D111" s="79" t="s">
        <v>1230</v>
      </c>
      <c r="E111" s="67" t="s">
        <v>1230</v>
      </c>
      <c r="F111" s="68" t="s">
        <v>1230</v>
      </c>
      <c r="G111" s="70" t="s">
        <v>1231</v>
      </c>
      <c r="H111" s="71">
        <v>0</v>
      </c>
      <c r="I111" s="72" t="s">
        <v>640</v>
      </c>
      <c r="J111" s="73" t="s">
        <v>640</v>
      </c>
      <c r="K111" s="73">
        <v>1.74</v>
      </c>
      <c r="L111" s="73">
        <v>1.74</v>
      </c>
      <c r="M111" s="74" t="s">
        <v>640</v>
      </c>
      <c r="N111" s="75" t="s">
        <v>640</v>
      </c>
      <c r="O111" s="75">
        <v>0.05</v>
      </c>
      <c r="P111" s="75">
        <v>0.05</v>
      </c>
      <c r="Q111" s="193">
        <v>3</v>
      </c>
    </row>
    <row r="112" spans="1:17" ht="15" customHeight="1" x14ac:dyDescent="0.25">
      <c r="A112" s="66" t="s">
        <v>1232</v>
      </c>
      <c r="B112" s="67" t="s">
        <v>1232</v>
      </c>
      <c r="C112" s="68" t="s">
        <v>1233</v>
      </c>
      <c r="D112" s="79" t="s">
        <v>1233</v>
      </c>
      <c r="E112" s="67" t="s">
        <v>1233</v>
      </c>
      <c r="F112" s="68" t="s">
        <v>1233</v>
      </c>
      <c r="G112" s="70" t="s">
        <v>1234</v>
      </c>
      <c r="H112" s="71">
        <v>1</v>
      </c>
      <c r="I112" s="72" t="s">
        <v>640</v>
      </c>
      <c r="J112" s="73">
        <v>20963.98</v>
      </c>
      <c r="K112" s="73" t="s">
        <v>640</v>
      </c>
      <c r="L112" s="73" t="s">
        <v>640</v>
      </c>
      <c r="M112" s="74" t="s">
        <v>640</v>
      </c>
      <c r="N112" s="75" t="s">
        <v>640</v>
      </c>
      <c r="O112" s="75" t="s">
        <v>640</v>
      </c>
      <c r="P112" s="75" t="s">
        <v>640</v>
      </c>
      <c r="Q112" s="193">
        <v>3</v>
      </c>
    </row>
    <row r="113" spans="1:17" ht="15" customHeight="1" x14ac:dyDescent="0.25">
      <c r="A113" s="66" t="s">
        <v>1235</v>
      </c>
      <c r="B113" s="67" t="s">
        <v>1235</v>
      </c>
      <c r="C113" s="68" t="s">
        <v>1236</v>
      </c>
      <c r="D113" s="79" t="s">
        <v>1236</v>
      </c>
      <c r="E113" s="67" t="s">
        <v>1236</v>
      </c>
      <c r="F113" s="68" t="s">
        <v>1236</v>
      </c>
      <c r="G113" s="70" t="s">
        <v>1237</v>
      </c>
      <c r="H113" s="71">
        <v>0</v>
      </c>
      <c r="I113" s="72" t="s">
        <v>640</v>
      </c>
      <c r="J113" s="73">
        <v>106.44</v>
      </c>
      <c r="K113" s="73">
        <v>1.7</v>
      </c>
      <c r="L113" s="73">
        <v>1.7</v>
      </c>
      <c r="M113" s="74" t="s">
        <v>640</v>
      </c>
      <c r="N113" s="75">
        <v>5299.75</v>
      </c>
      <c r="O113" s="75">
        <v>0.05</v>
      </c>
      <c r="P113" s="75">
        <v>0.05</v>
      </c>
      <c r="Q113" s="193">
        <v>3</v>
      </c>
    </row>
    <row r="114" spans="1:17" ht="15" customHeight="1" x14ac:dyDescent="0.25">
      <c r="A114" s="66" t="s">
        <v>1238</v>
      </c>
      <c r="B114" s="67" t="s">
        <v>1238</v>
      </c>
      <c r="C114" s="68" t="s">
        <v>1239</v>
      </c>
      <c r="D114" s="79" t="s">
        <v>1240</v>
      </c>
      <c r="E114" s="67" t="s">
        <v>1240</v>
      </c>
      <c r="F114" s="68">
        <v>1300060824838</v>
      </c>
      <c r="G114" s="70" t="s">
        <v>1241</v>
      </c>
      <c r="H114" s="71">
        <v>0</v>
      </c>
      <c r="I114" s="72" t="s">
        <v>640</v>
      </c>
      <c r="J114" s="73">
        <v>1238.06</v>
      </c>
      <c r="K114" s="73">
        <v>1.19</v>
      </c>
      <c r="L114" s="73">
        <v>1.19</v>
      </c>
      <c r="M114" s="74" t="s">
        <v>640</v>
      </c>
      <c r="N114" s="75">
        <v>1238.06</v>
      </c>
      <c r="O114" s="75">
        <v>0.05</v>
      </c>
      <c r="P114" s="75">
        <v>0.05</v>
      </c>
      <c r="Q114" s="193">
        <v>3</v>
      </c>
    </row>
    <row r="115" spans="1:17" ht="15" customHeight="1" x14ac:dyDescent="0.25">
      <c r="A115" s="66" t="s">
        <v>1128</v>
      </c>
      <c r="B115" s="67" t="s">
        <v>1128</v>
      </c>
      <c r="C115" s="68" t="s">
        <v>1128</v>
      </c>
      <c r="D115" s="79" t="s">
        <v>1242</v>
      </c>
      <c r="E115" s="67" t="s">
        <v>1242</v>
      </c>
      <c r="F115" s="68" t="s">
        <v>1242</v>
      </c>
      <c r="G115" s="70" t="s">
        <v>1243</v>
      </c>
      <c r="H115" s="71">
        <v>0</v>
      </c>
      <c r="I115" s="72" t="s">
        <v>1128</v>
      </c>
      <c r="J115" s="73" t="s">
        <v>1128</v>
      </c>
      <c r="K115" s="73" t="s">
        <v>1128</v>
      </c>
      <c r="L115" s="73" t="s">
        <v>1128</v>
      </c>
      <c r="M115" s="74" t="s">
        <v>640</v>
      </c>
      <c r="N115" s="75" t="s">
        <v>640</v>
      </c>
      <c r="O115" s="75">
        <v>0.05</v>
      </c>
      <c r="P115" s="75">
        <v>0.05</v>
      </c>
      <c r="Q115" s="193">
        <v>3</v>
      </c>
    </row>
    <row r="116" spans="1:17" ht="15" customHeight="1" x14ac:dyDescent="0.25">
      <c r="A116" s="66" t="s">
        <v>1128</v>
      </c>
      <c r="B116" s="67" t="s">
        <v>1128</v>
      </c>
      <c r="C116" s="68" t="s">
        <v>1128</v>
      </c>
      <c r="D116" s="79" t="s">
        <v>1244</v>
      </c>
      <c r="E116" s="67" t="s">
        <v>1244</v>
      </c>
      <c r="F116" s="68" t="s">
        <v>1244</v>
      </c>
      <c r="G116" s="70" t="s">
        <v>1245</v>
      </c>
      <c r="H116" s="71">
        <v>0</v>
      </c>
      <c r="I116" s="72" t="s">
        <v>1128</v>
      </c>
      <c r="J116" s="73" t="s">
        <v>1128</v>
      </c>
      <c r="K116" s="73" t="s">
        <v>1128</v>
      </c>
      <c r="L116" s="73" t="s">
        <v>1128</v>
      </c>
      <c r="M116" s="74" t="s">
        <v>640</v>
      </c>
      <c r="N116" s="75" t="s">
        <v>640</v>
      </c>
      <c r="O116" s="75">
        <v>0.05</v>
      </c>
      <c r="P116" s="75">
        <v>0.05</v>
      </c>
      <c r="Q116" s="193">
        <v>3</v>
      </c>
    </row>
    <row r="117" spans="1:17" ht="15" customHeight="1" x14ac:dyDescent="0.25">
      <c r="A117" s="66">
        <v>300</v>
      </c>
      <c r="B117" s="67">
        <v>300</v>
      </c>
      <c r="C117" s="68">
        <v>1300035348714</v>
      </c>
      <c r="D117" s="79"/>
      <c r="E117" s="67"/>
      <c r="F117" s="68"/>
      <c r="G117" s="70" t="s">
        <v>1246</v>
      </c>
      <c r="H117" s="71">
        <v>1</v>
      </c>
      <c r="I117" s="72">
        <v>0.19800000000000001</v>
      </c>
      <c r="J117" s="73">
        <v>18297.63</v>
      </c>
      <c r="K117" s="73">
        <v>1.34</v>
      </c>
      <c r="L117" s="73">
        <v>1.34</v>
      </c>
      <c r="M117" s="74" t="s">
        <v>1128</v>
      </c>
      <c r="N117" s="75" t="s">
        <v>1128</v>
      </c>
      <c r="O117" s="75" t="s">
        <v>1128</v>
      </c>
      <c r="P117" s="75" t="s">
        <v>1128</v>
      </c>
      <c r="Q117" s="193">
        <v>3</v>
      </c>
    </row>
    <row r="118" spans="1:17" ht="15" customHeight="1" x14ac:dyDescent="0.25">
      <c r="A118" s="66">
        <v>301</v>
      </c>
      <c r="B118" s="67">
        <v>301</v>
      </c>
      <c r="C118" s="68">
        <v>1300035349160</v>
      </c>
      <c r="D118" s="79"/>
      <c r="E118" s="67"/>
      <c r="F118" s="68"/>
      <c r="G118" s="70" t="s">
        <v>1247</v>
      </c>
      <c r="H118" s="71">
        <v>1</v>
      </c>
      <c r="I118" s="72" t="s">
        <v>640</v>
      </c>
      <c r="J118" s="73">
        <v>18297.63</v>
      </c>
      <c r="K118" s="73">
        <v>2.15</v>
      </c>
      <c r="L118" s="73">
        <v>2.15</v>
      </c>
      <c r="M118" s="74" t="s">
        <v>1128</v>
      </c>
      <c r="N118" s="75" t="s">
        <v>1128</v>
      </c>
      <c r="O118" s="75" t="s">
        <v>1128</v>
      </c>
      <c r="P118" s="75" t="s">
        <v>1128</v>
      </c>
      <c r="Q118" s="193">
        <v>3</v>
      </c>
    </row>
    <row r="119" spans="1:17" ht="15" customHeight="1" x14ac:dyDescent="0.25">
      <c r="A119" s="66">
        <v>302</v>
      </c>
      <c r="B119" s="67">
        <v>302</v>
      </c>
      <c r="C119" s="68">
        <v>1300035349461</v>
      </c>
      <c r="D119" s="79"/>
      <c r="E119" s="67"/>
      <c r="F119" s="68"/>
      <c r="G119" s="70" t="s">
        <v>1248</v>
      </c>
      <c r="H119" s="71">
        <v>1</v>
      </c>
      <c r="I119" s="72">
        <v>0.77100000000000002</v>
      </c>
      <c r="J119" s="73">
        <v>18297.63</v>
      </c>
      <c r="K119" s="73">
        <v>3.87</v>
      </c>
      <c r="L119" s="73">
        <v>3.87</v>
      </c>
      <c r="M119" s="74" t="s">
        <v>1128</v>
      </c>
      <c r="N119" s="75" t="s">
        <v>1128</v>
      </c>
      <c r="O119" s="75" t="s">
        <v>1128</v>
      </c>
      <c r="P119" s="75" t="s">
        <v>1128</v>
      </c>
      <c r="Q119" s="193">
        <v>3</v>
      </c>
    </row>
    <row r="120" spans="1:17" ht="15" customHeight="1" x14ac:dyDescent="0.25">
      <c r="A120" s="66">
        <v>303</v>
      </c>
      <c r="B120" s="67">
        <v>303</v>
      </c>
      <c r="C120" s="68">
        <v>1300035350156</v>
      </c>
      <c r="D120" s="79"/>
      <c r="E120" s="67"/>
      <c r="F120" s="68"/>
      <c r="G120" s="70" t="s">
        <v>1249</v>
      </c>
      <c r="H120" s="71">
        <v>1</v>
      </c>
      <c r="I120" s="72">
        <v>0.60099999999999998</v>
      </c>
      <c r="J120" s="73">
        <v>18297.63</v>
      </c>
      <c r="K120" s="73">
        <v>5.1100000000000003</v>
      </c>
      <c r="L120" s="73">
        <v>5.1100000000000003</v>
      </c>
      <c r="M120" s="74" t="s">
        <v>1128</v>
      </c>
      <c r="N120" s="75" t="s">
        <v>1128</v>
      </c>
      <c r="O120" s="75" t="s">
        <v>1128</v>
      </c>
      <c r="P120" s="75" t="s">
        <v>1128</v>
      </c>
      <c r="Q120" s="193">
        <v>3</v>
      </c>
    </row>
    <row r="121" spans="1:17" ht="15" customHeight="1" x14ac:dyDescent="0.25">
      <c r="A121" s="66">
        <v>304</v>
      </c>
      <c r="B121" s="67">
        <v>304</v>
      </c>
      <c r="C121" s="68">
        <v>1300035351949</v>
      </c>
      <c r="D121" s="79"/>
      <c r="E121" s="67"/>
      <c r="F121" s="68"/>
      <c r="G121" s="70" t="s">
        <v>1250</v>
      </c>
      <c r="H121" s="71">
        <v>1</v>
      </c>
      <c r="I121" s="72" t="s">
        <v>640</v>
      </c>
      <c r="J121" s="73">
        <v>18297.63</v>
      </c>
      <c r="K121" s="73">
        <v>2.67</v>
      </c>
      <c r="L121" s="73">
        <v>2.67</v>
      </c>
      <c r="M121" s="74" t="s">
        <v>1128</v>
      </c>
      <c r="N121" s="75" t="s">
        <v>1128</v>
      </c>
      <c r="O121" s="75" t="s">
        <v>1128</v>
      </c>
      <c r="P121" s="75" t="s">
        <v>1128</v>
      </c>
      <c r="Q121" s="193">
        <v>3</v>
      </c>
    </row>
    <row r="122" spans="1:17" ht="15" customHeight="1" x14ac:dyDescent="0.25">
      <c r="A122" s="66">
        <v>306</v>
      </c>
      <c r="B122" s="67">
        <v>306</v>
      </c>
      <c r="C122" s="68">
        <v>1300035352214</v>
      </c>
      <c r="D122" s="79"/>
      <c r="E122" s="67"/>
      <c r="F122" s="68"/>
      <c r="G122" s="70" t="s">
        <v>1251</v>
      </c>
      <c r="H122" s="71">
        <v>3</v>
      </c>
      <c r="I122" s="72">
        <v>0.30599999999999999</v>
      </c>
      <c r="J122" s="73">
        <v>87890.28</v>
      </c>
      <c r="K122" s="73">
        <v>1.69</v>
      </c>
      <c r="L122" s="73">
        <v>1.69</v>
      </c>
      <c r="M122" s="74" t="s">
        <v>1128</v>
      </c>
      <c r="N122" s="75" t="s">
        <v>1128</v>
      </c>
      <c r="O122" s="75" t="s">
        <v>1128</v>
      </c>
      <c r="P122" s="75" t="s">
        <v>1128</v>
      </c>
      <c r="Q122" s="193">
        <v>3</v>
      </c>
    </row>
    <row r="123" spans="1:17" ht="15" customHeight="1" x14ac:dyDescent="0.25">
      <c r="A123" s="66">
        <v>307</v>
      </c>
      <c r="B123" s="67">
        <v>307</v>
      </c>
      <c r="C123" s="68">
        <v>1300035352232</v>
      </c>
      <c r="D123" s="79"/>
      <c r="E123" s="67"/>
      <c r="F123" s="68"/>
      <c r="G123" s="70" t="s">
        <v>1252</v>
      </c>
      <c r="H123" s="71">
        <v>2</v>
      </c>
      <c r="I123" s="72">
        <v>0.35599999999999998</v>
      </c>
      <c r="J123" s="73">
        <v>55536.480000000003</v>
      </c>
      <c r="K123" s="73">
        <v>2.11</v>
      </c>
      <c r="L123" s="73">
        <v>2.11</v>
      </c>
      <c r="M123" s="74" t="s">
        <v>1128</v>
      </c>
      <c r="N123" s="75" t="s">
        <v>1128</v>
      </c>
      <c r="O123" s="75" t="s">
        <v>1128</v>
      </c>
      <c r="P123" s="75" t="s">
        <v>1128</v>
      </c>
      <c r="Q123" s="193">
        <v>3</v>
      </c>
    </row>
    <row r="124" spans="1:17" ht="15" customHeight="1" x14ac:dyDescent="0.25">
      <c r="A124" s="66">
        <v>308</v>
      </c>
      <c r="B124" s="67">
        <v>308</v>
      </c>
      <c r="C124" s="68">
        <v>1300035353050</v>
      </c>
      <c r="D124" s="79"/>
      <c r="E124" s="67"/>
      <c r="F124" s="68"/>
      <c r="G124" s="70" t="s">
        <v>1253</v>
      </c>
      <c r="H124" s="71">
        <v>1</v>
      </c>
      <c r="I124" s="72" t="s">
        <v>640</v>
      </c>
      <c r="J124" s="73">
        <v>18297.63</v>
      </c>
      <c r="K124" s="73">
        <v>4.38</v>
      </c>
      <c r="L124" s="73">
        <v>4.38</v>
      </c>
      <c r="M124" s="74" t="s">
        <v>1128</v>
      </c>
      <c r="N124" s="75" t="s">
        <v>1128</v>
      </c>
      <c r="O124" s="75" t="s">
        <v>1128</v>
      </c>
      <c r="P124" s="75" t="s">
        <v>1128</v>
      </c>
      <c r="Q124" s="193">
        <v>3</v>
      </c>
    </row>
    <row r="125" spans="1:17" ht="15" customHeight="1" x14ac:dyDescent="0.25">
      <c r="A125" s="66">
        <v>309</v>
      </c>
      <c r="B125" s="67">
        <v>309</v>
      </c>
      <c r="C125" s="68">
        <v>1300035354346</v>
      </c>
      <c r="D125" s="79"/>
      <c r="E125" s="67"/>
      <c r="F125" s="68"/>
      <c r="G125" s="70" t="s">
        <v>1254</v>
      </c>
      <c r="H125" s="71">
        <v>2</v>
      </c>
      <c r="I125" s="72" t="s">
        <v>640</v>
      </c>
      <c r="J125" s="73">
        <v>55536.480000000003</v>
      </c>
      <c r="K125" s="73">
        <v>1.49</v>
      </c>
      <c r="L125" s="73">
        <v>1.49</v>
      </c>
      <c r="M125" s="74" t="s">
        <v>1128</v>
      </c>
      <c r="N125" s="75" t="s">
        <v>1128</v>
      </c>
      <c r="O125" s="75" t="s">
        <v>1128</v>
      </c>
      <c r="P125" s="75" t="s">
        <v>1128</v>
      </c>
      <c r="Q125" s="193">
        <v>3</v>
      </c>
    </row>
    <row r="126" spans="1:17" ht="15" customHeight="1" x14ac:dyDescent="0.25">
      <c r="A126" s="66">
        <v>311</v>
      </c>
      <c r="B126" s="67">
        <v>311</v>
      </c>
      <c r="C126" s="68">
        <v>1300035355526</v>
      </c>
      <c r="D126" s="79"/>
      <c r="E126" s="67"/>
      <c r="F126" s="68"/>
      <c r="G126" s="70" t="s">
        <v>1255</v>
      </c>
      <c r="H126" s="71">
        <v>1</v>
      </c>
      <c r="I126" s="72" t="s">
        <v>640</v>
      </c>
      <c r="J126" s="73">
        <v>18297.63</v>
      </c>
      <c r="K126" s="73">
        <v>2.23</v>
      </c>
      <c r="L126" s="73">
        <v>2.23</v>
      </c>
      <c r="M126" s="74" t="s">
        <v>1128</v>
      </c>
      <c r="N126" s="75" t="s">
        <v>1128</v>
      </c>
      <c r="O126" s="75" t="s">
        <v>1128</v>
      </c>
      <c r="P126" s="75" t="s">
        <v>1128</v>
      </c>
      <c r="Q126" s="193">
        <v>3</v>
      </c>
    </row>
    <row r="127" spans="1:17" ht="15" customHeight="1" x14ac:dyDescent="0.25">
      <c r="A127" s="66">
        <v>312</v>
      </c>
      <c r="B127" s="67">
        <v>312</v>
      </c>
      <c r="C127" s="68">
        <v>1300060736891</v>
      </c>
      <c r="D127" s="79"/>
      <c r="E127" s="67"/>
      <c r="F127" s="68"/>
      <c r="G127" s="70" t="s">
        <v>1256</v>
      </c>
      <c r="H127" s="71">
        <v>1</v>
      </c>
      <c r="I127" s="72" t="s">
        <v>640</v>
      </c>
      <c r="J127" s="73">
        <v>18289.39</v>
      </c>
      <c r="K127" s="73">
        <v>1.6</v>
      </c>
      <c r="L127" s="73">
        <v>1.6</v>
      </c>
      <c r="M127" s="74" t="s">
        <v>1128</v>
      </c>
      <c r="N127" s="75" t="s">
        <v>1128</v>
      </c>
      <c r="O127" s="75" t="s">
        <v>1128</v>
      </c>
      <c r="P127" s="75" t="s">
        <v>1128</v>
      </c>
      <c r="Q127" s="193">
        <v>3</v>
      </c>
    </row>
    <row r="128" spans="1:17" ht="15" customHeight="1" x14ac:dyDescent="0.25">
      <c r="A128" s="66">
        <v>314</v>
      </c>
      <c r="B128" s="67">
        <v>314</v>
      </c>
      <c r="C128" s="68">
        <v>1300035359567</v>
      </c>
      <c r="D128" s="79"/>
      <c r="E128" s="67"/>
      <c r="F128" s="68"/>
      <c r="G128" s="70" t="s">
        <v>1257</v>
      </c>
      <c r="H128" s="71">
        <v>1</v>
      </c>
      <c r="I128" s="72" t="s">
        <v>640</v>
      </c>
      <c r="J128" s="73">
        <v>18297.63</v>
      </c>
      <c r="K128" s="73">
        <v>4.4800000000000004</v>
      </c>
      <c r="L128" s="73">
        <v>4.4800000000000004</v>
      </c>
      <c r="M128" s="74" t="s">
        <v>1128</v>
      </c>
      <c r="N128" s="75" t="s">
        <v>1128</v>
      </c>
      <c r="O128" s="75" t="s">
        <v>1128</v>
      </c>
      <c r="P128" s="75" t="s">
        <v>1128</v>
      </c>
      <c r="Q128" s="193">
        <v>3</v>
      </c>
    </row>
    <row r="129" spans="1:18" ht="15" customHeight="1" x14ac:dyDescent="0.25">
      <c r="A129" s="66">
        <v>315</v>
      </c>
      <c r="B129" s="67">
        <v>315</v>
      </c>
      <c r="C129" s="68">
        <v>1300035359725</v>
      </c>
      <c r="D129" s="79">
        <v>725</v>
      </c>
      <c r="E129" s="67">
        <v>725</v>
      </c>
      <c r="F129" s="68">
        <v>1300060729565</v>
      </c>
      <c r="G129" s="70" t="s">
        <v>1258</v>
      </c>
      <c r="H129" s="71">
        <v>1</v>
      </c>
      <c r="I129" s="72" t="s">
        <v>640</v>
      </c>
      <c r="J129" s="73">
        <v>18221.419999999998</v>
      </c>
      <c r="K129" s="73">
        <v>4.88</v>
      </c>
      <c r="L129" s="73">
        <v>4.88</v>
      </c>
      <c r="M129" s="74" t="s">
        <v>640</v>
      </c>
      <c r="N129" s="75">
        <v>76.22</v>
      </c>
      <c r="O129" s="75">
        <v>0.05</v>
      </c>
      <c r="P129" s="75">
        <v>0.05</v>
      </c>
      <c r="Q129" s="193">
        <v>3</v>
      </c>
    </row>
    <row r="130" spans="1:18" ht="15" customHeight="1" x14ac:dyDescent="0.25">
      <c r="A130" s="66">
        <v>316</v>
      </c>
      <c r="B130" s="67">
        <v>316</v>
      </c>
      <c r="C130" s="68">
        <v>1300035360386</v>
      </c>
      <c r="D130" s="79"/>
      <c r="E130" s="67"/>
      <c r="F130" s="68"/>
      <c r="G130" s="70" t="s">
        <v>1259</v>
      </c>
      <c r="H130" s="71">
        <v>1</v>
      </c>
      <c r="I130" s="72" t="s">
        <v>640</v>
      </c>
      <c r="J130" s="73">
        <v>18297.63</v>
      </c>
      <c r="K130" s="73">
        <v>4.07</v>
      </c>
      <c r="L130" s="73">
        <v>4.07</v>
      </c>
      <c r="M130" s="74" t="s">
        <v>1128</v>
      </c>
      <c r="N130" s="75" t="s">
        <v>1128</v>
      </c>
      <c r="O130" s="75" t="s">
        <v>1128</v>
      </c>
      <c r="P130" s="75" t="s">
        <v>1128</v>
      </c>
      <c r="Q130" s="193">
        <v>3</v>
      </c>
    </row>
    <row r="131" spans="1:18" ht="15" customHeight="1" x14ac:dyDescent="0.25">
      <c r="A131" s="66">
        <v>317</v>
      </c>
      <c r="B131" s="67">
        <v>317</v>
      </c>
      <c r="C131" s="68">
        <v>1300035360632</v>
      </c>
      <c r="D131" s="79"/>
      <c r="E131" s="67"/>
      <c r="F131" s="68"/>
      <c r="G131" s="70" t="s">
        <v>1260</v>
      </c>
      <c r="H131" s="71">
        <v>1</v>
      </c>
      <c r="I131" s="72" t="s">
        <v>640</v>
      </c>
      <c r="J131" s="73">
        <v>18297.63</v>
      </c>
      <c r="K131" s="73">
        <v>3.66</v>
      </c>
      <c r="L131" s="73">
        <v>3.66</v>
      </c>
      <c r="M131" s="74" t="s">
        <v>1128</v>
      </c>
      <c r="N131" s="75" t="s">
        <v>1128</v>
      </c>
      <c r="O131" s="75" t="s">
        <v>1128</v>
      </c>
      <c r="P131" s="75" t="s">
        <v>1128</v>
      </c>
      <c r="Q131" s="193">
        <v>3</v>
      </c>
    </row>
    <row r="132" spans="1:18" ht="15" customHeight="1" x14ac:dyDescent="0.25">
      <c r="A132" s="66">
        <v>318</v>
      </c>
      <c r="B132" s="67">
        <v>318</v>
      </c>
      <c r="C132" s="68">
        <v>1300035360952</v>
      </c>
      <c r="D132" s="79"/>
      <c r="E132" s="67"/>
      <c r="F132" s="68"/>
      <c r="G132" s="70" t="s">
        <v>1261</v>
      </c>
      <c r="H132" s="71">
        <v>1</v>
      </c>
      <c r="I132" s="72" t="s">
        <v>640</v>
      </c>
      <c r="J132" s="73">
        <v>18297.63</v>
      </c>
      <c r="K132" s="73">
        <v>3.89</v>
      </c>
      <c r="L132" s="73">
        <v>3.89</v>
      </c>
      <c r="M132" s="74" t="s">
        <v>1128</v>
      </c>
      <c r="N132" s="75" t="s">
        <v>1128</v>
      </c>
      <c r="O132" s="75" t="s">
        <v>1128</v>
      </c>
      <c r="P132" s="75" t="s">
        <v>1128</v>
      </c>
      <c r="Q132" s="193">
        <v>3</v>
      </c>
    </row>
    <row r="133" spans="1:18" ht="15" customHeight="1" x14ac:dyDescent="0.25">
      <c r="A133" s="66">
        <v>319</v>
      </c>
      <c r="B133" s="67">
        <v>319</v>
      </c>
      <c r="C133" s="68">
        <v>1300035362719</v>
      </c>
      <c r="D133" s="79"/>
      <c r="E133" s="67"/>
      <c r="F133" s="68"/>
      <c r="G133" s="70" t="s">
        <v>1262</v>
      </c>
      <c r="H133" s="71">
        <v>1</v>
      </c>
      <c r="I133" s="72">
        <v>1.1060000000000001</v>
      </c>
      <c r="J133" s="73">
        <v>18297.63</v>
      </c>
      <c r="K133" s="73">
        <v>4.04</v>
      </c>
      <c r="L133" s="73">
        <v>4.04</v>
      </c>
      <c r="M133" s="74" t="s">
        <v>1128</v>
      </c>
      <c r="N133" s="75" t="s">
        <v>1128</v>
      </c>
      <c r="O133" s="75" t="s">
        <v>1128</v>
      </c>
      <c r="P133" s="75" t="s">
        <v>1128</v>
      </c>
      <c r="Q133" s="193">
        <v>3</v>
      </c>
    </row>
    <row r="134" spans="1:18" ht="15" customHeight="1" x14ac:dyDescent="0.25">
      <c r="A134" s="66">
        <v>320</v>
      </c>
      <c r="B134" s="67">
        <v>320</v>
      </c>
      <c r="C134" s="68">
        <v>1300035363002</v>
      </c>
      <c r="D134" s="79"/>
      <c r="E134" s="67"/>
      <c r="F134" s="68"/>
      <c r="G134" s="70" t="s">
        <v>1263</v>
      </c>
      <c r="H134" s="71">
        <v>1</v>
      </c>
      <c r="I134" s="72">
        <v>5.2309999999999999</v>
      </c>
      <c r="J134" s="73">
        <v>19487.53</v>
      </c>
      <c r="K134" s="73">
        <v>2.7</v>
      </c>
      <c r="L134" s="73">
        <v>2.7</v>
      </c>
      <c r="M134" s="74" t="s">
        <v>1128</v>
      </c>
      <c r="N134" s="75" t="s">
        <v>1128</v>
      </c>
      <c r="O134" s="75" t="s">
        <v>1128</v>
      </c>
      <c r="P134" s="75" t="s">
        <v>1128</v>
      </c>
      <c r="Q134" s="193">
        <v>3</v>
      </c>
    </row>
    <row r="135" spans="1:18" ht="15" customHeight="1" x14ac:dyDescent="0.25">
      <c r="A135" s="66">
        <v>321</v>
      </c>
      <c r="B135" s="67">
        <v>321</v>
      </c>
      <c r="C135" s="68">
        <v>1300035364619</v>
      </c>
      <c r="D135" s="79"/>
      <c r="E135" s="67"/>
      <c r="F135" s="68"/>
      <c r="G135" s="70" t="s">
        <v>1264</v>
      </c>
      <c r="H135" s="71">
        <v>1</v>
      </c>
      <c r="I135" s="72" t="s">
        <v>640</v>
      </c>
      <c r="J135" s="73">
        <v>20407.55</v>
      </c>
      <c r="K135" s="73">
        <v>2.14</v>
      </c>
      <c r="L135" s="73">
        <v>2.14</v>
      </c>
      <c r="M135" s="74" t="s">
        <v>1128</v>
      </c>
      <c r="N135" s="75" t="s">
        <v>1128</v>
      </c>
      <c r="O135" s="75" t="s">
        <v>1128</v>
      </c>
      <c r="P135" s="75" t="s">
        <v>1128</v>
      </c>
      <c r="Q135" s="193">
        <v>3</v>
      </c>
    </row>
    <row r="136" spans="1:18" ht="15" customHeight="1" x14ac:dyDescent="0.25">
      <c r="A136" s="66">
        <v>323</v>
      </c>
      <c r="B136" s="67">
        <v>323</v>
      </c>
      <c r="C136" s="68">
        <v>1300035366379</v>
      </c>
      <c r="D136" s="79"/>
      <c r="E136" s="67"/>
      <c r="F136" s="68"/>
      <c r="G136" s="70" t="s">
        <v>1265</v>
      </c>
      <c r="H136" s="71">
        <v>1</v>
      </c>
      <c r="I136" s="72" t="s">
        <v>640</v>
      </c>
      <c r="J136" s="73">
        <v>18162.689999999999</v>
      </c>
      <c r="K136" s="73">
        <v>2.25</v>
      </c>
      <c r="L136" s="73">
        <v>2.25</v>
      </c>
      <c r="M136" s="74" t="s">
        <v>1128</v>
      </c>
      <c r="N136" s="75" t="s">
        <v>1128</v>
      </c>
      <c r="O136" s="75" t="s">
        <v>1128</v>
      </c>
      <c r="P136" s="75" t="s">
        <v>1128</v>
      </c>
      <c r="Q136" s="193">
        <v>3</v>
      </c>
    </row>
    <row r="137" spans="1:18" ht="15" customHeight="1" x14ac:dyDescent="0.25">
      <c r="A137" s="66">
        <v>324</v>
      </c>
      <c r="B137" s="67">
        <v>324</v>
      </c>
      <c r="C137" s="68">
        <v>1300035369760</v>
      </c>
      <c r="D137" s="79"/>
      <c r="E137" s="67"/>
      <c r="F137" s="68"/>
      <c r="G137" s="70" t="s">
        <v>1266</v>
      </c>
      <c r="H137" s="71">
        <v>1</v>
      </c>
      <c r="I137" s="72">
        <v>0.74399999999999999</v>
      </c>
      <c r="J137" s="73">
        <v>18297.63</v>
      </c>
      <c r="K137" s="73">
        <v>1.62</v>
      </c>
      <c r="L137" s="73">
        <v>1.62</v>
      </c>
      <c r="M137" s="74" t="s">
        <v>1128</v>
      </c>
      <c r="N137" s="75" t="s">
        <v>1128</v>
      </c>
      <c r="O137" s="75" t="s">
        <v>1128</v>
      </c>
      <c r="P137" s="75" t="s">
        <v>1128</v>
      </c>
      <c r="Q137" s="193">
        <v>3</v>
      </c>
    </row>
    <row r="138" spans="1:18" ht="15" customHeight="1" x14ac:dyDescent="0.25">
      <c r="A138" s="66">
        <v>325</v>
      </c>
      <c r="B138" s="67">
        <v>325</v>
      </c>
      <c r="C138" s="68">
        <v>1300051555440</v>
      </c>
      <c r="D138" s="79"/>
      <c r="E138" s="67"/>
      <c r="F138" s="68"/>
      <c r="G138" s="70" t="s">
        <v>1267</v>
      </c>
      <c r="H138" s="71">
        <v>2</v>
      </c>
      <c r="I138" s="72" t="s">
        <v>640</v>
      </c>
      <c r="J138" s="73">
        <v>55536.480000000003</v>
      </c>
      <c r="K138" s="73">
        <v>5.62</v>
      </c>
      <c r="L138" s="73">
        <v>5.62</v>
      </c>
      <c r="M138" s="74" t="s">
        <v>1128</v>
      </c>
      <c r="N138" s="75" t="s">
        <v>1128</v>
      </c>
      <c r="O138" s="75" t="s">
        <v>1128</v>
      </c>
      <c r="P138" s="75" t="s">
        <v>1128</v>
      </c>
      <c r="Q138" s="193">
        <v>3</v>
      </c>
    </row>
    <row r="139" spans="1:18" ht="15" customHeight="1" x14ac:dyDescent="0.25">
      <c r="A139" s="66">
        <v>322</v>
      </c>
      <c r="B139" s="67">
        <v>322</v>
      </c>
      <c r="C139" s="68">
        <v>1300035364707</v>
      </c>
      <c r="D139" s="79">
        <v>700</v>
      </c>
      <c r="E139" s="67">
        <v>700</v>
      </c>
      <c r="F139" s="68">
        <v>1300060416993</v>
      </c>
      <c r="G139" s="70" t="s">
        <v>1268</v>
      </c>
      <c r="H139" s="71">
        <v>2</v>
      </c>
      <c r="I139" s="72" t="s">
        <v>640</v>
      </c>
      <c r="J139" s="233">
        <v>55536.480000000003</v>
      </c>
      <c r="K139" s="233">
        <v>3.9</v>
      </c>
      <c r="L139" s="233">
        <v>3.9</v>
      </c>
      <c r="M139" s="234" t="s">
        <v>640</v>
      </c>
      <c r="N139" s="234">
        <v>134.94</v>
      </c>
      <c r="O139" s="241">
        <v>0.05</v>
      </c>
      <c r="P139" s="241">
        <v>0.05</v>
      </c>
      <c r="Q139" s="193">
        <v>3</v>
      </c>
      <c r="R139" s="236" t="s">
        <v>1402</v>
      </c>
    </row>
    <row r="140" spans="1:18" ht="15" customHeight="1" x14ac:dyDescent="0.25">
      <c r="A140" s="66">
        <v>326</v>
      </c>
      <c r="B140" s="67">
        <v>326</v>
      </c>
      <c r="C140" s="68">
        <v>1300052619849</v>
      </c>
      <c r="D140" s="79"/>
      <c r="E140" s="67"/>
      <c r="F140" s="68"/>
      <c r="G140" s="70" t="s">
        <v>1269</v>
      </c>
      <c r="H140" s="71">
        <v>1</v>
      </c>
      <c r="I140" s="72" t="s">
        <v>640</v>
      </c>
      <c r="J140" s="73">
        <v>18297.63</v>
      </c>
      <c r="K140" s="73">
        <v>3.83</v>
      </c>
      <c r="L140" s="73">
        <v>3.83</v>
      </c>
      <c r="M140" s="74" t="s">
        <v>1128</v>
      </c>
      <c r="N140" s="75" t="s">
        <v>1128</v>
      </c>
      <c r="O140" s="75" t="s">
        <v>1128</v>
      </c>
      <c r="P140" s="75" t="s">
        <v>1128</v>
      </c>
      <c r="Q140" s="193">
        <v>3</v>
      </c>
    </row>
    <row r="141" spans="1:18" ht="15" customHeight="1" x14ac:dyDescent="0.25">
      <c r="A141" s="66">
        <v>328</v>
      </c>
      <c r="B141" s="67">
        <v>328</v>
      </c>
      <c r="C141" s="68">
        <v>1300035348662</v>
      </c>
      <c r="D141" s="79"/>
      <c r="E141" s="67"/>
      <c r="F141" s="68"/>
      <c r="G141" s="70" t="s">
        <v>1270</v>
      </c>
      <c r="H141" s="71">
        <v>1</v>
      </c>
      <c r="I141" s="72">
        <v>0.214</v>
      </c>
      <c r="J141" s="73">
        <v>18297.63</v>
      </c>
      <c r="K141" s="73">
        <v>2.38</v>
      </c>
      <c r="L141" s="73">
        <v>2.38</v>
      </c>
      <c r="M141" s="74" t="s">
        <v>1128</v>
      </c>
      <c r="N141" s="75" t="s">
        <v>1128</v>
      </c>
      <c r="O141" s="75" t="s">
        <v>1128</v>
      </c>
      <c r="P141" s="75" t="s">
        <v>1128</v>
      </c>
      <c r="Q141" s="193">
        <v>3</v>
      </c>
    </row>
    <row r="142" spans="1:18" ht="15" customHeight="1" x14ac:dyDescent="0.25">
      <c r="A142" s="66">
        <v>329</v>
      </c>
      <c r="B142" s="67">
        <v>329</v>
      </c>
      <c r="C142" s="68">
        <v>1300035349035</v>
      </c>
      <c r="D142" s="79"/>
      <c r="E142" s="67"/>
      <c r="F142" s="68"/>
      <c r="G142" s="70" t="s">
        <v>1271</v>
      </c>
      <c r="H142" s="71">
        <v>1</v>
      </c>
      <c r="I142" s="72" t="s">
        <v>640</v>
      </c>
      <c r="J142" s="73">
        <v>18297.63</v>
      </c>
      <c r="K142" s="73">
        <v>2.66</v>
      </c>
      <c r="L142" s="73">
        <v>2.66</v>
      </c>
      <c r="M142" s="74" t="s">
        <v>1128</v>
      </c>
      <c r="N142" s="75" t="s">
        <v>1128</v>
      </c>
      <c r="O142" s="75" t="s">
        <v>1128</v>
      </c>
      <c r="P142" s="75" t="s">
        <v>1128</v>
      </c>
      <c r="Q142" s="193">
        <v>3</v>
      </c>
    </row>
    <row r="143" spans="1:18" ht="15" customHeight="1" x14ac:dyDescent="0.25">
      <c r="A143" s="66">
        <v>331</v>
      </c>
      <c r="B143" s="67">
        <v>331</v>
      </c>
      <c r="C143" s="68">
        <v>1300035349114</v>
      </c>
      <c r="D143" s="79"/>
      <c r="E143" s="67"/>
      <c r="F143" s="68"/>
      <c r="G143" s="70" t="s">
        <v>1272</v>
      </c>
      <c r="H143" s="71">
        <v>2</v>
      </c>
      <c r="I143" s="72" t="s">
        <v>640</v>
      </c>
      <c r="J143" s="73">
        <v>55536.480000000003</v>
      </c>
      <c r="K143" s="73">
        <v>1.81</v>
      </c>
      <c r="L143" s="73">
        <v>1.81</v>
      </c>
      <c r="M143" s="74" t="s">
        <v>1128</v>
      </c>
      <c r="N143" s="75" t="s">
        <v>1128</v>
      </c>
      <c r="O143" s="75" t="s">
        <v>1128</v>
      </c>
      <c r="P143" s="75" t="s">
        <v>1128</v>
      </c>
      <c r="Q143" s="193">
        <v>3</v>
      </c>
    </row>
    <row r="144" spans="1:18" ht="15" customHeight="1" x14ac:dyDescent="0.25">
      <c r="A144" s="66">
        <v>333</v>
      </c>
      <c r="B144" s="67">
        <v>333</v>
      </c>
      <c r="C144" s="68">
        <v>1300035349346</v>
      </c>
      <c r="D144" s="79"/>
      <c r="E144" s="67"/>
      <c r="F144" s="68"/>
      <c r="G144" s="70" t="s">
        <v>1273</v>
      </c>
      <c r="H144" s="71">
        <v>1</v>
      </c>
      <c r="I144" s="72" t="s">
        <v>640</v>
      </c>
      <c r="J144" s="73">
        <v>18297.63</v>
      </c>
      <c r="K144" s="73">
        <v>3.99</v>
      </c>
      <c r="L144" s="73">
        <v>3.99</v>
      </c>
      <c r="M144" s="74" t="s">
        <v>1128</v>
      </c>
      <c r="N144" s="75" t="s">
        <v>1128</v>
      </c>
      <c r="O144" s="75" t="s">
        <v>1128</v>
      </c>
      <c r="P144" s="75" t="s">
        <v>1128</v>
      </c>
      <c r="Q144" s="193">
        <v>3</v>
      </c>
    </row>
    <row r="145" spans="1:18" ht="15" customHeight="1" x14ac:dyDescent="0.25">
      <c r="A145" s="66">
        <v>334</v>
      </c>
      <c r="B145" s="67">
        <v>334</v>
      </c>
      <c r="C145" s="68">
        <v>1300035349355</v>
      </c>
      <c r="D145" s="79"/>
      <c r="E145" s="67"/>
      <c r="F145" s="68"/>
      <c r="G145" s="70" t="s">
        <v>1274</v>
      </c>
      <c r="H145" s="71">
        <v>1</v>
      </c>
      <c r="I145" s="72" t="s">
        <v>640</v>
      </c>
      <c r="J145" s="73">
        <v>18297.63</v>
      </c>
      <c r="K145" s="73">
        <v>3.79</v>
      </c>
      <c r="L145" s="73">
        <v>3.79</v>
      </c>
      <c r="M145" s="74" t="s">
        <v>1128</v>
      </c>
      <c r="N145" s="75" t="s">
        <v>1128</v>
      </c>
      <c r="O145" s="75" t="s">
        <v>1128</v>
      </c>
      <c r="P145" s="75" t="s">
        <v>1128</v>
      </c>
      <c r="Q145" s="193">
        <v>3</v>
      </c>
    </row>
    <row r="146" spans="1:18" ht="15" customHeight="1" x14ac:dyDescent="0.25">
      <c r="A146" s="66">
        <v>335</v>
      </c>
      <c r="B146" s="67">
        <v>335</v>
      </c>
      <c r="C146" s="68">
        <v>1300035349639</v>
      </c>
      <c r="D146" s="79"/>
      <c r="E146" s="67"/>
      <c r="F146" s="68"/>
      <c r="G146" s="70" t="s">
        <v>1275</v>
      </c>
      <c r="H146" s="71">
        <v>1</v>
      </c>
      <c r="I146" s="72" t="s">
        <v>640</v>
      </c>
      <c r="J146" s="73">
        <v>18297.63</v>
      </c>
      <c r="K146" s="73">
        <v>3.78</v>
      </c>
      <c r="L146" s="73">
        <v>3.78</v>
      </c>
      <c r="M146" s="74" t="s">
        <v>1128</v>
      </c>
      <c r="N146" s="75" t="s">
        <v>1128</v>
      </c>
      <c r="O146" s="75" t="s">
        <v>1128</v>
      </c>
      <c r="P146" s="75" t="s">
        <v>1128</v>
      </c>
      <c r="Q146" s="193">
        <v>4</v>
      </c>
    </row>
    <row r="147" spans="1:18" ht="15" customHeight="1" x14ac:dyDescent="0.25">
      <c r="A147" s="66">
        <v>336</v>
      </c>
      <c r="B147" s="67">
        <v>336</v>
      </c>
      <c r="C147" s="68">
        <v>1300060254338</v>
      </c>
      <c r="D147" s="79"/>
      <c r="E147" s="67"/>
      <c r="F147" s="68"/>
      <c r="G147" s="70" t="s">
        <v>1276</v>
      </c>
      <c r="H147" s="71">
        <v>1</v>
      </c>
      <c r="I147" s="72">
        <v>0.20300000000000001</v>
      </c>
      <c r="J147" s="73">
        <v>19352.59</v>
      </c>
      <c r="K147" s="73">
        <v>2.71</v>
      </c>
      <c r="L147" s="73">
        <v>2.71</v>
      </c>
      <c r="M147" s="74" t="s">
        <v>1128</v>
      </c>
      <c r="N147" s="75" t="s">
        <v>1128</v>
      </c>
      <c r="O147" s="75" t="s">
        <v>1128</v>
      </c>
      <c r="P147" s="75" t="s">
        <v>1128</v>
      </c>
      <c r="Q147" s="193">
        <v>4</v>
      </c>
    </row>
    <row r="148" spans="1:18" ht="15" customHeight="1" x14ac:dyDescent="0.25">
      <c r="A148" s="66">
        <v>337</v>
      </c>
      <c r="B148" s="67">
        <v>337</v>
      </c>
      <c r="C148" s="68">
        <v>1300035350680</v>
      </c>
      <c r="D148" s="79"/>
      <c r="E148" s="67"/>
      <c r="F148" s="68"/>
      <c r="G148" s="70" t="s">
        <v>1277</v>
      </c>
      <c r="H148" s="71">
        <v>2</v>
      </c>
      <c r="I148" s="72" t="s">
        <v>640</v>
      </c>
      <c r="J148" s="73">
        <v>55536.480000000003</v>
      </c>
      <c r="K148" s="73">
        <v>2.0099999999999998</v>
      </c>
      <c r="L148" s="73">
        <v>2.0099999999999998</v>
      </c>
      <c r="M148" s="74" t="s">
        <v>1128</v>
      </c>
      <c r="N148" s="75" t="s">
        <v>1128</v>
      </c>
      <c r="O148" s="75" t="s">
        <v>1128</v>
      </c>
      <c r="P148" s="75" t="s">
        <v>1128</v>
      </c>
      <c r="Q148" s="193">
        <v>4</v>
      </c>
    </row>
    <row r="149" spans="1:18" ht="15" customHeight="1" x14ac:dyDescent="0.25">
      <c r="A149" s="66">
        <v>338</v>
      </c>
      <c r="B149" s="67">
        <v>338</v>
      </c>
      <c r="C149" s="68">
        <v>1300035351248</v>
      </c>
      <c r="D149" s="79"/>
      <c r="E149" s="67"/>
      <c r="F149" s="68"/>
      <c r="G149" s="70" t="s">
        <v>1278</v>
      </c>
      <c r="H149" s="71">
        <v>1</v>
      </c>
      <c r="I149" s="72">
        <v>0.379</v>
      </c>
      <c r="J149" s="73">
        <v>18297.63</v>
      </c>
      <c r="K149" s="73">
        <v>2.48</v>
      </c>
      <c r="L149" s="73">
        <v>2.48</v>
      </c>
      <c r="M149" s="74" t="s">
        <v>1128</v>
      </c>
      <c r="N149" s="75" t="s">
        <v>1128</v>
      </c>
      <c r="O149" s="75" t="s">
        <v>1128</v>
      </c>
      <c r="P149" s="75" t="s">
        <v>1128</v>
      </c>
      <c r="Q149" s="193">
        <v>4</v>
      </c>
    </row>
    <row r="150" spans="1:18" ht="15" customHeight="1" x14ac:dyDescent="0.25">
      <c r="A150" s="66">
        <v>339</v>
      </c>
      <c r="B150" s="67">
        <v>339</v>
      </c>
      <c r="C150" s="68">
        <v>1300035351735</v>
      </c>
      <c r="D150" s="79"/>
      <c r="E150" s="67"/>
      <c r="F150" s="68"/>
      <c r="G150" s="70" t="s">
        <v>1279</v>
      </c>
      <c r="H150" s="71">
        <v>1</v>
      </c>
      <c r="I150" s="72" t="s">
        <v>640</v>
      </c>
      <c r="J150" s="73">
        <v>18297.63</v>
      </c>
      <c r="K150" s="73">
        <v>2.11</v>
      </c>
      <c r="L150" s="73">
        <v>2.11</v>
      </c>
      <c r="M150" s="74" t="s">
        <v>1128</v>
      </c>
      <c r="N150" s="75" t="s">
        <v>1128</v>
      </c>
      <c r="O150" s="75" t="s">
        <v>1128</v>
      </c>
      <c r="P150" s="75" t="s">
        <v>1128</v>
      </c>
      <c r="Q150" s="193">
        <v>4</v>
      </c>
    </row>
    <row r="151" spans="1:18" ht="15" customHeight="1" x14ac:dyDescent="0.25">
      <c r="A151" s="66">
        <v>340</v>
      </c>
      <c r="B151" s="67">
        <v>340</v>
      </c>
      <c r="C151" s="68">
        <v>1300035351967</v>
      </c>
      <c r="D151" s="79"/>
      <c r="E151" s="67"/>
      <c r="F151" s="68"/>
      <c r="G151" s="70" t="s">
        <v>1280</v>
      </c>
      <c r="H151" s="71">
        <v>1</v>
      </c>
      <c r="I151" s="72" t="s">
        <v>640</v>
      </c>
      <c r="J151" s="73">
        <v>18297.63</v>
      </c>
      <c r="K151" s="73">
        <v>3.16</v>
      </c>
      <c r="L151" s="73">
        <v>3.16</v>
      </c>
      <c r="M151" s="74" t="s">
        <v>1128</v>
      </c>
      <c r="N151" s="75" t="s">
        <v>1128</v>
      </c>
      <c r="O151" s="75" t="s">
        <v>1128</v>
      </c>
      <c r="P151" s="75" t="s">
        <v>1128</v>
      </c>
      <c r="Q151" s="193">
        <v>4</v>
      </c>
    </row>
    <row r="152" spans="1:18" ht="15" customHeight="1" x14ac:dyDescent="0.25">
      <c r="A152" s="66">
        <v>341</v>
      </c>
      <c r="B152" s="67">
        <v>341</v>
      </c>
      <c r="C152" s="68">
        <v>1300035352739</v>
      </c>
      <c r="D152" s="79"/>
      <c r="E152" s="67"/>
      <c r="F152" s="68"/>
      <c r="G152" s="70" t="s">
        <v>1281</v>
      </c>
      <c r="H152" s="71">
        <v>2</v>
      </c>
      <c r="I152" s="72" t="s">
        <v>640</v>
      </c>
      <c r="J152" s="73">
        <v>55536.480000000003</v>
      </c>
      <c r="K152" s="73">
        <v>2.4</v>
      </c>
      <c r="L152" s="73">
        <v>2.4</v>
      </c>
      <c r="M152" s="74" t="s">
        <v>1128</v>
      </c>
      <c r="N152" s="75" t="s">
        <v>1128</v>
      </c>
      <c r="O152" s="75" t="s">
        <v>1128</v>
      </c>
      <c r="P152" s="75" t="s">
        <v>1128</v>
      </c>
      <c r="Q152" s="193">
        <v>4</v>
      </c>
    </row>
    <row r="153" spans="1:18" ht="15" customHeight="1" x14ac:dyDescent="0.25">
      <c r="A153" s="66">
        <v>343</v>
      </c>
      <c r="B153" s="67">
        <v>343</v>
      </c>
      <c r="C153" s="68">
        <v>1300035352970</v>
      </c>
      <c r="D153" s="79"/>
      <c r="E153" s="67"/>
      <c r="F153" s="68"/>
      <c r="G153" s="70" t="s">
        <v>1282</v>
      </c>
      <c r="H153" s="71">
        <v>1</v>
      </c>
      <c r="I153" s="72" t="s">
        <v>640</v>
      </c>
      <c r="J153" s="73">
        <v>18297.63</v>
      </c>
      <c r="K153" s="73">
        <v>4.3</v>
      </c>
      <c r="L153" s="73">
        <v>4.3</v>
      </c>
      <c r="M153" s="74" t="s">
        <v>1128</v>
      </c>
      <c r="N153" s="75" t="s">
        <v>1128</v>
      </c>
      <c r="O153" s="75" t="s">
        <v>1128</v>
      </c>
      <c r="P153" s="75" t="s">
        <v>1128</v>
      </c>
      <c r="Q153" s="193">
        <v>4</v>
      </c>
    </row>
    <row r="154" spans="1:18" ht="15" customHeight="1" x14ac:dyDescent="0.25">
      <c r="A154" s="66">
        <v>345</v>
      </c>
      <c r="B154" s="67">
        <v>345</v>
      </c>
      <c r="C154" s="68">
        <v>1300035354986</v>
      </c>
      <c r="D154" s="79"/>
      <c r="E154" s="67"/>
      <c r="F154" s="68"/>
      <c r="G154" s="70" t="s">
        <v>1283</v>
      </c>
      <c r="H154" s="71">
        <v>1</v>
      </c>
      <c r="I154" s="72" t="s">
        <v>640</v>
      </c>
      <c r="J154" s="73">
        <v>18297.63</v>
      </c>
      <c r="K154" s="73">
        <v>5.19</v>
      </c>
      <c r="L154" s="73">
        <v>5.19</v>
      </c>
      <c r="M154" s="74" t="s">
        <v>1128</v>
      </c>
      <c r="N154" s="75" t="s">
        <v>1128</v>
      </c>
      <c r="O154" s="75" t="s">
        <v>1128</v>
      </c>
      <c r="P154" s="75" t="s">
        <v>1128</v>
      </c>
      <c r="Q154" s="193">
        <v>4</v>
      </c>
    </row>
    <row r="155" spans="1:18" ht="15" customHeight="1" x14ac:dyDescent="0.25">
      <c r="A155" s="66">
        <v>346</v>
      </c>
      <c r="B155" s="67">
        <v>346</v>
      </c>
      <c r="C155" s="68">
        <v>1300035355118</v>
      </c>
      <c r="D155" s="79"/>
      <c r="E155" s="67"/>
      <c r="F155" s="68"/>
      <c r="G155" s="70" t="s">
        <v>1284</v>
      </c>
      <c r="H155" s="71">
        <v>2</v>
      </c>
      <c r="I155" s="72" t="s">
        <v>640</v>
      </c>
      <c r="J155" s="73">
        <v>55671.42</v>
      </c>
      <c r="K155" s="73">
        <v>3.53</v>
      </c>
      <c r="L155" s="73">
        <v>3.53</v>
      </c>
      <c r="M155" s="74" t="s">
        <v>1128</v>
      </c>
      <c r="N155" s="75" t="s">
        <v>1128</v>
      </c>
      <c r="O155" s="75" t="s">
        <v>1128</v>
      </c>
      <c r="P155" s="75" t="s">
        <v>1128</v>
      </c>
      <c r="Q155" s="193">
        <v>4</v>
      </c>
    </row>
    <row r="156" spans="1:18" ht="15" customHeight="1" x14ac:dyDescent="0.25">
      <c r="A156" s="66">
        <v>347</v>
      </c>
      <c r="B156" s="67">
        <v>347</v>
      </c>
      <c r="C156" s="68">
        <v>1300035355136</v>
      </c>
      <c r="D156" s="79"/>
      <c r="E156" s="67"/>
      <c r="F156" s="68"/>
      <c r="G156" s="70" t="s">
        <v>1285</v>
      </c>
      <c r="H156" s="71">
        <v>2</v>
      </c>
      <c r="I156" s="72" t="s">
        <v>640</v>
      </c>
      <c r="J156" s="73">
        <v>59241.120000000003</v>
      </c>
      <c r="K156" s="73">
        <v>3.82</v>
      </c>
      <c r="L156" s="73">
        <v>3.82</v>
      </c>
      <c r="M156" s="74" t="s">
        <v>1128</v>
      </c>
      <c r="N156" s="75" t="s">
        <v>1128</v>
      </c>
      <c r="O156" s="75" t="s">
        <v>1128</v>
      </c>
      <c r="P156" s="75" t="s">
        <v>1128</v>
      </c>
      <c r="Q156" s="193">
        <v>4</v>
      </c>
    </row>
    <row r="157" spans="1:18" ht="15" customHeight="1" x14ac:dyDescent="0.25">
      <c r="A157" s="66">
        <v>348</v>
      </c>
      <c r="B157" s="67">
        <v>348</v>
      </c>
      <c r="C157" s="68">
        <v>1300035355749</v>
      </c>
      <c r="D157" s="79"/>
      <c r="E157" s="67"/>
      <c r="F157" s="68"/>
      <c r="G157" s="70" t="s">
        <v>1286</v>
      </c>
      <c r="H157" s="71">
        <v>2</v>
      </c>
      <c r="I157" s="72" t="s">
        <v>640</v>
      </c>
      <c r="J157" s="73">
        <v>55536.480000000003</v>
      </c>
      <c r="K157" s="73">
        <v>3.98</v>
      </c>
      <c r="L157" s="73">
        <v>3.98</v>
      </c>
      <c r="M157" s="74" t="s">
        <v>1128</v>
      </c>
      <c r="N157" s="75" t="s">
        <v>1128</v>
      </c>
      <c r="O157" s="75" t="s">
        <v>1128</v>
      </c>
      <c r="P157" s="75" t="s">
        <v>1128</v>
      </c>
      <c r="Q157" s="193">
        <v>4</v>
      </c>
    </row>
    <row r="158" spans="1:18" ht="15" customHeight="1" x14ac:dyDescent="0.25">
      <c r="A158" s="66">
        <v>349</v>
      </c>
      <c r="B158" s="67">
        <v>349</v>
      </c>
      <c r="C158" s="68">
        <v>1300035355837</v>
      </c>
      <c r="D158" s="79"/>
      <c r="E158" s="67"/>
      <c r="F158" s="68"/>
      <c r="G158" s="70" t="s">
        <v>1287</v>
      </c>
      <c r="H158" s="71">
        <v>1</v>
      </c>
      <c r="I158" s="72" t="s">
        <v>640</v>
      </c>
      <c r="J158" s="73">
        <v>18297.63</v>
      </c>
      <c r="K158" s="73">
        <v>7.24</v>
      </c>
      <c r="L158" s="73">
        <v>7.24</v>
      </c>
      <c r="M158" s="74" t="s">
        <v>1128</v>
      </c>
      <c r="N158" s="75" t="s">
        <v>1128</v>
      </c>
      <c r="O158" s="75" t="s">
        <v>1128</v>
      </c>
      <c r="P158" s="75" t="s">
        <v>1128</v>
      </c>
      <c r="Q158" s="193">
        <v>4</v>
      </c>
    </row>
    <row r="159" spans="1:18" ht="15" customHeight="1" x14ac:dyDescent="0.25">
      <c r="A159" s="66">
        <v>350</v>
      </c>
      <c r="B159" s="67">
        <v>350</v>
      </c>
      <c r="C159" s="68">
        <v>1300035355970</v>
      </c>
      <c r="D159" s="79"/>
      <c r="E159" s="67"/>
      <c r="F159" s="68"/>
      <c r="G159" s="70" t="s">
        <v>1288</v>
      </c>
      <c r="H159" s="71">
        <v>1</v>
      </c>
      <c r="I159" s="72" t="s">
        <v>640</v>
      </c>
      <c r="J159" s="73">
        <v>18297.63</v>
      </c>
      <c r="K159" s="73">
        <v>1.39</v>
      </c>
      <c r="L159" s="73">
        <v>1.39</v>
      </c>
      <c r="M159" s="74" t="s">
        <v>1128</v>
      </c>
      <c r="N159" s="75" t="s">
        <v>1128</v>
      </c>
      <c r="O159" s="75" t="s">
        <v>1128</v>
      </c>
      <c r="P159" s="75" t="s">
        <v>1128</v>
      </c>
      <c r="Q159" s="193">
        <v>4</v>
      </c>
      <c r="R159" s="204" t="s">
        <v>1402</v>
      </c>
    </row>
    <row r="160" spans="1:18" ht="15" customHeight="1" x14ac:dyDescent="0.25">
      <c r="A160" s="66">
        <v>351</v>
      </c>
      <c r="B160" s="67">
        <v>351</v>
      </c>
      <c r="C160" s="68">
        <v>1300035356194</v>
      </c>
      <c r="D160" s="79"/>
      <c r="E160" s="67"/>
      <c r="F160" s="68"/>
      <c r="G160" s="70" t="s">
        <v>1289</v>
      </c>
      <c r="H160" s="71">
        <v>1</v>
      </c>
      <c r="I160" s="72" t="s">
        <v>640</v>
      </c>
      <c r="J160" s="73">
        <v>18297.63</v>
      </c>
      <c r="K160" s="73">
        <v>3.84</v>
      </c>
      <c r="L160" s="73">
        <v>3.84</v>
      </c>
      <c r="M160" s="74" t="s">
        <v>1128</v>
      </c>
      <c r="N160" s="75" t="s">
        <v>1128</v>
      </c>
      <c r="O160" s="75" t="s">
        <v>1128</v>
      </c>
      <c r="P160" s="75" t="s">
        <v>1128</v>
      </c>
      <c r="Q160" s="193">
        <v>4</v>
      </c>
    </row>
    <row r="161" spans="1:17" ht="15" customHeight="1" x14ac:dyDescent="0.25">
      <c r="A161" s="66">
        <v>352</v>
      </c>
      <c r="B161" s="67">
        <v>352</v>
      </c>
      <c r="C161" s="68">
        <v>1300035356380</v>
      </c>
      <c r="D161" s="79"/>
      <c r="E161" s="67"/>
      <c r="F161" s="68"/>
      <c r="G161" s="70" t="s">
        <v>1290</v>
      </c>
      <c r="H161" s="71">
        <v>2</v>
      </c>
      <c r="I161" s="72" t="s">
        <v>640</v>
      </c>
      <c r="J161" s="73">
        <v>55536.480000000003</v>
      </c>
      <c r="K161" s="73">
        <v>2.84</v>
      </c>
      <c r="L161" s="73">
        <v>2.84</v>
      </c>
      <c r="M161" s="74" t="s">
        <v>1128</v>
      </c>
      <c r="N161" s="75" t="s">
        <v>1128</v>
      </c>
      <c r="O161" s="75" t="s">
        <v>1128</v>
      </c>
      <c r="P161" s="75" t="s">
        <v>1128</v>
      </c>
      <c r="Q161" s="193">
        <v>4</v>
      </c>
    </row>
    <row r="162" spans="1:17" ht="15" customHeight="1" x14ac:dyDescent="0.25">
      <c r="A162" s="66">
        <v>353</v>
      </c>
      <c r="B162" s="67">
        <v>353</v>
      </c>
      <c r="C162" s="68">
        <v>1300035356724</v>
      </c>
      <c r="D162" s="79"/>
      <c r="E162" s="67"/>
      <c r="F162" s="68"/>
      <c r="G162" s="70" t="s">
        <v>1291</v>
      </c>
      <c r="H162" s="71">
        <v>2</v>
      </c>
      <c r="I162" s="72" t="s">
        <v>640</v>
      </c>
      <c r="J162" s="73">
        <v>60296.08</v>
      </c>
      <c r="K162" s="73">
        <v>4.95</v>
      </c>
      <c r="L162" s="73">
        <v>4.95</v>
      </c>
      <c r="M162" s="74" t="s">
        <v>1128</v>
      </c>
      <c r="N162" s="75" t="s">
        <v>1128</v>
      </c>
      <c r="O162" s="75" t="s">
        <v>1128</v>
      </c>
      <c r="P162" s="75" t="s">
        <v>1128</v>
      </c>
      <c r="Q162" s="193">
        <v>4</v>
      </c>
    </row>
    <row r="163" spans="1:17" ht="15" customHeight="1" x14ac:dyDescent="0.25">
      <c r="A163" s="66">
        <v>354</v>
      </c>
      <c r="B163" s="67">
        <v>354</v>
      </c>
      <c r="C163" s="68">
        <v>1300035356770</v>
      </c>
      <c r="D163" s="79"/>
      <c r="E163" s="67"/>
      <c r="F163" s="68"/>
      <c r="G163" s="70" t="s">
        <v>1292</v>
      </c>
      <c r="H163" s="71">
        <v>2</v>
      </c>
      <c r="I163" s="72">
        <v>0.217</v>
      </c>
      <c r="J163" s="73">
        <v>55536.480000000003</v>
      </c>
      <c r="K163" s="73">
        <v>4.2300000000000004</v>
      </c>
      <c r="L163" s="73">
        <v>4.2300000000000004</v>
      </c>
      <c r="M163" s="74" t="s">
        <v>1128</v>
      </c>
      <c r="N163" s="75" t="s">
        <v>1128</v>
      </c>
      <c r="O163" s="75" t="s">
        <v>1128</v>
      </c>
      <c r="P163" s="75" t="s">
        <v>1128</v>
      </c>
      <c r="Q163" s="193">
        <v>4</v>
      </c>
    </row>
    <row r="164" spans="1:17" ht="15" customHeight="1" x14ac:dyDescent="0.25">
      <c r="A164" s="66">
        <v>356</v>
      </c>
      <c r="B164" s="67">
        <v>356</v>
      </c>
      <c r="C164" s="68">
        <v>1300035357009</v>
      </c>
      <c r="D164" s="79"/>
      <c r="E164" s="67"/>
      <c r="F164" s="68"/>
      <c r="G164" s="70" t="s">
        <v>1293</v>
      </c>
      <c r="H164" s="71">
        <v>1</v>
      </c>
      <c r="I164" s="72">
        <v>0.223</v>
      </c>
      <c r="J164" s="73">
        <v>18297.63</v>
      </c>
      <c r="K164" s="73">
        <v>2.83</v>
      </c>
      <c r="L164" s="73">
        <v>2.83</v>
      </c>
      <c r="M164" s="74" t="s">
        <v>1128</v>
      </c>
      <c r="N164" s="75" t="s">
        <v>1128</v>
      </c>
      <c r="O164" s="75" t="s">
        <v>1128</v>
      </c>
      <c r="P164" s="75" t="s">
        <v>1128</v>
      </c>
      <c r="Q164" s="193">
        <v>4</v>
      </c>
    </row>
    <row r="165" spans="1:17" ht="15" customHeight="1" x14ac:dyDescent="0.25">
      <c r="A165" s="66">
        <v>358</v>
      </c>
      <c r="B165" s="67">
        <v>358</v>
      </c>
      <c r="C165" s="68">
        <v>1300035359600</v>
      </c>
      <c r="D165" s="79"/>
      <c r="E165" s="67"/>
      <c r="F165" s="68"/>
      <c r="G165" s="70" t="s">
        <v>1294</v>
      </c>
      <c r="H165" s="71">
        <v>1</v>
      </c>
      <c r="I165" s="72" t="s">
        <v>640</v>
      </c>
      <c r="J165" s="73">
        <v>18297.63</v>
      </c>
      <c r="K165" s="73">
        <v>3.9</v>
      </c>
      <c r="L165" s="73">
        <v>3.9</v>
      </c>
      <c r="M165" s="74" t="s">
        <v>1128</v>
      </c>
      <c r="N165" s="75" t="s">
        <v>1128</v>
      </c>
      <c r="O165" s="75" t="s">
        <v>1128</v>
      </c>
      <c r="P165" s="75" t="s">
        <v>1128</v>
      </c>
      <c r="Q165" s="193">
        <v>4</v>
      </c>
    </row>
    <row r="166" spans="1:17" ht="15" customHeight="1" x14ac:dyDescent="0.25">
      <c r="A166" s="66">
        <v>359</v>
      </c>
      <c r="B166" s="67">
        <v>359</v>
      </c>
      <c r="C166" s="68">
        <v>1300035359673</v>
      </c>
      <c r="D166" s="79"/>
      <c r="E166" s="67"/>
      <c r="F166" s="68"/>
      <c r="G166" s="70" t="s">
        <v>1295</v>
      </c>
      <c r="H166" s="71">
        <v>1</v>
      </c>
      <c r="I166" s="72" t="s">
        <v>640</v>
      </c>
      <c r="J166" s="73">
        <v>18297.63</v>
      </c>
      <c r="K166" s="73">
        <v>3.91</v>
      </c>
      <c r="L166" s="73">
        <v>3.91</v>
      </c>
      <c r="M166" s="74" t="s">
        <v>1128</v>
      </c>
      <c r="N166" s="75" t="s">
        <v>1128</v>
      </c>
      <c r="O166" s="75" t="s">
        <v>1128</v>
      </c>
      <c r="P166" s="75" t="s">
        <v>1128</v>
      </c>
      <c r="Q166" s="193">
        <v>4</v>
      </c>
    </row>
    <row r="167" spans="1:17" ht="15" customHeight="1" x14ac:dyDescent="0.25">
      <c r="A167" s="66">
        <v>360</v>
      </c>
      <c r="B167" s="67">
        <v>360</v>
      </c>
      <c r="C167" s="68">
        <v>1300035359799</v>
      </c>
      <c r="D167" s="79"/>
      <c r="E167" s="67"/>
      <c r="F167" s="68"/>
      <c r="G167" s="70" t="s">
        <v>1296</v>
      </c>
      <c r="H167" s="71">
        <v>1</v>
      </c>
      <c r="I167" s="72" t="s">
        <v>640</v>
      </c>
      <c r="J167" s="73">
        <v>18297.63</v>
      </c>
      <c r="K167" s="73">
        <v>4.24</v>
      </c>
      <c r="L167" s="73">
        <v>4.24</v>
      </c>
      <c r="M167" s="74" t="s">
        <v>1128</v>
      </c>
      <c r="N167" s="75" t="s">
        <v>1128</v>
      </c>
      <c r="O167" s="75" t="s">
        <v>1128</v>
      </c>
      <c r="P167" s="75" t="s">
        <v>1128</v>
      </c>
      <c r="Q167" s="193">
        <v>4</v>
      </c>
    </row>
    <row r="168" spans="1:17" ht="15" customHeight="1" x14ac:dyDescent="0.25">
      <c r="A168" s="66">
        <v>361</v>
      </c>
      <c r="B168" s="67">
        <v>361</v>
      </c>
      <c r="C168" s="68">
        <v>1300035359901</v>
      </c>
      <c r="D168" s="79"/>
      <c r="E168" s="67"/>
      <c r="F168" s="68"/>
      <c r="G168" s="70" t="s">
        <v>1297</v>
      </c>
      <c r="H168" s="71">
        <v>1</v>
      </c>
      <c r="I168" s="72" t="s">
        <v>640</v>
      </c>
      <c r="J168" s="73">
        <v>18297.63</v>
      </c>
      <c r="K168" s="73">
        <v>5.75</v>
      </c>
      <c r="L168" s="73">
        <v>5.75</v>
      </c>
      <c r="M168" s="74" t="s">
        <v>1128</v>
      </c>
      <c r="N168" s="75" t="s">
        <v>1128</v>
      </c>
      <c r="O168" s="75" t="s">
        <v>1128</v>
      </c>
      <c r="P168" s="75" t="s">
        <v>1128</v>
      </c>
      <c r="Q168" s="193">
        <v>4</v>
      </c>
    </row>
    <row r="169" spans="1:17" ht="15" customHeight="1" x14ac:dyDescent="0.25">
      <c r="A169" s="66">
        <v>362</v>
      </c>
      <c r="B169" s="67">
        <v>362</v>
      </c>
      <c r="C169" s="68">
        <v>1300035360181</v>
      </c>
      <c r="D169" s="79"/>
      <c r="E169" s="67"/>
      <c r="F169" s="68"/>
      <c r="G169" s="70" t="s">
        <v>1298</v>
      </c>
      <c r="H169" s="71">
        <v>1</v>
      </c>
      <c r="I169" s="72">
        <v>0.78400000000000003</v>
      </c>
      <c r="J169" s="73">
        <v>18297.63</v>
      </c>
      <c r="K169" s="73">
        <v>6.52</v>
      </c>
      <c r="L169" s="73">
        <v>6.52</v>
      </c>
      <c r="M169" s="74" t="s">
        <v>1128</v>
      </c>
      <c r="N169" s="75" t="s">
        <v>1128</v>
      </c>
      <c r="O169" s="75" t="s">
        <v>1128</v>
      </c>
      <c r="P169" s="75" t="s">
        <v>1128</v>
      </c>
      <c r="Q169" s="193">
        <v>4</v>
      </c>
    </row>
    <row r="170" spans="1:17" ht="15" customHeight="1" x14ac:dyDescent="0.25">
      <c r="A170" s="66">
        <v>363</v>
      </c>
      <c r="B170" s="67">
        <v>363</v>
      </c>
      <c r="C170" s="68">
        <v>1300035360580</v>
      </c>
      <c r="D170" s="79"/>
      <c r="E170" s="67"/>
      <c r="F170" s="68"/>
      <c r="G170" s="70" t="s">
        <v>1299</v>
      </c>
      <c r="H170" s="71">
        <v>2</v>
      </c>
      <c r="I170" s="72" t="s">
        <v>640</v>
      </c>
      <c r="J170" s="73">
        <v>55536.480000000003</v>
      </c>
      <c r="K170" s="73">
        <v>4.63</v>
      </c>
      <c r="L170" s="73">
        <v>4.63</v>
      </c>
      <c r="M170" s="74" t="s">
        <v>1128</v>
      </c>
      <c r="N170" s="75" t="s">
        <v>1128</v>
      </c>
      <c r="O170" s="75" t="s">
        <v>1128</v>
      </c>
      <c r="P170" s="75" t="s">
        <v>1128</v>
      </c>
      <c r="Q170" s="193">
        <v>4</v>
      </c>
    </row>
    <row r="171" spans="1:17" ht="15" customHeight="1" x14ac:dyDescent="0.25">
      <c r="A171" s="66">
        <v>364</v>
      </c>
      <c r="B171" s="67">
        <v>364</v>
      </c>
      <c r="C171" s="68">
        <v>1300035360679</v>
      </c>
      <c r="D171" s="79"/>
      <c r="E171" s="67"/>
      <c r="F171" s="68"/>
      <c r="G171" s="70" t="s">
        <v>1300</v>
      </c>
      <c r="H171" s="71">
        <v>1</v>
      </c>
      <c r="I171" s="72" t="s">
        <v>640</v>
      </c>
      <c r="J171" s="73">
        <v>19487.53</v>
      </c>
      <c r="K171" s="73">
        <v>1.92</v>
      </c>
      <c r="L171" s="73">
        <v>1.92</v>
      </c>
      <c r="M171" s="74" t="s">
        <v>1128</v>
      </c>
      <c r="N171" s="75" t="s">
        <v>1128</v>
      </c>
      <c r="O171" s="75" t="s">
        <v>1128</v>
      </c>
      <c r="P171" s="75" t="s">
        <v>1128</v>
      </c>
      <c r="Q171" s="193">
        <v>4</v>
      </c>
    </row>
    <row r="172" spans="1:17" ht="15" customHeight="1" x14ac:dyDescent="0.25">
      <c r="A172" s="66">
        <v>365</v>
      </c>
      <c r="B172" s="67">
        <v>365</v>
      </c>
      <c r="C172" s="68">
        <v>1300035360688</v>
      </c>
      <c r="D172" s="79"/>
      <c r="E172" s="67"/>
      <c r="F172" s="68"/>
      <c r="G172" s="70" t="s">
        <v>1301</v>
      </c>
      <c r="H172" s="71">
        <v>1</v>
      </c>
      <c r="I172" s="72" t="s">
        <v>640</v>
      </c>
      <c r="J172" s="73">
        <v>18297.63</v>
      </c>
      <c r="K172" s="73">
        <v>3.85</v>
      </c>
      <c r="L172" s="73">
        <v>3.85</v>
      </c>
      <c r="M172" s="74" t="s">
        <v>1128</v>
      </c>
      <c r="N172" s="75" t="s">
        <v>1128</v>
      </c>
      <c r="O172" s="75" t="s">
        <v>1128</v>
      </c>
      <c r="P172" s="75" t="s">
        <v>1128</v>
      </c>
      <c r="Q172" s="193">
        <v>4</v>
      </c>
    </row>
    <row r="173" spans="1:17" ht="15" customHeight="1" x14ac:dyDescent="0.25">
      <c r="A173" s="66">
        <v>366</v>
      </c>
      <c r="B173" s="67">
        <v>366</v>
      </c>
      <c r="C173" s="68">
        <v>1300035361130</v>
      </c>
      <c r="D173" s="79"/>
      <c r="E173" s="67"/>
      <c r="F173" s="68"/>
      <c r="G173" s="70" t="s">
        <v>1302</v>
      </c>
      <c r="H173" s="71">
        <v>1</v>
      </c>
      <c r="I173" s="72">
        <v>0.52300000000000002</v>
      </c>
      <c r="J173" s="73">
        <v>18297.63</v>
      </c>
      <c r="K173" s="73">
        <v>3.61</v>
      </c>
      <c r="L173" s="73">
        <v>3.61</v>
      </c>
      <c r="M173" s="74" t="s">
        <v>1128</v>
      </c>
      <c r="N173" s="75" t="s">
        <v>1128</v>
      </c>
      <c r="O173" s="75" t="s">
        <v>1128</v>
      </c>
      <c r="P173" s="75" t="s">
        <v>1128</v>
      </c>
      <c r="Q173" s="193">
        <v>4</v>
      </c>
    </row>
    <row r="174" spans="1:17" ht="15" customHeight="1" x14ac:dyDescent="0.25">
      <c r="A174" s="66">
        <v>367</v>
      </c>
      <c r="B174" s="67">
        <v>367</v>
      </c>
      <c r="C174" s="68">
        <v>1300035361812</v>
      </c>
      <c r="D174" s="79"/>
      <c r="E174" s="67"/>
      <c r="F174" s="68"/>
      <c r="G174" s="70" t="s">
        <v>1303</v>
      </c>
      <c r="H174" s="71">
        <v>1</v>
      </c>
      <c r="I174" s="72" t="s">
        <v>640</v>
      </c>
      <c r="J174" s="73">
        <v>18297.63</v>
      </c>
      <c r="K174" s="73">
        <v>2.19</v>
      </c>
      <c r="L174" s="73">
        <v>2.19</v>
      </c>
      <c r="M174" s="74" t="s">
        <v>1128</v>
      </c>
      <c r="N174" s="75" t="s">
        <v>1128</v>
      </c>
      <c r="O174" s="75" t="s">
        <v>1128</v>
      </c>
      <c r="P174" s="75" t="s">
        <v>1128</v>
      </c>
      <c r="Q174" s="193">
        <v>4</v>
      </c>
    </row>
    <row r="175" spans="1:17" ht="15" customHeight="1" x14ac:dyDescent="0.25">
      <c r="A175" s="66">
        <v>368</v>
      </c>
      <c r="B175" s="67">
        <v>368</v>
      </c>
      <c r="C175" s="68">
        <v>1300035361983</v>
      </c>
      <c r="D175" s="79"/>
      <c r="E175" s="67"/>
      <c r="F175" s="68"/>
      <c r="G175" s="70" t="s">
        <v>1304</v>
      </c>
      <c r="H175" s="71">
        <v>1</v>
      </c>
      <c r="I175" s="72">
        <v>0.54400000000000004</v>
      </c>
      <c r="J175" s="73">
        <v>18297.63</v>
      </c>
      <c r="K175" s="73">
        <v>1.89</v>
      </c>
      <c r="L175" s="73">
        <v>1.89</v>
      </c>
      <c r="M175" s="74" t="s">
        <v>1128</v>
      </c>
      <c r="N175" s="75" t="s">
        <v>1128</v>
      </c>
      <c r="O175" s="75" t="s">
        <v>1128</v>
      </c>
      <c r="P175" s="75" t="s">
        <v>1128</v>
      </c>
      <c r="Q175" s="193">
        <v>4</v>
      </c>
    </row>
    <row r="176" spans="1:17" ht="15" customHeight="1" x14ac:dyDescent="0.25">
      <c r="A176" s="66">
        <v>369</v>
      </c>
      <c r="B176" s="67">
        <v>369</v>
      </c>
      <c r="C176" s="68">
        <v>1300035362295</v>
      </c>
      <c r="D176" s="79"/>
      <c r="E176" s="67"/>
      <c r="F176" s="68"/>
      <c r="G176" s="70" t="s">
        <v>1305</v>
      </c>
      <c r="H176" s="71">
        <v>1</v>
      </c>
      <c r="I176" s="72" t="s">
        <v>640</v>
      </c>
      <c r="J176" s="73">
        <v>18297.63</v>
      </c>
      <c r="K176" s="73">
        <v>2.59</v>
      </c>
      <c r="L176" s="73">
        <v>2.59</v>
      </c>
      <c r="M176" s="74" t="s">
        <v>1128</v>
      </c>
      <c r="N176" s="75" t="s">
        <v>1128</v>
      </c>
      <c r="O176" s="75" t="s">
        <v>1128</v>
      </c>
      <c r="P176" s="75" t="s">
        <v>1128</v>
      </c>
      <c r="Q176" s="193">
        <v>4</v>
      </c>
    </row>
    <row r="177" spans="1:17" ht="15" customHeight="1" x14ac:dyDescent="0.25">
      <c r="A177" s="66">
        <v>370</v>
      </c>
      <c r="B177" s="67">
        <v>370</v>
      </c>
      <c r="C177" s="68">
        <v>1300035362700</v>
      </c>
      <c r="D177" s="79"/>
      <c r="E177" s="67"/>
      <c r="F177" s="68"/>
      <c r="G177" s="70" t="s">
        <v>1306</v>
      </c>
      <c r="H177" s="71">
        <v>1</v>
      </c>
      <c r="I177" s="72" t="s">
        <v>640</v>
      </c>
      <c r="J177" s="73">
        <v>18297.63</v>
      </c>
      <c r="K177" s="73">
        <v>1.61</v>
      </c>
      <c r="L177" s="73">
        <v>1.61</v>
      </c>
      <c r="M177" s="74" t="s">
        <v>1128</v>
      </c>
      <c r="N177" s="75" t="s">
        <v>1128</v>
      </c>
      <c r="O177" s="75" t="s">
        <v>1128</v>
      </c>
      <c r="P177" s="75" t="s">
        <v>1128</v>
      </c>
      <c r="Q177" s="193">
        <v>4</v>
      </c>
    </row>
    <row r="178" spans="1:17" ht="15" customHeight="1" x14ac:dyDescent="0.25">
      <c r="A178" s="66">
        <v>371</v>
      </c>
      <c r="B178" s="67">
        <v>371</v>
      </c>
      <c r="C178" s="68">
        <v>1300035362904</v>
      </c>
      <c r="D178" s="79"/>
      <c r="E178" s="67"/>
      <c r="F178" s="68"/>
      <c r="G178" s="70" t="s">
        <v>1307</v>
      </c>
      <c r="H178" s="71">
        <v>1</v>
      </c>
      <c r="I178" s="72">
        <v>5.4649999999999999</v>
      </c>
      <c r="J178" s="73">
        <v>26585.13</v>
      </c>
      <c r="K178" s="73" t="s">
        <v>640</v>
      </c>
      <c r="L178" s="73" t="s">
        <v>640</v>
      </c>
      <c r="M178" s="74" t="s">
        <v>1128</v>
      </c>
      <c r="N178" s="75" t="s">
        <v>1128</v>
      </c>
      <c r="O178" s="75" t="s">
        <v>1128</v>
      </c>
      <c r="P178" s="75" t="s">
        <v>1128</v>
      </c>
      <c r="Q178" s="193">
        <v>4</v>
      </c>
    </row>
    <row r="179" spans="1:17" ht="15" customHeight="1" x14ac:dyDescent="0.25">
      <c r="A179" s="66">
        <v>372</v>
      </c>
      <c r="B179" s="67">
        <v>372</v>
      </c>
      <c r="C179" s="68">
        <v>1300035362978</v>
      </c>
      <c r="D179" s="79"/>
      <c r="E179" s="67"/>
      <c r="F179" s="68"/>
      <c r="G179" s="70" t="s">
        <v>1308</v>
      </c>
      <c r="H179" s="71">
        <v>2</v>
      </c>
      <c r="I179" s="72">
        <v>5.63</v>
      </c>
      <c r="J179" s="73">
        <v>55536.480000000003</v>
      </c>
      <c r="K179" s="73">
        <v>2.67</v>
      </c>
      <c r="L179" s="73">
        <v>2.67</v>
      </c>
      <c r="M179" s="74" t="s">
        <v>1128</v>
      </c>
      <c r="N179" s="75" t="s">
        <v>1128</v>
      </c>
      <c r="O179" s="75" t="s">
        <v>1128</v>
      </c>
      <c r="P179" s="75" t="s">
        <v>1128</v>
      </c>
      <c r="Q179" s="193">
        <v>4</v>
      </c>
    </row>
    <row r="180" spans="1:17" ht="15" customHeight="1" x14ac:dyDescent="0.25">
      <c r="A180" s="66">
        <v>373</v>
      </c>
      <c r="B180" s="67">
        <v>373</v>
      </c>
      <c r="C180" s="68">
        <v>1300035363067</v>
      </c>
      <c r="D180" s="79"/>
      <c r="E180" s="67"/>
      <c r="F180" s="68"/>
      <c r="G180" s="70" t="s">
        <v>1309</v>
      </c>
      <c r="H180" s="71">
        <v>1</v>
      </c>
      <c r="I180" s="72" t="s">
        <v>640</v>
      </c>
      <c r="J180" s="73">
        <v>18297.63</v>
      </c>
      <c r="K180" s="73">
        <v>2.4300000000000002</v>
      </c>
      <c r="L180" s="73">
        <v>2.4300000000000002</v>
      </c>
      <c r="M180" s="74" t="s">
        <v>1128</v>
      </c>
      <c r="N180" s="75" t="s">
        <v>1128</v>
      </c>
      <c r="O180" s="75" t="s">
        <v>1128</v>
      </c>
      <c r="P180" s="75" t="s">
        <v>1128</v>
      </c>
      <c r="Q180" s="193">
        <v>4</v>
      </c>
    </row>
    <row r="181" spans="1:17" ht="15" customHeight="1" x14ac:dyDescent="0.25">
      <c r="A181" s="66">
        <v>374</v>
      </c>
      <c r="B181" s="67">
        <v>374</v>
      </c>
      <c r="C181" s="68">
        <v>1300035363191</v>
      </c>
      <c r="D181" s="79"/>
      <c r="E181" s="67"/>
      <c r="F181" s="68"/>
      <c r="G181" s="70" t="s">
        <v>1310</v>
      </c>
      <c r="H181" s="71">
        <v>1</v>
      </c>
      <c r="I181" s="72" t="s">
        <v>640</v>
      </c>
      <c r="J181" s="73">
        <v>18297.63</v>
      </c>
      <c r="K181" s="73">
        <v>3.34</v>
      </c>
      <c r="L181" s="73">
        <v>3.34</v>
      </c>
      <c r="M181" s="74" t="s">
        <v>1128</v>
      </c>
      <c r="N181" s="75" t="s">
        <v>1128</v>
      </c>
      <c r="O181" s="75" t="s">
        <v>1128</v>
      </c>
      <c r="P181" s="75" t="s">
        <v>1128</v>
      </c>
      <c r="Q181" s="193">
        <v>4</v>
      </c>
    </row>
    <row r="182" spans="1:17" ht="15" customHeight="1" x14ac:dyDescent="0.25">
      <c r="A182" s="66">
        <v>375</v>
      </c>
      <c r="B182" s="67">
        <v>375</v>
      </c>
      <c r="C182" s="68">
        <v>1300035363225</v>
      </c>
      <c r="D182" s="79"/>
      <c r="E182" s="67"/>
      <c r="F182" s="68"/>
      <c r="G182" s="70" t="s">
        <v>1311</v>
      </c>
      <c r="H182" s="71">
        <v>2</v>
      </c>
      <c r="I182" s="72">
        <v>1.1040000000000001</v>
      </c>
      <c r="J182" s="73">
        <v>55536.480000000003</v>
      </c>
      <c r="K182" s="73">
        <v>2.35</v>
      </c>
      <c r="L182" s="73">
        <v>2.35</v>
      </c>
      <c r="M182" s="74" t="s">
        <v>1128</v>
      </c>
      <c r="N182" s="75" t="s">
        <v>1128</v>
      </c>
      <c r="O182" s="75" t="s">
        <v>1128</v>
      </c>
      <c r="P182" s="75" t="s">
        <v>1128</v>
      </c>
      <c r="Q182" s="193">
        <v>4</v>
      </c>
    </row>
    <row r="183" spans="1:17" ht="15" customHeight="1" x14ac:dyDescent="0.25">
      <c r="A183" s="66">
        <v>376</v>
      </c>
      <c r="B183" s="67">
        <v>376</v>
      </c>
      <c r="C183" s="68">
        <v>1300035363252</v>
      </c>
      <c r="D183" s="79"/>
      <c r="E183" s="67"/>
      <c r="F183" s="68"/>
      <c r="G183" s="70" t="s">
        <v>1312</v>
      </c>
      <c r="H183" s="71">
        <v>1</v>
      </c>
      <c r="I183" s="72" t="s">
        <v>640</v>
      </c>
      <c r="J183" s="73">
        <v>18297.63</v>
      </c>
      <c r="K183" s="73">
        <v>4.33</v>
      </c>
      <c r="L183" s="73">
        <v>4.33</v>
      </c>
      <c r="M183" s="74" t="s">
        <v>1128</v>
      </c>
      <c r="N183" s="75" t="s">
        <v>1128</v>
      </c>
      <c r="O183" s="75" t="s">
        <v>1128</v>
      </c>
      <c r="P183" s="75" t="s">
        <v>1128</v>
      </c>
      <c r="Q183" s="193">
        <v>4</v>
      </c>
    </row>
    <row r="184" spans="1:17" ht="15" customHeight="1" x14ac:dyDescent="0.25">
      <c r="A184" s="66">
        <v>377</v>
      </c>
      <c r="B184" s="67">
        <v>377</v>
      </c>
      <c r="C184" s="68">
        <v>1300035363883</v>
      </c>
      <c r="D184" s="79">
        <v>719</v>
      </c>
      <c r="E184" s="67">
        <v>719</v>
      </c>
      <c r="F184" s="68">
        <v>1300060263839</v>
      </c>
      <c r="G184" s="70" t="s">
        <v>1313</v>
      </c>
      <c r="H184" s="71">
        <v>2</v>
      </c>
      <c r="I184" s="72">
        <v>1.143</v>
      </c>
      <c r="J184" s="73">
        <v>55406.03</v>
      </c>
      <c r="K184" s="73">
        <v>1.96</v>
      </c>
      <c r="L184" s="73">
        <v>1.96</v>
      </c>
      <c r="M184" s="74" t="s">
        <v>640</v>
      </c>
      <c r="N184" s="75">
        <v>130.46</v>
      </c>
      <c r="O184" s="75">
        <v>0.05</v>
      </c>
      <c r="P184" s="75">
        <v>0.05</v>
      </c>
      <c r="Q184" s="193">
        <v>4</v>
      </c>
    </row>
    <row r="185" spans="1:17" ht="15" customHeight="1" x14ac:dyDescent="0.25">
      <c r="A185" s="66">
        <v>378</v>
      </c>
      <c r="B185" s="67">
        <v>378</v>
      </c>
      <c r="C185" s="68">
        <v>1300035364060</v>
      </c>
      <c r="D185" s="79"/>
      <c r="E185" s="67"/>
      <c r="F185" s="68"/>
      <c r="G185" s="70" t="s">
        <v>1314</v>
      </c>
      <c r="H185" s="71">
        <v>1</v>
      </c>
      <c r="I185" s="72">
        <v>5.3959999999999999</v>
      </c>
      <c r="J185" s="73">
        <v>20677.43</v>
      </c>
      <c r="K185" s="73">
        <v>3.61</v>
      </c>
      <c r="L185" s="73">
        <v>3.61</v>
      </c>
      <c r="M185" s="74" t="s">
        <v>1128</v>
      </c>
      <c r="N185" s="75" t="s">
        <v>1128</v>
      </c>
      <c r="O185" s="75" t="s">
        <v>1128</v>
      </c>
      <c r="P185" s="75" t="s">
        <v>1128</v>
      </c>
      <c r="Q185" s="193">
        <v>4</v>
      </c>
    </row>
    <row r="186" spans="1:17" ht="15" customHeight="1" x14ac:dyDescent="0.25">
      <c r="A186" s="66">
        <v>379</v>
      </c>
      <c r="B186" s="67">
        <v>379</v>
      </c>
      <c r="C186" s="68">
        <v>1300035364177</v>
      </c>
      <c r="D186" s="79"/>
      <c r="E186" s="67"/>
      <c r="F186" s="68"/>
      <c r="G186" s="70" t="s">
        <v>1315</v>
      </c>
      <c r="H186" s="71">
        <v>1</v>
      </c>
      <c r="I186" s="72" t="s">
        <v>640</v>
      </c>
      <c r="J186" s="73">
        <v>18297.63</v>
      </c>
      <c r="K186" s="73">
        <v>3.86</v>
      </c>
      <c r="L186" s="73">
        <v>3.86</v>
      </c>
      <c r="M186" s="74" t="s">
        <v>1128</v>
      </c>
      <c r="N186" s="75" t="s">
        <v>1128</v>
      </c>
      <c r="O186" s="75" t="s">
        <v>1128</v>
      </c>
      <c r="P186" s="75" t="s">
        <v>1128</v>
      </c>
      <c r="Q186" s="193">
        <v>4</v>
      </c>
    </row>
    <row r="187" spans="1:17" ht="15" customHeight="1" x14ac:dyDescent="0.25">
      <c r="A187" s="66">
        <v>380</v>
      </c>
      <c r="B187" s="67">
        <v>380</v>
      </c>
      <c r="C187" s="68">
        <v>1300035364256</v>
      </c>
      <c r="D187" s="79"/>
      <c r="E187" s="67"/>
      <c r="F187" s="68"/>
      <c r="G187" s="70" t="s">
        <v>1316</v>
      </c>
      <c r="H187" s="71">
        <v>1</v>
      </c>
      <c r="I187" s="72" t="s">
        <v>640</v>
      </c>
      <c r="J187" s="73">
        <v>18297.63</v>
      </c>
      <c r="K187" s="73">
        <v>3.28</v>
      </c>
      <c r="L187" s="73">
        <v>3.28</v>
      </c>
      <c r="M187" s="74" t="s">
        <v>1128</v>
      </c>
      <c r="N187" s="75" t="s">
        <v>1128</v>
      </c>
      <c r="O187" s="75" t="s">
        <v>1128</v>
      </c>
      <c r="P187" s="75" t="s">
        <v>1128</v>
      </c>
      <c r="Q187" s="193">
        <v>4</v>
      </c>
    </row>
    <row r="188" spans="1:17" ht="15" customHeight="1" x14ac:dyDescent="0.25">
      <c r="A188" s="66">
        <v>381</v>
      </c>
      <c r="B188" s="67">
        <v>381</v>
      </c>
      <c r="C188" s="68">
        <v>1300035364432</v>
      </c>
      <c r="D188" s="79"/>
      <c r="E188" s="67"/>
      <c r="F188" s="68"/>
      <c r="G188" s="70" t="s">
        <v>1317</v>
      </c>
      <c r="H188" s="71">
        <v>1</v>
      </c>
      <c r="I188" s="72">
        <v>0.14299999999999999</v>
      </c>
      <c r="J188" s="73">
        <v>18297.63</v>
      </c>
      <c r="K188" s="73">
        <v>2.31</v>
      </c>
      <c r="L188" s="73">
        <v>2.31</v>
      </c>
      <c r="M188" s="74" t="s">
        <v>1128</v>
      </c>
      <c r="N188" s="75" t="s">
        <v>1128</v>
      </c>
      <c r="O188" s="75" t="s">
        <v>1128</v>
      </c>
      <c r="P188" s="75" t="s">
        <v>1128</v>
      </c>
      <c r="Q188" s="193">
        <v>4</v>
      </c>
    </row>
    <row r="189" spans="1:17" ht="15" customHeight="1" x14ac:dyDescent="0.25">
      <c r="A189" s="66">
        <v>382</v>
      </c>
      <c r="B189" s="67">
        <v>382</v>
      </c>
      <c r="C189" s="68">
        <v>1300035364646</v>
      </c>
      <c r="D189" s="79"/>
      <c r="E189" s="67"/>
      <c r="F189" s="68"/>
      <c r="G189" s="70" t="s">
        <v>1318</v>
      </c>
      <c r="H189" s="71">
        <v>1</v>
      </c>
      <c r="I189" s="72">
        <v>0.14299999999999999</v>
      </c>
      <c r="J189" s="73">
        <v>18297.63</v>
      </c>
      <c r="K189" s="73">
        <v>4.33</v>
      </c>
      <c r="L189" s="73">
        <v>4.33</v>
      </c>
      <c r="M189" s="74" t="s">
        <v>1128</v>
      </c>
      <c r="N189" s="75" t="s">
        <v>1128</v>
      </c>
      <c r="O189" s="75" t="s">
        <v>1128</v>
      </c>
      <c r="P189" s="75" t="s">
        <v>1128</v>
      </c>
      <c r="Q189" s="193">
        <v>4</v>
      </c>
    </row>
    <row r="190" spans="1:17" ht="15" customHeight="1" x14ac:dyDescent="0.25">
      <c r="A190" s="66">
        <v>383</v>
      </c>
      <c r="B190" s="67">
        <v>383</v>
      </c>
      <c r="C190" s="68">
        <v>1300035364822</v>
      </c>
      <c r="D190" s="79"/>
      <c r="E190" s="67"/>
      <c r="F190" s="68"/>
      <c r="G190" s="70" t="s">
        <v>1319</v>
      </c>
      <c r="H190" s="71">
        <v>1</v>
      </c>
      <c r="I190" s="72" t="s">
        <v>640</v>
      </c>
      <c r="J190" s="73">
        <v>18297.63</v>
      </c>
      <c r="K190" s="73">
        <v>4.13</v>
      </c>
      <c r="L190" s="73">
        <v>4.13</v>
      </c>
      <c r="M190" s="74" t="s">
        <v>1128</v>
      </c>
      <c r="N190" s="75" t="s">
        <v>1128</v>
      </c>
      <c r="O190" s="75" t="s">
        <v>1128</v>
      </c>
      <c r="P190" s="75" t="s">
        <v>1128</v>
      </c>
      <c r="Q190" s="193">
        <v>4</v>
      </c>
    </row>
    <row r="191" spans="1:17" ht="15" customHeight="1" x14ac:dyDescent="0.25">
      <c r="A191" s="66">
        <v>384</v>
      </c>
      <c r="B191" s="67">
        <v>384</v>
      </c>
      <c r="C191" s="68">
        <v>1300035365161</v>
      </c>
      <c r="D191" s="79"/>
      <c r="E191" s="67"/>
      <c r="F191" s="68"/>
      <c r="G191" s="70" t="s">
        <v>1320</v>
      </c>
      <c r="H191" s="71">
        <v>1</v>
      </c>
      <c r="I191" s="72">
        <v>0.14599999999999999</v>
      </c>
      <c r="J191" s="73">
        <v>18297.63</v>
      </c>
      <c r="K191" s="73">
        <v>5.48</v>
      </c>
      <c r="L191" s="73">
        <v>5.48</v>
      </c>
      <c r="M191" s="74" t="s">
        <v>1128</v>
      </c>
      <c r="N191" s="75" t="s">
        <v>1128</v>
      </c>
      <c r="O191" s="75" t="s">
        <v>1128</v>
      </c>
      <c r="P191" s="75" t="s">
        <v>1128</v>
      </c>
      <c r="Q191" s="193">
        <v>4</v>
      </c>
    </row>
    <row r="192" spans="1:17" ht="15" customHeight="1" x14ac:dyDescent="0.25">
      <c r="A192" s="66">
        <v>385</v>
      </c>
      <c r="B192" s="67">
        <v>385</v>
      </c>
      <c r="C192" s="68">
        <v>1300035365240</v>
      </c>
      <c r="D192" s="79"/>
      <c r="E192" s="67"/>
      <c r="F192" s="68"/>
      <c r="G192" s="70" t="s">
        <v>1321</v>
      </c>
      <c r="H192" s="71">
        <v>1</v>
      </c>
      <c r="I192" s="72">
        <v>1.016</v>
      </c>
      <c r="J192" s="73">
        <v>18297.63</v>
      </c>
      <c r="K192" s="73">
        <v>3.57</v>
      </c>
      <c r="L192" s="73">
        <v>3.57</v>
      </c>
      <c r="M192" s="74" t="s">
        <v>1128</v>
      </c>
      <c r="N192" s="75" t="s">
        <v>1128</v>
      </c>
      <c r="O192" s="75" t="s">
        <v>1128</v>
      </c>
      <c r="P192" s="75" t="s">
        <v>1128</v>
      </c>
      <c r="Q192" s="193">
        <v>4</v>
      </c>
    </row>
    <row r="193" spans="1:17" ht="15" customHeight="1" x14ac:dyDescent="0.25">
      <c r="A193" s="66">
        <v>386</v>
      </c>
      <c r="B193" s="67">
        <v>386</v>
      </c>
      <c r="C193" s="68">
        <v>1300035365287</v>
      </c>
      <c r="D193" s="79"/>
      <c r="E193" s="67"/>
      <c r="F193" s="68"/>
      <c r="G193" s="70" t="s">
        <v>1322</v>
      </c>
      <c r="H193" s="71">
        <v>1</v>
      </c>
      <c r="I193" s="72">
        <v>1.0209999999999999</v>
      </c>
      <c r="J193" s="73">
        <v>18297.63</v>
      </c>
      <c r="K193" s="73">
        <v>4.7699999999999996</v>
      </c>
      <c r="L193" s="73">
        <v>4.7699999999999996</v>
      </c>
      <c r="M193" s="74" t="s">
        <v>1128</v>
      </c>
      <c r="N193" s="75" t="s">
        <v>1128</v>
      </c>
      <c r="O193" s="75" t="s">
        <v>1128</v>
      </c>
      <c r="P193" s="75" t="s">
        <v>1128</v>
      </c>
      <c r="Q193" s="193">
        <v>4</v>
      </c>
    </row>
    <row r="194" spans="1:17" ht="15" customHeight="1" x14ac:dyDescent="0.25">
      <c r="A194" s="66">
        <v>387</v>
      </c>
      <c r="B194" s="67">
        <v>387</v>
      </c>
      <c r="C194" s="68">
        <v>1300035366494</v>
      </c>
      <c r="D194" s="79"/>
      <c r="E194" s="67"/>
      <c r="F194" s="68"/>
      <c r="G194" s="70" t="s">
        <v>1323</v>
      </c>
      <c r="H194" s="71">
        <v>1</v>
      </c>
      <c r="I194" s="72" t="s">
        <v>640</v>
      </c>
      <c r="J194" s="73">
        <v>18297.63</v>
      </c>
      <c r="K194" s="73">
        <v>6</v>
      </c>
      <c r="L194" s="73">
        <v>6</v>
      </c>
      <c r="M194" s="74" t="s">
        <v>1128</v>
      </c>
      <c r="N194" s="75" t="s">
        <v>1128</v>
      </c>
      <c r="O194" s="75" t="s">
        <v>1128</v>
      </c>
      <c r="P194" s="75" t="s">
        <v>1128</v>
      </c>
      <c r="Q194" s="193">
        <v>4</v>
      </c>
    </row>
    <row r="195" spans="1:17" ht="15" customHeight="1" x14ac:dyDescent="0.25">
      <c r="A195" s="66">
        <v>388</v>
      </c>
      <c r="B195" s="67">
        <v>388</v>
      </c>
      <c r="C195" s="68">
        <v>1300035366801</v>
      </c>
      <c r="D195" s="79"/>
      <c r="E195" s="67"/>
      <c r="F195" s="68"/>
      <c r="G195" s="70" t="s">
        <v>1324</v>
      </c>
      <c r="H195" s="71">
        <v>1</v>
      </c>
      <c r="I195" s="72" t="s">
        <v>640</v>
      </c>
      <c r="J195" s="73">
        <v>18297.63</v>
      </c>
      <c r="K195" s="73">
        <v>4.0199999999999996</v>
      </c>
      <c r="L195" s="73">
        <v>4.0199999999999996</v>
      </c>
      <c r="M195" s="74" t="s">
        <v>1128</v>
      </c>
      <c r="N195" s="75" t="s">
        <v>1128</v>
      </c>
      <c r="O195" s="75" t="s">
        <v>1128</v>
      </c>
      <c r="P195" s="75" t="s">
        <v>1128</v>
      </c>
      <c r="Q195" s="193">
        <v>4</v>
      </c>
    </row>
    <row r="196" spans="1:17" ht="15" customHeight="1" x14ac:dyDescent="0.25">
      <c r="A196" s="66">
        <v>389</v>
      </c>
      <c r="B196" s="67">
        <v>389</v>
      </c>
      <c r="C196" s="68">
        <v>1300035368232</v>
      </c>
      <c r="D196" s="79">
        <v>721</v>
      </c>
      <c r="E196" s="67">
        <v>721</v>
      </c>
      <c r="F196" s="68">
        <v>1300060267898</v>
      </c>
      <c r="G196" s="70" t="s">
        <v>1325</v>
      </c>
      <c r="H196" s="71">
        <v>1</v>
      </c>
      <c r="I196" s="72" t="s">
        <v>640</v>
      </c>
      <c r="J196" s="73">
        <v>18200.02</v>
      </c>
      <c r="K196" s="73">
        <v>3.24</v>
      </c>
      <c r="L196" s="73">
        <v>3.24</v>
      </c>
      <c r="M196" s="74" t="s">
        <v>640</v>
      </c>
      <c r="N196" s="75">
        <v>97.62</v>
      </c>
      <c r="O196" s="75">
        <v>0.05</v>
      </c>
      <c r="P196" s="75">
        <v>0.05</v>
      </c>
      <c r="Q196" s="193">
        <v>4</v>
      </c>
    </row>
    <row r="197" spans="1:17" ht="15" customHeight="1" x14ac:dyDescent="0.25">
      <c r="A197" s="66">
        <v>391</v>
      </c>
      <c r="B197" s="67">
        <v>391</v>
      </c>
      <c r="C197" s="68">
        <v>1300035368400</v>
      </c>
      <c r="D197" s="79"/>
      <c r="E197" s="67"/>
      <c r="F197" s="68"/>
      <c r="G197" s="70" t="s">
        <v>1326</v>
      </c>
      <c r="H197" s="71">
        <v>1</v>
      </c>
      <c r="I197" s="72" t="s">
        <v>640</v>
      </c>
      <c r="J197" s="73">
        <v>18297.63</v>
      </c>
      <c r="K197" s="73">
        <v>3.05</v>
      </c>
      <c r="L197" s="73">
        <v>3.05</v>
      </c>
      <c r="M197" s="74" t="s">
        <v>1128</v>
      </c>
      <c r="N197" s="75" t="s">
        <v>1128</v>
      </c>
      <c r="O197" s="75" t="s">
        <v>1128</v>
      </c>
      <c r="P197" s="75" t="s">
        <v>1128</v>
      </c>
      <c r="Q197" s="193">
        <v>4</v>
      </c>
    </row>
    <row r="198" spans="1:17" ht="15" customHeight="1" x14ac:dyDescent="0.25">
      <c r="A198" s="66">
        <v>392</v>
      </c>
      <c r="B198" s="67">
        <v>392</v>
      </c>
      <c r="C198" s="68">
        <v>1300035368428</v>
      </c>
      <c r="D198" s="79"/>
      <c r="E198" s="67"/>
      <c r="F198" s="68"/>
      <c r="G198" s="70" t="s">
        <v>1327</v>
      </c>
      <c r="H198" s="71">
        <v>1</v>
      </c>
      <c r="I198" s="72" t="s">
        <v>640</v>
      </c>
      <c r="J198" s="73">
        <v>18297.63</v>
      </c>
      <c r="K198" s="73">
        <v>5.88</v>
      </c>
      <c r="L198" s="73">
        <v>5.88</v>
      </c>
      <c r="M198" s="74" t="s">
        <v>1128</v>
      </c>
      <c r="N198" s="75" t="s">
        <v>1128</v>
      </c>
      <c r="O198" s="75" t="s">
        <v>1128</v>
      </c>
      <c r="P198" s="75" t="s">
        <v>1128</v>
      </c>
      <c r="Q198" s="193">
        <v>4</v>
      </c>
    </row>
    <row r="199" spans="1:17" ht="15" customHeight="1" x14ac:dyDescent="0.25">
      <c r="A199" s="66">
        <v>393</v>
      </c>
      <c r="B199" s="67">
        <v>393</v>
      </c>
      <c r="C199" s="68">
        <v>1300035370116</v>
      </c>
      <c r="D199" s="79"/>
      <c r="E199" s="67"/>
      <c r="F199" s="68"/>
      <c r="G199" s="70" t="s">
        <v>1328</v>
      </c>
      <c r="H199" s="71">
        <v>1</v>
      </c>
      <c r="I199" s="72" t="s">
        <v>640</v>
      </c>
      <c r="J199" s="73">
        <v>18297.63</v>
      </c>
      <c r="K199" s="73">
        <v>5.88</v>
      </c>
      <c r="L199" s="73">
        <v>5.88</v>
      </c>
      <c r="M199" s="74" t="s">
        <v>1128</v>
      </c>
      <c r="N199" s="75" t="s">
        <v>1128</v>
      </c>
      <c r="O199" s="75" t="s">
        <v>1128</v>
      </c>
      <c r="P199" s="75" t="s">
        <v>1128</v>
      </c>
      <c r="Q199" s="193">
        <v>5</v>
      </c>
    </row>
    <row r="200" spans="1:17" ht="15" customHeight="1" x14ac:dyDescent="0.25">
      <c r="A200" s="66">
        <v>394</v>
      </c>
      <c r="B200" s="67">
        <v>394</v>
      </c>
      <c r="C200" s="68">
        <v>1300035618356</v>
      </c>
      <c r="D200" s="79"/>
      <c r="E200" s="67"/>
      <c r="F200" s="68"/>
      <c r="G200" s="70" t="s">
        <v>1329</v>
      </c>
      <c r="H200" s="71">
        <v>1</v>
      </c>
      <c r="I200" s="72" t="s">
        <v>640</v>
      </c>
      <c r="J200" s="73">
        <v>18297.63</v>
      </c>
      <c r="K200" s="73">
        <v>3.52</v>
      </c>
      <c r="L200" s="73">
        <v>3.52</v>
      </c>
      <c r="M200" s="74" t="s">
        <v>1128</v>
      </c>
      <c r="N200" s="75" t="s">
        <v>1128</v>
      </c>
      <c r="O200" s="75" t="s">
        <v>1128</v>
      </c>
      <c r="P200" s="75" t="s">
        <v>1128</v>
      </c>
      <c r="Q200" s="193">
        <v>5</v>
      </c>
    </row>
    <row r="201" spans="1:17" ht="15" customHeight="1" x14ac:dyDescent="0.25">
      <c r="A201" s="66">
        <v>395</v>
      </c>
      <c r="B201" s="67">
        <v>395</v>
      </c>
      <c r="C201" s="68">
        <v>1300038178922</v>
      </c>
      <c r="D201" s="79"/>
      <c r="E201" s="67"/>
      <c r="F201" s="68"/>
      <c r="G201" s="70" t="s">
        <v>1330</v>
      </c>
      <c r="H201" s="71">
        <v>1</v>
      </c>
      <c r="I201" s="72" t="s">
        <v>640</v>
      </c>
      <c r="J201" s="73">
        <v>18297.63</v>
      </c>
      <c r="K201" s="73">
        <v>4.2</v>
      </c>
      <c r="L201" s="73">
        <v>4.2</v>
      </c>
      <c r="M201" s="74" t="s">
        <v>1128</v>
      </c>
      <c r="N201" s="75" t="s">
        <v>1128</v>
      </c>
      <c r="O201" s="75" t="s">
        <v>1128</v>
      </c>
      <c r="P201" s="75" t="s">
        <v>1128</v>
      </c>
      <c r="Q201" s="193">
        <v>5</v>
      </c>
    </row>
    <row r="202" spans="1:17" ht="15" customHeight="1" x14ac:dyDescent="0.25">
      <c r="A202" s="66">
        <v>397</v>
      </c>
      <c r="B202" s="67">
        <v>397</v>
      </c>
      <c r="C202" s="68">
        <v>1300050455959</v>
      </c>
      <c r="D202" s="79"/>
      <c r="E202" s="67"/>
      <c r="F202" s="68"/>
      <c r="G202" s="70" t="s">
        <v>1331</v>
      </c>
      <c r="H202" s="71">
        <v>1</v>
      </c>
      <c r="I202" s="72">
        <v>1.1910000000000001</v>
      </c>
      <c r="J202" s="73">
        <v>18297.63</v>
      </c>
      <c r="K202" s="73">
        <v>2.5</v>
      </c>
      <c r="L202" s="73">
        <v>2.5</v>
      </c>
      <c r="M202" s="74" t="s">
        <v>1128</v>
      </c>
      <c r="N202" s="75" t="s">
        <v>1128</v>
      </c>
      <c r="O202" s="75" t="s">
        <v>1128</v>
      </c>
      <c r="P202" s="75" t="s">
        <v>1128</v>
      </c>
      <c r="Q202" s="193">
        <v>5</v>
      </c>
    </row>
    <row r="203" spans="1:17" ht="15" customHeight="1" x14ac:dyDescent="0.25">
      <c r="A203" s="66">
        <v>398</v>
      </c>
      <c r="B203" s="67">
        <v>398</v>
      </c>
      <c r="C203" s="68">
        <v>1300050482127</v>
      </c>
      <c r="D203" s="79"/>
      <c r="E203" s="67"/>
      <c r="F203" s="68"/>
      <c r="G203" s="70" t="s">
        <v>1332</v>
      </c>
      <c r="H203" s="71">
        <v>1</v>
      </c>
      <c r="I203" s="72">
        <v>1.111</v>
      </c>
      <c r="J203" s="73">
        <v>18297.63</v>
      </c>
      <c r="K203" s="73">
        <v>2.25</v>
      </c>
      <c r="L203" s="73">
        <v>2.25</v>
      </c>
      <c r="M203" s="74" t="s">
        <v>1128</v>
      </c>
      <c r="N203" s="75" t="s">
        <v>1128</v>
      </c>
      <c r="O203" s="75" t="s">
        <v>1128</v>
      </c>
      <c r="P203" s="75" t="s">
        <v>1128</v>
      </c>
      <c r="Q203" s="193">
        <v>5</v>
      </c>
    </row>
    <row r="204" spans="1:17" ht="15" customHeight="1" x14ac:dyDescent="0.25">
      <c r="A204" s="66">
        <v>399</v>
      </c>
      <c r="B204" s="67">
        <v>399</v>
      </c>
      <c r="C204" s="68">
        <v>1300050628390</v>
      </c>
      <c r="D204" s="79">
        <v>717</v>
      </c>
      <c r="E204" s="67">
        <v>717</v>
      </c>
      <c r="F204" s="68">
        <v>1300050867852</v>
      </c>
      <c r="G204" s="70" t="s">
        <v>1333</v>
      </c>
      <c r="H204" s="71">
        <v>0</v>
      </c>
      <c r="I204" s="72" t="s">
        <v>640</v>
      </c>
      <c r="J204" s="73">
        <v>52.65</v>
      </c>
      <c r="K204" s="73">
        <v>1.26</v>
      </c>
      <c r="L204" s="73">
        <v>1.26</v>
      </c>
      <c r="M204" s="74" t="s">
        <v>640</v>
      </c>
      <c r="N204" s="75" t="s">
        <v>640</v>
      </c>
      <c r="O204" s="75" t="s">
        <v>640</v>
      </c>
      <c r="P204" s="75" t="s">
        <v>640</v>
      </c>
      <c r="Q204" s="193">
        <v>5</v>
      </c>
    </row>
    <row r="205" spans="1:17" ht="15" customHeight="1" x14ac:dyDescent="0.25">
      <c r="A205" s="66">
        <v>450</v>
      </c>
      <c r="B205" s="67">
        <v>450</v>
      </c>
      <c r="C205" s="68">
        <v>1300050632704</v>
      </c>
      <c r="D205" s="79"/>
      <c r="E205" s="67"/>
      <c r="F205" s="68"/>
      <c r="G205" s="70" t="s">
        <v>1334</v>
      </c>
      <c r="H205" s="71">
        <v>1</v>
      </c>
      <c r="I205" s="72" t="s">
        <v>640</v>
      </c>
      <c r="J205" s="73">
        <v>18297.63</v>
      </c>
      <c r="K205" s="73">
        <v>4.07</v>
      </c>
      <c r="L205" s="73">
        <v>4.07</v>
      </c>
      <c r="M205" s="74" t="s">
        <v>1128</v>
      </c>
      <c r="N205" s="75" t="s">
        <v>1128</v>
      </c>
      <c r="O205" s="75" t="s">
        <v>1128</v>
      </c>
      <c r="P205" s="75" t="s">
        <v>1128</v>
      </c>
      <c r="Q205" s="193">
        <v>5</v>
      </c>
    </row>
    <row r="206" spans="1:17" ht="15" customHeight="1" x14ac:dyDescent="0.25">
      <c r="A206" s="66">
        <v>452</v>
      </c>
      <c r="B206" s="67">
        <v>452</v>
      </c>
      <c r="C206" s="68">
        <v>1300050955454</v>
      </c>
      <c r="D206" s="79"/>
      <c r="E206" s="67"/>
      <c r="F206" s="68"/>
      <c r="G206" s="70" t="s">
        <v>1335</v>
      </c>
      <c r="H206" s="71">
        <v>1</v>
      </c>
      <c r="I206" s="72" t="s">
        <v>640</v>
      </c>
      <c r="J206" s="73">
        <v>21990.13</v>
      </c>
      <c r="K206" s="73" t="s">
        <v>640</v>
      </c>
      <c r="L206" s="73" t="s">
        <v>640</v>
      </c>
      <c r="M206" s="74" t="s">
        <v>1128</v>
      </c>
      <c r="N206" s="75" t="s">
        <v>1128</v>
      </c>
      <c r="O206" s="75" t="s">
        <v>1128</v>
      </c>
      <c r="P206" s="75" t="s">
        <v>1128</v>
      </c>
      <c r="Q206" s="193">
        <v>5</v>
      </c>
    </row>
    <row r="207" spans="1:17" ht="15" customHeight="1" x14ac:dyDescent="0.25">
      <c r="A207" s="66">
        <v>453</v>
      </c>
      <c r="B207" s="67">
        <v>453</v>
      </c>
      <c r="C207" s="68">
        <v>1300050977573</v>
      </c>
      <c r="D207" s="79">
        <v>720</v>
      </c>
      <c r="E207" s="67">
        <v>720</v>
      </c>
      <c r="F207" s="68">
        <v>1300060574459</v>
      </c>
      <c r="G207" s="70" t="s">
        <v>1336</v>
      </c>
      <c r="H207" s="71">
        <v>1</v>
      </c>
      <c r="I207" s="72">
        <v>4.976</v>
      </c>
      <c r="J207" s="73">
        <v>20553.23</v>
      </c>
      <c r="K207" s="73">
        <v>2.79</v>
      </c>
      <c r="L207" s="73">
        <v>2.79</v>
      </c>
      <c r="M207" s="74" t="s">
        <v>640</v>
      </c>
      <c r="N207" s="75">
        <v>124.2</v>
      </c>
      <c r="O207" s="75">
        <v>0.05</v>
      </c>
      <c r="P207" s="75">
        <v>0.05</v>
      </c>
      <c r="Q207" s="193">
        <v>5</v>
      </c>
    </row>
    <row r="208" spans="1:17" ht="15" customHeight="1" x14ac:dyDescent="0.25">
      <c r="A208" s="66">
        <v>454</v>
      </c>
      <c r="B208" s="67">
        <v>454</v>
      </c>
      <c r="C208" s="68">
        <v>1300050977670</v>
      </c>
      <c r="D208" s="79"/>
      <c r="E208" s="67"/>
      <c r="F208" s="68"/>
      <c r="G208" s="70" t="s">
        <v>1337</v>
      </c>
      <c r="H208" s="71">
        <v>1</v>
      </c>
      <c r="I208" s="72">
        <v>1.1319999999999999</v>
      </c>
      <c r="J208" s="73">
        <v>20677.43</v>
      </c>
      <c r="K208" s="73">
        <v>2.94</v>
      </c>
      <c r="L208" s="73">
        <v>2.94</v>
      </c>
      <c r="M208" s="74" t="s">
        <v>1128</v>
      </c>
      <c r="N208" s="75" t="s">
        <v>1128</v>
      </c>
      <c r="O208" s="75" t="s">
        <v>1128</v>
      </c>
      <c r="P208" s="75" t="s">
        <v>1128</v>
      </c>
      <c r="Q208" s="193">
        <v>5</v>
      </c>
    </row>
    <row r="209" spans="1:17" ht="15" customHeight="1" x14ac:dyDescent="0.25">
      <c r="A209" s="66">
        <v>455</v>
      </c>
      <c r="B209" s="67">
        <v>455</v>
      </c>
      <c r="C209" s="68">
        <v>1300051438963</v>
      </c>
      <c r="D209" s="79"/>
      <c r="E209" s="67"/>
      <c r="F209" s="68"/>
      <c r="G209" s="70" t="s">
        <v>1338</v>
      </c>
      <c r="H209" s="71">
        <v>2</v>
      </c>
      <c r="I209" s="72">
        <v>0.69099999999999995</v>
      </c>
      <c r="J209" s="73">
        <v>57916.28</v>
      </c>
      <c r="K209" s="73">
        <v>2.1</v>
      </c>
      <c r="L209" s="73">
        <v>2.1</v>
      </c>
      <c r="M209" s="74" t="s">
        <v>1128</v>
      </c>
      <c r="N209" s="75" t="s">
        <v>1128</v>
      </c>
      <c r="O209" s="75" t="s">
        <v>1128</v>
      </c>
      <c r="P209" s="75" t="s">
        <v>1128</v>
      </c>
      <c r="Q209" s="193">
        <v>5</v>
      </c>
    </row>
    <row r="210" spans="1:17" ht="15" customHeight="1" x14ac:dyDescent="0.25">
      <c r="A210" s="66">
        <v>456</v>
      </c>
      <c r="B210" s="67">
        <v>456</v>
      </c>
      <c r="C210" s="68">
        <v>1300051517481</v>
      </c>
      <c r="D210" s="79"/>
      <c r="E210" s="67"/>
      <c r="F210" s="68"/>
      <c r="G210" s="70" t="s">
        <v>1339</v>
      </c>
      <c r="H210" s="71">
        <v>1</v>
      </c>
      <c r="I210" s="72" t="s">
        <v>640</v>
      </c>
      <c r="J210" s="73">
        <v>18297.63</v>
      </c>
      <c r="K210" s="73">
        <v>3.35</v>
      </c>
      <c r="L210" s="73">
        <v>3.35</v>
      </c>
      <c r="M210" s="74" t="s">
        <v>1128</v>
      </c>
      <c r="N210" s="75" t="s">
        <v>1128</v>
      </c>
      <c r="O210" s="75" t="s">
        <v>1128</v>
      </c>
      <c r="P210" s="75" t="s">
        <v>1128</v>
      </c>
      <c r="Q210" s="193">
        <v>5</v>
      </c>
    </row>
    <row r="211" spans="1:17" ht="15" customHeight="1" x14ac:dyDescent="0.25">
      <c r="A211" s="66">
        <v>457</v>
      </c>
      <c r="B211" s="67">
        <v>457</v>
      </c>
      <c r="C211" s="68">
        <v>1300051708346</v>
      </c>
      <c r="D211" s="79"/>
      <c r="E211" s="67"/>
      <c r="F211" s="68"/>
      <c r="G211" s="70" t="s">
        <v>1340</v>
      </c>
      <c r="H211" s="71">
        <v>1</v>
      </c>
      <c r="I211" s="72" t="s">
        <v>640</v>
      </c>
      <c r="J211" s="73">
        <v>18297.63</v>
      </c>
      <c r="K211" s="73">
        <v>3.5</v>
      </c>
      <c r="L211" s="73">
        <v>3.5</v>
      </c>
      <c r="M211" s="74" t="s">
        <v>1128</v>
      </c>
      <c r="N211" s="75" t="s">
        <v>1128</v>
      </c>
      <c r="O211" s="75" t="s">
        <v>1128</v>
      </c>
      <c r="P211" s="75" t="s">
        <v>1128</v>
      </c>
      <c r="Q211" s="193">
        <v>5</v>
      </c>
    </row>
    <row r="212" spans="1:17" ht="15" customHeight="1" x14ac:dyDescent="0.25">
      <c r="A212" s="66">
        <v>458</v>
      </c>
      <c r="B212" s="67">
        <v>458</v>
      </c>
      <c r="C212" s="68">
        <v>1300052182955</v>
      </c>
      <c r="D212" s="79"/>
      <c r="E212" s="67"/>
      <c r="F212" s="68"/>
      <c r="G212" s="70" t="s">
        <v>1341</v>
      </c>
      <c r="H212" s="71">
        <v>1</v>
      </c>
      <c r="I212" s="72" t="s">
        <v>640</v>
      </c>
      <c r="J212" s="73">
        <v>18297.63</v>
      </c>
      <c r="K212" s="73">
        <v>5.98</v>
      </c>
      <c r="L212" s="73">
        <v>5.98</v>
      </c>
      <c r="M212" s="74" t="s">
        <v>1128</v>
      </c>
      <c r="N212" s="75" t="s">
        <v>1128</v>
      </c>
      <c r="O212" s="75" t="s">
        <v>1128</v>
      </c>
      <c r="P212" s="75" t="s">
        <v>1128</v>
      </c>
      <c r="Q212" s="193">
        <v>5</v>
      </c>
    </row>
    <row r="213" spans="1:17" ht="15" customHeight="1" x14ac:dyDescent="0.25">
      <c r="A213" s="66">
        <v>459</v>
      </c>
      <c r="B213" s="67">
        <v>459</v>
      </c>
      <c r="C213" s="68">
        <v>1300053398578</v>
      </c>
      <c r="D213" s="79"/>
      <c r="E213" s="67"/>
      <c r="F213" s="68"/>
      <c r="G213" s="70" t="s">
        <v>1342</v>
      </c>
      <c r="H213" s="71">
        <v>2</v>
      </c>
      <c r="I213" s="72" t="s">
        <v>640</v>
      </c>
      <c r="J213" s="73">
        <v>57916.28</v>
      </c>
      <c r="K213" s="73">
        <v>2.2999999999999998</v>
      </c>
      <c r="L213" s="73">
        <v>2.2999999999999998</v>
      </c>
      <c r="M213" s="74" t="s">
        <v>1128</v>
      </c>
      <c r="N213" s="75" t="s">
        <v>1128</v>
      </c>
      <c r="O213" s="75" t="s">
        <v>1128</v>
      </c>
      <c r="P213" s="75" t="s">
        <v>1128</v>
      </c>
      <c r="Q213" s="193">
        <v>5</v>
      </c>
    </row>
    <row r="214" spans="1:17" ht="15" customHeight="1" x14ac:dyDescent="0.25">
      <c r="A214" s="66">
        <v>460</v>
      </c>
      <c r="B214" s="67">
        <v>460</v>
      </c>
      <c r="C214" s="68">
        <v>1300054917684</v>
      </c>
      <c r="D214" s="79"/>
      <c r="E214" s="67"/>
      <c r="F214" s="68"/>
      <c r="G214" s="70" t="s">
        <v>1343</v>
      </c>
      <c r="H214" s="71">
        <v>1</v>
      </c>
      <c r="I214" s="72" t="s">
        <v>640</v>
      </c>
      <c r="J214" s="73">
        <v>18297.63</v>
      </c>
      <c r="K214" s="73">
        <v>2.11</v>
      </c>
      <c r="L214" s="73">
        <v>2.11</v>
      </c>
      <c r="M214" s="74" t="s">
        <v>1128</v>
      </c>
      <c r="N214" s="75" t="s">
        <v>1128</v>
      </c>
      <c r="O214" s="75" t="s">
        <v>1128</v>
      </c>
      <c r="P214" s="75" t="s">
        <v>1128</v>
      </c>
      <c r="Q214" s="193">
        <v>5</v>
      </c>
    </row>
    <row r="215" spans="1:17" ht="15" customHeight="1" x14ac:dyDescent="0.25">
      <c r="A215" s="66">
        <v>461</v>
      </c>
      <c r="B215" s="67">
        <v>461</v>
      </c>
      <c r="C215" s="68">
        <v>1300060172544</v>
      </c>
      <c r="D215" s="79"/>
      <c r="E215" s="67"/>
      <c r="F215" s="68"/>
      <c r="G215" s="70" t="s">
        <v>1344</v>
      </c>
      <c r="H215" s="71">
        <v>1</v>
      </c>
      <c r="I215" s="72" t="s">
        <v>640</v>
      </c>
      <c r="J215" s="73">
        <v>20677.43</v>
      </c>
      <c r="K215" s="73">
        <v>6.74</v>
      </c>
      <c r="L215" s="73">
        <v>6.74</v>
      </c>
      <c r="M215" s="74" t="s">
        <v>1128</v>
      </c>
      <c r="N215" s="75" t="s">
        <v>1128</v>
      </c>
      <c r="O215" s="75" t="s">
        <v>1128</v>
      </c>
      <c r="P215" s="75" t="s">
        <v>1128</v>
      </c>
      <c r="Q215" s="193">
        <v>5</v>
      </c>
    </row>
    <row r="216" spans="1:17" ht="15" customHeight="1" x14ac:dyDescent="0.25">
      <c r="A216" s="66">
        <v>462</v>
      </c>
      <c r="B216" s="67">
        <v>462</v>
      </c>
      <c r="C216" s="68">
        <v>1300035352260</v>
      </c>
      <c r="D216" s="79">
        <v>710</v>
      </c>
      <c r="E216" s="67">
        <v>710</v>
      </c>
      <c r="F216" s="68">
        <v>1300051349870</v>
      </c>
      <c r="G216" s="70" t="s">
        <v>1345</v>
      </c>
      <c r="H216" s="71">
        <v>2</v>
      </c>
      <c r="I216" s="72" t="s">
        <v>640</v>
      </c>
      <c r="J216" s="73">
        <v>56286.03</v>
      </c>
      <c r="K216" s="73">
        <v>1.59</v>
      </c>
      <c r="L216" s="73">
        <v>1.59</v>
      </c>
      <c r="M216" s="74" t="s">
        <v>640</v>
      </c>
      <c r="N216" s="75" t="s">
        <v>640</v>
      </c>
      <c r="O216" s="75" t="s">
        <v>640</v>
      </c>
      <c r="P216" s="75" t="s">
        <v>640</v>
      </c>
      <c r="Q216" s="193">
        <v>5</v>
      </c>
    </row>
    <row r="217" spans="1:17" ht="15" customHeight="1" x14ac:dyDescent="0.25">
      <c r="A217" s="66">
        <v>463</v>
      </c>
      <c r="B217" s="67">
        <v>463</v>
      </c>
      <c r="C217" s="68">
        <v>1300035354123</v>
      </c>
      <c r="D217" s="79">
        <v>711</v>
      </c>
      <c r="E217" s="67">
        <v>711</v>
      </c>
      <c r="F217" s="68">
        <v>1300052227204</v>
      </c>
      <c r="G217" s="70" t="s">
        <v>1346</v>
      </c>
      <c r="H217" s="71">
        <v>2</v>
      </c>
      <c r="I217" s="72">
        <v>0.60099999999999998</v>
      </c>
      <c r="J217" s="73">
        <v>56836.32</v>
      </c>
      <c r="K217" s="73">
        <v>2.78</v>
      </c>
      <c r="L217" s="73">
        <v>2.78</v>
      </c>
      <c r="M217" s="74" t="s">
        <v>640</v>
      </c>
      <c r="N217" s="75" t="s">
        <v>640</v>
      </c>
      <c r="O217" s="75" t="s">
        <v>640</v>
      </c>
      <c r="P217" s="75" t="s">
        <v>640</v>
      </c>
      <c r="Q217" s="193">
        <v>5</v>
      </c>
    </row>
    <row r="218" spans="1:17" ht="15" customHeight="1" x14ac:dyDescent="0.25">
      <c r="A218" s="66">
        <v>464</v>
      </c>
      <c r="B218" s="67">
        <v>464</v>
      </c>
      <c r="C218" s="68">
        <v>1300035355242</v>
      </c>
      <c r="D218" s="79">
        <v>712</v>
      </c>
      <c r="E218" s="67">
        <v>712</v>
      </c>
      <c r="F218" s="68">
        <v>1300053163518</v>
      </c>
      <c r="G218" s="70" t="s">
        <v>1347</v>
      </c>
      <c r="H218" s="71">
        <v>1</v>
      </c>
      <c r="I218" s="72" t="s">
        <v>640</v>
      </c>
      <c r="J218" s="73">
        <v>18242.89</v>
      </c>
      <c r="K218" s="73">
        <v>2.17</v>
      </c>
      <c r="L218" s="73">
        <v>2.17</v>
      </c>
      <c r="M218" s="74" t="s">
        <v>640</v>
      </c>
      <c r="N218" s="75">
        <v>54.74</v>
      </c>
      <c r="O218" s="75">
        <v>0.05</v>
      </c>
      <c r="P218" s="75">
        <v>0.05</v>
      </c>
      <c r="Q218" s="193">
        <v>5</v>
      </c>
    </row>
    <row r="219" spans="1:17" ht="15" customHeight="1" x14ac:dyDescent="0.25">
      <c r="A219" s="66">
        <v>465</v>
      </c>
      <c r="B219" s="67">
        <v>465</v>
      </c>
      <c r="C219" s="68">
        <v>1300035359770</v>
      </c>
      <c r="D219" s="79">
        <v>713</v>
      </c>
      <c r="E219" s="67">
        <v>713</v>
      </c>
      <c r="F219" s="68">
        <v>1300050970114</v>
      </c>
      <c r="G219" s="70" t="s">
        <v>1348</v>
      </c>
      <c r="H219" s="71">
        <v>2</v>
      </c>
      <c r="I219" s="72">
        <v>0.52200000000000002</v>
      </c>
      <c r="J219" s="73">
        <v>55334.1</v>
      </c>
      <c r="K219" s="73">
        <v>3.86</v>
      </c>
      <c r="L219" s="73">
        <v>3.86</v>
      </c>
      <c r="M219" s="74" t="s">
        <v>640</v>
      </c>
      <c r="N219" s="75" t="s">
        <v>640</v>
      </c>
      <c r="O219" s="75" t="s">
        <v>640</v>
      </c>
      <c r="P219" s="75" t="s">
        <v>640</v>
      </c>
      <c r="Q219" s="193">
        <v>5</v>
      </c>
    </row>
    <row r="220" spans="1:17" ht="15" customHeight="1" x14ac:dyDescent="0.25">
      <c r="A220" s="66">
        <v>466</v>
      </c>
      <c r="B220" s="67">
        <v>466</v>
      </c>
      <c r="C220" s="68">
        <v>1300035401331</v>
      </c>
      <c r="D220" s="79">
        <v>714</v>
      </c>
      <c r="E220" s="67">
        <v>714</v>
      </c>
      <c r="F220" s="68">
        <v>1300052226920</v>
      </c>
      <c r="G220" s="70" t="s">
        <v>1349</v>
      </c>
      <c r="H220" s="71">
        <v>1</v>
      </c>
      <c r="I220" s="72">
        <v>0.218</v>
      </c>
      <c r="J220" s="73">
        <v>18464.650000000001</v>
      </c>
      <c r="K220" s="73">
        <v>3.24</v>
      </c>
      <c r="L220" s="73">
        <v>3.24</v>
      </c>
      <c r="M220" s="74" t="s">
        <v>640</v>
      </c>
      <c r="N220" s="75" t="s">
        <v>640</v>
      </c>
      <c r="O220" s="75" t="s">
        <v>640</v>
      </c>
      <c r="P220" s="75" t="s">
        <v>640</v>
      </c>
      <c r="Q220" s="193">
        <v>5</v>
      </c>
    </row>
    <row r="221" spans="1:17" ht="15" customHeight="1" x14ac:dyDescent="0.25">
      <c r="A221" s="66">
        <v>467</v>
      </c>
      <c r="B221" s="67">
        <v>467</v>
      </c>
      <c r="C221" s="68">
        <v>1300035353148</v>
      </c>
      <c r="D221" s="79">
        <v>715</v>
      </c>
      <c r="E221" s="67">
        <v>715</v>
      </c>
      <c r="F221" s="68">
        <v>1300052368838</v>
      </c>
      <c r="G221" s="70" t="s">
        <v>1350</v>
      </c>
      <c r="H221" s="71">
        <v>2</v>
      </c>
      <c r="I221" s="72" t="s">
        <v>640</v>
      </c>
      <c r="J221" s="73">
        <v>56715.27</v>
      </c>
      <c r="K221" s="73">
        <v>1.35</v>
      </c>
      <c r="L221" s="73">
        <v>1.35</v>
      </c>
      <c r="M221" s="74" t="s">
        <v>640</v>
      </c>
      <c r="N221" s="75" t="s">
        <v>640</v>
      </c>
      <c r="O221" s="75" t="s">
        <v>640</v>
      </c>
      <c r="P221" s="75" t="s">
        <v>640</v>
      </c>
      <c r="Q221" s="193">
        <v>5</v>
      </c>
    </row>
    <row r="222" spans="1:17" ht="15" customHeight="1" x14ac:dyDescent="0.25">
      <c r="A222" s="66">
        <v>468</v>
      </c>
      <c r="B222" s="67">
        <v>468</v>
      </c>
      <c r="C222" s="68">
        <v>1300035355794</v>
      </c>
      <c r="D222" s="79">
        <v>703</v>
      </c>
      <c r="E222" s="67">
        <v>703</v>
      </c>
      <c r="F222" s="68">
        <v>1300050867791</v>
      </c>
      <c r="G222" s="70" t="s">
        <v>1351</v>
      </c>
      <c r="H222" s="71">
        <v>2</v>
      </c>
      <c r="I222" s="72" t="s">
        <v>640</v>
      </c>
      <c r="J222" s="73">
        <v>56225.25</v>
      </c>
      <c r="K222" s="73">
        <v>2.93</v>
      </c>
      <c r="L222" s="73">
        <v>2.93</v>
      </c>
      <c r="M222" s="74" t="s">
        <v>640</v>
      </c>
      <c r="N222" s="75" t="s">
        <v>640</v>
      </c>
      <c r="O222" s="75" t="s">
        <v>640</v>
      </c>
      <c r="P222" s="75" t="s">
        <v>640</v>
      </c>
      <c r="Q222" s="193">
        <v>5</v>
      </c>
    </row>
    <row r="223" spans="1:17" ht="15" customHeight="1" x14ac:dyDescent="0.25">
      <c r="A223" s="66">
        <v>469</v>
      </c>
      <c r="B223" s="67">
        <v>469</v>
      </c>
      <c r="C223" s="68">
        <v>1300035355882</v>
      </c>
      <c r="D223" s="79">
        <v>704</v>
      </c>
      <c r="E223" s="67">
        <v>704</v>
      </c>
      <c r="F223" s="68">
        <v>1300050867807</v>
      </c>
      <c r="G223" s="70" t="s">
        <v>1352</v>
      </c>
      <c r="H223" s="71">
        <v>2</v>
      </c>
      <c r="I223" s="72" t="s">
        <v>640</v>
      </c>
      <c r="J223" s="73">
        <v>55776.32</v>
      </c>
      <c r="K223" s="73">
        <v>2.64</v>
      </c>
      <c r="L223" s="73">
        <v>2.64</v>
      </c>
      <c r="M223" s="74" t="s">
        <v>640</v>
      </c>
      <c r="N223" s="75" t="s">
        <v>640</v>
      </c>
      <c r="O223" s="75" t="s">
        <v>640</v>
      </c>
      <c r="P223" s="75" t="s">
        <v>640</v>
      </c>
      <c r="Q223" s="193">
        <v>5</v>
      </c>
    </row>
    <row r="224" spans="1:17" ht="15" customHeight="1" x14ac:dyDescent="0.25">
      <c r="A224" s="66">
        <v>470</v>
      </c>
      <c r="B224" s="67">
        <v>470</v>
      </c>
      <c r="C224" s="68">
        <v>1300035355190</v>
      </c>
      <c r="D224" s="79"/>
      <c r="E224" s="67"/>
      <c r="F224" s="68"/>
      <c r="G224" s="70" t="s">
        <v>1353</v>
      </c>
      <c r="H224" s="71">
        <v>1</v>
      </c>
      <c r="I224" s="72">
        <v>0.38900000000000001</v>
      </c>
      <c r="J224" s="73">
        <v>18297.63</v>
      </c>
      <c r="K224" s="73">
        <v>5.03</v>
      </c>
      <c r="L224" s="73">
        <v>5.03</v>
      </c>
      <c r="M224" s="74" t="s">
        <v>1128</v>
      </c>
      <c r="N224" s="75" t="s">
        <v>1128</v>
      </c>
      <c r="O224" s="75" t="s">
        <v>1128</v>
      </c>
      <c r="P224" s="75" t="s">
        <v>1128</v>
      </c>
      <c r="Q224" s="193">
        <v>5</v>
      </c>
    </row>
    <row r="225" spans="1:17" ht="15" customHeight="1" x14ac:dyDescent="0.25">
      <c r="A225" s="66">
        <v>471</v>
      </c>
      <c r="B225" s="67">
        <v>471</v>
      </c>
      <c r="C225" s="68">
        <v>1300035359813</v>
      </c>
      <c r="D225" s="79"/>
      <c r="E225" s="67"/>
      <c r="F225" s="68"/>
      <c r="G225" s="70" t="s">
        <v>1354</v>
      </c>
      <c r="H225" s="71">
        <v>1</v>
      </c>
      <c r="I225" s="72">
        <v>0.51500000000000001</v>
      </c>
      <c r="J225" s="73">
        <v>18297.63</v>
      </c>
      <c r="K225" s="73">
        <v>3.54</v>
      </c>
      <c r="L225" s="73">
        <v>3.54</v>
      </c>
      <c r="M225" s="74" t="s">
        <v>1128</v>
      </c>
      <c r="N225" s="75" t="s">
        <v>1128</v>
      </c>
      <c r="O225" s="75" t="s">
        <v>1128</v>
      </c>
      <c r="P225" s="75" t="s">
        <v>1128</v>
      </c>
      <c r="Q225" s="193">
        <v>5</v>
      </c>
    </row>
    <row r="226" spans="1:17" ht="15" customHeight="1" x14ac:dyDescent="0.25">
      <c r="A226" s="66">
        <v>472</v>
      </c>
      <c r="B226" s="67">
        <v>472</v>
      </c>
      <c r="C226" s="68">
        <v>1300035362746</v>
      </c>
      <c r="D226" s="79"/>
      <c r="E226" s="67"/>
      <c r="F226" s="68"/>
      <c r="G226" s="70" t="s">
        <v>1355</v>
      </c>
      <c r="H226" s="71">
        <v>1</v>
      </c>
      <c r="I226" s="72" t="s">
        <v>640</v>
      </c>
      <c r="J226" s="73">
        <v>18297.63</v>
      </c>
      <c r="K226" s="73">
        <v>2.33</v>
      </c>
      <c r="L226" s="73">
        <v>2.33</v>
      </c>
      <c r="M226" s="74" t="s">
        <v>1128</v>
      </c>
      <c r="N226" s="75" t="s">
        <v>1128</v>
      </c>
      <c r="O226" s="75" t="s">
        <v>1128</v>
      </c>
      <c r="P226" s="75" t="s">
        <v>1128</v>
      </c>
      <c r="Q226" s="193">
        <v>5</v>
      </c>
    </row>
    <row r="227" spans="1:17" ht="15" customHeight="1" x14ac:dyDescent="0.25">
      <c r="A227" s="66">
        <v>473</v>
      </c>
      <c r="B227" s="67">
        <v>473</v>
      </c>
      <c r="C227" s="68">
        <v>1300035366174</v>
      </c>
      <c r="D227" s="79"/>
      <c r="E227" s="67"/>
      <c r="F227" s="68"/>
      <c r="G227" s="70" t="s">
        <v>1356</v>
      </c>
      <c r="H227" s="71">
        <v>1</v>
      </c>
      <c r="I227" s="72" t="s">
        <v>640</v>
      </c>
      <c r="J227" s="73">
        <v>18297.63</v>
      </c>
      <c r="K227" s="73">
        <v>5.44</v>
      </c>
      <c r="L227" s="73">
        <v>5.44</v>
      </c>
      <c r="M227" s="74" t="s">
        <v>1128</v>
      </c>
      <c r="N227" s="75" t="s">
        <v>1128</v>
      </c>
      <c r="O227" s="75" t="s">
        <v>1128</v>
      </c>
      <c r="P227" s="75" t="s">
        <v>1128</v>
      </c>
      <c r="Q227" s="193">
        <v>5</v>
      </c>
    </row>
    <row r="228" spans="1:17" ht="15" customHeight="1" x14ac:dyDescent="0.25">
      <c r="A228" s="66">
        <v>474</v>
      </c>
      <c r="B228" s="67">
        <v>474</v>
      </c>
      <c r="C228" s="68">
        <v>1300035438261</v>
      </c>
      <c r="D228" s="79"/>
      <c r="E228" s="67"/>
      <c r="F228" s="68"/>
      <c r="G228" s="70" t="s">
        <v>1357</v>
      </c>
      <c r="H228" s="71">
        <v>1</v>
      </c>
      <c r="I228" s="72" t="s">
        <v>640</v>
      </c>
      <c r="J228" s="73">
        <v>18297.63</v>
      </c>
      <c r="K228" s="73">
        <v>4.6900000000000004</v>
      </c>
      <c r="L228" s="73">
        <v>4.6900000000000004</v>
      </c>
      <c r="M228" s="74" t="s">
        <v>1128</v>
      </c>
      <c r="N228" s="75" t="s">
        <v>1128</v>
      </c>
      <c r="O228" s="75" t="s">
        <v>1128</v>
      </c>
      <c r="P228" s="75" t="s">
        <v>1128</v>
      </c>
      <c r="Q228" s="193">
        <v>5</v>
      </c>
    </row>
    <row r="229" spans="1:17" ht="15" customHeight="1" x14ac:dyDescent="0.25">
      <c r="A229" s="66">
        <v>475</v>
      </c>
      <c r="B229" s="67">
        <v>475</v>
      </c>
      <c r="C229" s="68">
        <v>1300060172562</v>
      </c>
      <c r="D229" s="79"/>
      <c r="E229" s="67"/>
      <c r="F229" s="68"/>
      <c r="G229" s="70" t="s">
        <v>1358</v>
      </c>
      <c r="H229" s="71">
        <v>1</v>
      </c>
      <c r="I229" s="72" t="s">
        <v>640</v>
      </c>
      <c r="J229" s="73">
        <v>18162.689999999999</v>
      </c>
      <c r="K229" s="73">
        <v>2.1</v>
      </c>
      <c r="L229" s="73">
        <v>2.1</v>
      </c>
      <c r="M229" s="74" t="s">
        <v>1128</v>
      </c>
      <c r="N229" s="75" t="s">
        <v>1128</v>
      </c>
      <c r="O229" s="75" t="s">
        <v>1128</v>
      </c>
      <c r="P229" s="75" t="s">
        <v>1128</v>
      </c>
      <c r="Q229" s="193">
        <v>5</v>
      </c>
    </row>
    <row r="230" spans="1:17" ht="15" customHeight="1" x14ac:dyDescent="0.25">
      <c r="A230" s="66">
        <v>476</v>
      </c>
      <c r="B230" s="67">
        <v>476</v>
      </c>
      <c r="C230" s="68">
        <v>1300050712379</v>
      </c>
      <c r="D230" s="79"/>
      <c r="E230" s="67"/>
      <c r="F230" s="68"/>
      <c r="G230" s="70" t="s">
        <v>1359</v>
      </c>
      <c r="H230" s="71">
        <v>1</v>
      </c>
      <c r="I230" s="72" t="s">
        <v>640</v>
      </c>
      <c r="J230" s="73">
        <v>18297.63</v>
      </c>
      <c r="K230" s="73">
        <v>1.77</v>
      </c>
      <c r="L230" s="73">
        <v>1.77</v>
      </c>
      <c r="M230" s="74" t="s">
        <v>1128</v>
      </c>
      <c r="N230" s="75" t="s">
        <v>1128</v>
      </c>
      <c r="O230" s="75" t="s">
        <v>1128</v>
      </c>
      <c r="P230" s="75" t="s">
        <v>1128</v>
      </c>
      <c r="Q230" s="193">
        <v>5</v>
      </c>
    </row>
    <row r="231" spans="1:17" ht="15" customHeight="1" x14ac:dyDescent="0.25">
      <c r="A231" s="66">
        <v>477</v>
      </c>
      <c r="B231" s="67">
        <v>477</v>
      </c>
      <c r="C231" s="68">
        <v>1300051517515</v>
      </c>
      <c r="D231" s="79"/>
      <c r="E231" s="67"/>
      <c r="F231" s="68"/>
      <c r="G231" s="70" t="s">
        <v>1360</v>
      </c>
      <c r="H231" s="71">
        <v>1</v>
      </c>
      <c r="I231" s="72" t="s">
        <v>640</v>
      </c>
      <c r="J231" s="73">
        <v>18297.63</v>
      </c>
      <c r="K231" s="73">
        <v>5.07</v>
      </c>
      <c r="L231" s="73">
        <v>5.07</v>
      </c>
      <c r="M231" s="74" t="s">
        <v>1128</v>
      </c>
      <c r="N231" s="75" t="s">
        <v>1128</v>
      </c>
      <c r="O231" s="75" t="s">
        <v>1128</v>
      </c>
      <c r="P231" s="75" t="s">
        <v>1128</v>
      </c>
      <c r="Q231" s="193">
        <v>5</v>
      </c>
    </row>
    <row r="232" spans="1:17" ht="15" customHeight="1" x14ac:dyDescent="0.25">
      <c r="A232" s="66">
        <v>478</v>
      </c>
      <c r="B232" s="67">
        <v>478</v>
      </c>
      <c r="C232" s="68">
        <v>1300051517747</v>
      </c>
      <c r="D232" s="79"/>
      <c r="E232" s="67"/>
      <c r="F232" s="68"/>
      <c r="G232" s="70" t="s">
        <v>1361</v>
      </c>
      <c r="H232" s="71">
        <v>1</v>
      </c>
      <c r="I232" s="72">
        <v>0.70099999999999996</v>
      </c>
      <c r="J232" s="73">
        <v>18162.689999999999</v>
      </c>
      <c r="K232" s="73">
        <v>6.14</v>
      </c>
      <c r="L232" s="73">
        <v>6.14</v>
      </c>
      <c r="M232" s="74" t="s">
        <v>1128</v>
      </c>
      <c r="N232" s="75" t="s">
        <v>1128</v>
      </c>
      <c r="O232" s="75" t="s">
        <v>1128</v>
      </c>
      <c r="P232" s="75" t="s">
        <v>1128</v>
      </c>
      <c r="Q232" s="193">
        <v>5</v>
      </c>
    </row>
    <row r="233" spans="1:17" ht="15" customHeight="1" x14ac:dyDescent="0.25">
      <c r="A233" s="66">
        <v>479</v>
      </c>
      <c r="B233" s="67">
        <v>479</v>
      </c>
      <c r="C233" s="68">
        <v>1300035365640</v>
      </c>
      <c r="D233" s="79"/>
      <c r="E233" s="67"/>
      <c r="F233" s="68"/>
      <c r="G233" s="70" t="s">
        <v>1362</v>
      </c>
      <c r="H233" s="71">
        <v>1</v>
      </c>
      <c r="I233" s="72">
        <v>0.14199999999999999</v>
      </c>
      <c r="J233" s="73">
        <v>18297.63</v>
      </c>
      <c r="K233" s="73">
        <v>4.0199999999999996</v>
      </c>
      <c r="L233" s="73">
        <v>4.0199999999999996</v>
      </c>
      <c r="M233" s="74" t="s">
        <v>1128</v>
      </c>
      <c r="N233" s="75" t="s">
        <v>1128</v>
      </c>
      <c r="O233" s="75" t="s">
        <v>1128</v>
      </c>
      <c r="P233" s="75" t="s">
        <v>1128</v>
      </c>
      <c r="Q233" s="193">
        <v>5</v>
      </c>
    </row>
    <row r="234" spans="1:17" ht="15" customHeight="1" x14ac:dyDescent="0.25">
      <c r="A234" s="66">
        <v>480</v>
      </c>
      <c r="B234" s="67">
        <v>480</v>
      </c>
      <c r="C234" s="68">
        <v>1300051747708</v>
      </c>
      <c r="D234" s="79"/>
      <c r="E234" s="67"/>
      <c r="F234" s="68"/>
      <c r="G234" s="70" t="s">
        <v>1363</v>
      </c>
      <c r="H234" s="71">
        <v>1</v>
      </c>
      <c r="I234" s="72">
        <v>0.59</v>
      </c>
      <c r="J234" s="73">
        <v>18297.63</v>
      </c>
      <c r="K234" s="73">
        <v>1.86</v>
      </c>
      <c r="L234" s="73">
        <v>1.86</v>
      </c>
      <c r="M234" s="74" t="s">
        <v>1128</v>
      </c>
      <c r="N234" s="75" t="s">
        <v>1128</v>
      </c>
      <c r="O234" s="75" t="s">
        <v>1128</v>
      </c>
      <c r="P234" s="75" t="s">
        <v>1128</v>
      </c>
      <c r="Q234" s="193">
        <v>5</v>
      </c>
    </row>
    <row r="235" spans="1:17" ht="15" customHeight="1" x14ac:dyDescent="0.25">
      <c r="A235" s="66">
        <v>481</v>
      </c>
      <c r="B235" s="67">
        <v>481</v>
      </c>
      <c r="C235" s="68">
        <v>1300035356255</v>
      </c>
      <c r="D235" s="79"/>
      <c r="E235" s="67"/>
      <c r="F235" s="68"/>
      <c r="G235" s="70" t="s">
        <v>1364</v>
      </c>
      <c r="H235" s="71">
        <v>1</v>
      </c>
      <c r="I235" s="72" t="s">
        <v>640</v>
      </c>
      <c r="J235" s="73">
        <v>18162.689999999999</v>
      </c>
      <c r="K235" s="73">
        <v>2.92</v>
      </c>
      <c r="L235" s="73">
        <v>2.92</v>
      </c>
      <c r="M235" s="74" t="s">
        <v>1128</v>
      </c>
      <c r="N235" s="75" t="s">
        <v>1128</v>
      </c>
      <c r="O235" s="75" t="s">
        <v>1128</v>
      </c>
      <c r="P235" s="75" t="s">
        <v>1128</v>
      </c>
      <c r="Q235" s="193">
        <v>5</v>
      </c>
    </row>
    <row r="236" spans="1:17" ht="15" customHeight="1" x14ac:dyDescent="0.25">
      <c r="A236" s="66">
        <v>482</v>
      </c>
      <c r="B236" s="67">
        <v>482</v>
      </c>
      <c r="C236" s="68">
        <v>1300035352906</v>
      </c>
      <c r="D236" s="79"/>
      <c r="E236" s="67"/>
      <c r="F236" s="68"/>
      <c r="G236" s="70" t="s">
        <v>1365</v>
      </c>
      <c r="H236" s="71">
        <v>1</v>
      </c>
      <c r="I236" s="72">
        <v>0.19</v>
      </c>
      <c r="J236" s="73">
        <v>18297.63</v>
      </c>
      <c r="K236" s="73">
        <v>2.83</v>
      </c>
      <c r="L236" s="73">
        <v>2.83</v>
      </c>
      <c r="M236" s="74" t="s">
        <v>1128</v>
      </c>
      <c r="N236" s="75" t="s">
        <v>1128</v>
      </c>
      <c r="O236" s="75" t="s">
        <v>1128</v>
      </c>
      <c r="P236" s="75" t="s">
        <v>1128</v>
      </c>
      <c r="Q236" s="193">
        <v>5</v>
      </c>
    </row>
    <row r="237" spans="1:17" ht="15" customHeight="1" x14ac:dyDescent="0.25">
      <c r="A237" s="66">
        <v>483</v>
      </c>
      <c r="B237" s="67">
        <v>483</v>
      </c>
      <c r="C237" s="68">
        <v>1300052598765</v>
      </c>
      <c r="D237" s="79">
        <v>716</v>
      </c>
      <c r="E237" s="67">
        <v>716</v>
      </c>
      <c r="F237" s="68">
        <v>1300060245403</v>
      </c>
      <c r="G237" s="70" t="s">
        <v>1366</v>
      </c>
      <c r="H237" s="71">
        <v>0</v>
      </c>
      <c r="I237" s="72" t="s">
        <v>640</v>
      </c>
      <c r="J237" s="73">
        <v>4.72</v>
      </c>
      <c r="K237" s="73">
        <v>1.25</v>
      </c>
      <c r="L237" s="73">
        <v>1.25</v>
      </c>
      <c r="M237" s="74" t="s">
        <v>640</v>
      </c>
      <c r="N237" s="75" t="s">
        <v>640</v>
      </c>
      <c r="O237" s="75" t="s">
        <v>640</v>
      </c>
      <c r="P237" s="75" t="s">
        <v>640</v>
      </c>
      <c r="Q237" s="193">
        <v>5</v>
      </c>
    </row>
    <row r="238" spans="1:17" ht="15" customHeight="1" x14ac:dyDescent="0.25">
      <c r="A238" s="66">
        <v>484</v>
      </c>
      <c r="B238" s="67">
        <v>484</v>
      </c>
      <c r="C238" s="68">
        <v>1300035355999</v>
      </c>
      <c r="D238" s="79">
        <v>702</v>
      </c>
      <c r="E238" s="67">
        <v>702</v>
      </c>
      <c r="F238" s="68">
        <v>1300050867755</v>
      </c>
      <c r="G238" s="70" t="s">
        <v>1367</v>
      </c>
      <c r="H238" s="71">
        <v>1</v>
      </c>
      <c r="I238" s="72" t="s">
        <v>640</v>
      </c>
      <c r="J238" s="73">
        <v>18282.61</v>
      </c>
      <c r="K238" s="73">
        <v>2.91</v>
      </c>
      <c r="L238" s="73">
        <v>2.91</v>
      </c>
      <c r="M238" s="74" t="s">
        <v>640</v>
      </c>
      <c r="N238" s="75" t="s">
        <v>640</v>
      </c>
      <c r="O238" s="75" t="s">
        <v>640</v>
      </c>
      <c r="P238" s="75" t="s">
        <v>640</v>
      </c>
      <c r="Q238" s="193">
        <v>5</v>
      </c>
    </row>
    <row r="239" spans="1:17" ht="15" customHeight="1" x14ac:dyDescent="0.25">
      <c r="A239" s="66">
        <v>486</v>
      </c>
      <c r="B239" s="67">
        <v>486</v>
      </c>
      <c r="C239" s="68">
        <v>1300060340420</v>
      </c>
      <c r="D239" s="79"/>
      <c r="E239" s="67"/>
      <c r="F239" s="68"/>
      <c r="G239" s="70" t="s">
        <v>1368</v>
      </c>
      <c r="H239" s="71">
        <v>1</v>
      </c>
      <c r="I239" s="72">
        <v>0.13900000000000001</v>
      </c>
      <c r="J239" s="73">
        <v>21721.85</v>
      </c>
      <c r="K239" s="73">
        <v>3.33</v>
      </c>
      <c r="L239" s="73">
        <v>3.33</v>
      </c>
      <c r="M239" s="74" t="s">
        <v>1128</v>
      </c>
      <c r="N239" s="75" t="s">
        <v>1128</v>
      </c>
      <c r="O239" s="75" t="s">
        <v>1128</v>
      </c>
      <c r="P239" s="75" t="s">
        <v>1128</v>
      </c>
      <c r="Q239" s="193">
        <v>5</v>
      </c>
    </row>
    <row r="240" spans="1:17" ht="15" customHeight="1" x14ac:dyDescent="0.25">
      <c r="A240" s="66">
        <v>487</v>
      </c>
      <c r="B240" s="67">
        <v>487</v>
      </c>
      <c r="C240" s="68">
        <v>1300035349480</v>
      </c>
      <c r="D240" s="79"/>
      <c r="E240" s="67"/>
      <c r="F240" s="68"/>
      <c r="G240" s="70" t="s">
        <v>1369</v>
      </c>
      <c r="H240" s="71">
        <v>2</v>
      </c>
      <c r="I240" s="72">
        <v>0.74199999999999999</v>
      </c>
      <c r="J240" s="73">
        <v>60295.58</v>
      </c>
      <c r="K240" s="73">
        <v>2.99</v>
      </c>
      <c r="L240" s="73">
        <v>2.99</v>
      </c>
      <c r="M240" s="74" t="s">
        <v>1128</v>
      </c>
      <c r="N240" s="75" t="s">
        <v>1128</v>
      </c>
      <c r="O240" s="75" t="s">
        <v>1128</v>
      </c>
      <c r="P240" s="75" t="s">
        <v>1128</v>
      </c>
      <c r="Q240" s="193">
        <v>5</v>
      </c>
    </row>
    <row r="241" spans="1:18" ht="15" customHeight="1" x14ac:dyDescent="0.25">
      <c r="A241" s="66">
        <v>488</v>
      </c>
      <c r="B241" s="67">
        <v>488</v>
      </c>
      <c r="C241" s="68">
        <v>1300060436633</v>
      </c>
      <c r="D241" s="79"/>
      <c r="E241" s="67"/>
      <c r="F241" s="68"/>
      <c r="G241" s="70" t="s">
        <v>1370</v>
      </c>
      <c r="H241" s="71">
        <v>2</v>
      </c>
      <c r="I241" s="72" t="s">
        <v>640</v>
      </c>
      <c r="J241" s="73">
        <v>58716.38</v>
      </c>
      <c r="K241" s="73">
        <v>2.2000000000000002</v>
      </c>
      <c r="L241" s="73">
        <v>2.2000000000000002</v>
      </c>
      <c r="M241" s="74" t="s">
        <v>1128</v>
      </c>
      <c r="N241" s="75" t="s">
        <v>1128</v>
      </c>
      <c r="O241" s="75" t="s">
        <v>1128</v>
      </c>
      <c r="P241" s="75" t="s">
        <v>1128</v>
      </c>
      <c r="Q241" s="193">
        <v>5</v>
      </c>
    </row>
    <row r="242" spans="1:18" ht="15" customHeight="1" x14ac:dyDescent="0.25">
      <c r="A242" s="66">
        <v>489</v>
      </c>
      <c r="B242" s="67">
        <v>489</v>
      </c>
      <c r="C242" s="68">
        <v>1300060222169</v>
      </c>
      <c r="D242" s="79"/>
      <c r="E242" s="67"/>
      <c r="F242" s="68"/>
      <c r="G242" s="70" t="s">
        <v>1371</v>
      </c>
      <c r="H242" s="71">
        <v>2</v>
      </c>
      <c r="I242" s="72">
        <v>1.127</v>
      </c>
      <c r="J242" s="73">
        <v>56026.63</v>
      </c>
      <c r="K242" s="73">
        <v>1.9</v>
      </c>
      <c r="L242" s="73">
        <v>1.9</v>
      </c>
      <c r="M242" s="74" t="s">
        <v>1128</v>
      </c>
      <c r="N242" s="75" t="s">
        <v>1128</v>
      </c>
      <c r="O242" s="75" t="s">
        <v>1128</v>
      </c>
      <c r="P242" s="75" t="s">
        <v>1128</v>
      </c>
      <c r="Q242" s="193">
        <v>5</v>
      </c>
    </row>
    <row r="243" spans="1:18" ht="15" customHeight="1" x14ac:dyDescent="0.25">
      <c r="A243" s="66" t="s">
        <v>1372</v>
      </c>
      <c r="B243" s="67" t="s">
        <v>1372</v>
      </c>
      <c r="C243" s="68" t="s">
        <v>1372</v>
      </c>
      <c r="D243" s="79" t="s">
        <v>1373</v>
      </c>
      <c r="E243" s="67" t="s">
        <v>1373</v>
      </c>
      <c r="F243" s="68" t="s">
        <v>1373</v>
      </c>
      <c r="G243" s="70" t="s">
        <v>1374</v>
      </c>
      <c r="H243" s="71">
        <v>4</v>
      </c>
      <c r="I243" s="72" t="s">
        <v>640</v>
      </c>
      <c r="J243" s="233">
        <v>210757.76000000001</v>
      </c>
      <c r="K243" s="233">
        <v>1.85</v>
      </c>
      <c r="L243" s="233">
        <v>1.85</v>
      </c>
      <c r="M243" s="234" t="s">
        <v>640</v>
      </c>
      <c r="N243" s="234">
        <v>1509.21</v>
      </c>
      <c r="O243" s="241">
        <v>0.05</v>
      </c>
      <c r="P243" s="241">
        <v>0.05</v>
      </c>
      <c r="Q243" s="193">
        <v>5</v>
      </c>
      <c r="R243" s="236" t="s">
        <v>1402</v>
      </c>
    </row>
    <row r="244" spans="1:18" ht="15" customHeight="1" x14ac:dyDescent="0.25">
      <c r="A244" s="66">
        <v>920</v>
      </c>
      <c r="B244" s="67">
        <v>920</v>
      </c>
      <c r="C244" s="68">
        <v>1300061087615</v>
      </c>
      <c r="D244" s="79">
        <v>650</v>
      </c>
      <c r="E244" s="67">
        <v>650</v>
      </c>
      <c r="F244" s="68">
        <v>1300061087624</v>
      </c>
      <c r="G244" s="70" t="s">
        <v>1375</v>
      </c>
      <c r="H244" s="71">
        <v>0</v>
      </c>
      <c r="I244" s="72" t="s">
        <v>640</v>
      </c>
      <c r="J244" s="73">
        <v>85.27</v>
      </c>
      <c r="K244" s="73">
        <v>1.8</v>
      </c>
      <c r="L244" s="73">
        <v>1.8</v>
      </c>
      <c r="M244" s="74" t="s">
        <v>640</v>
      </c>
      <c r="N244" s="75">
        <v>2436.17</v>
      </c>
      <c r="O244" s="75">
        <v>0.05</v>
      </c>
      <c r="P244" s="75">
        <v>0.05</v>
      </c>
      <c r="Q244" s="193">
        <v>5</v>
      </c>
    </row>
    <row r="245" spans="1:18" ht="15" customHeight="1" x14ac:dyDescent="0.25">
      <c r="A245" s="66" t="s">
        <v>1376</v>
      </c>
      <c r="B245" s="67" t="s">
        <v>1376</v>
      </c>
      <c r="C245" s="68" t="s">
        <v>1376</v>
      </c>
      <c r="D245" s="79" t="s">
        <v>1377</v>
      </c>
      <c r="E245" s="67" t="s">
        <v>1377</v>
      </c>
      <c r="F245" s="68" t="s">
        <v>1377</v>
      </c>
      <c r="G245" s="70" t="s">
        <v>1378</v>
      </c>
      <c r="H245" s="71">
        <v>0</v>
      </c>
      <c r="I245" s="72" t="s">
        <v>640</v>
      </c>
      <c r="J245" s="73">
        <v>1514.42</v>
      </c>
      <c r="K245" s="73">
        <v>2.2400000000000002</v>
      </c>
      <c r="L245" s="73">
        <v>2.2400000000000002</v>
      </c>
      <c r="M245" s="74">
        <v>-0.623</v>
      </c>
      <c r="N245" s="75">
        <v>1514.42</v>
      </c>
      <c r="O245" s="75">
        <v>0.05</v>
      </c>
      <c r="P245" s="75">
        <v>0.05</v>
      </c>
      <c r="Q245" s="193">
        <v>5</v>
      </c>
    </row>
    <row r="246" spans="1:18" ht="15" customHeight="1" x14ac:dyDescent="0.25">
      <c r="A246" s="66" t="s">
        <v>1379</v>
      </c>
      <c r="B246" s="67" t="s">
        <v>1379</v>
      </c>
      <c r="C246" s="68" t="s">
        <v>1379</v>
      </c>
      <c r="D246" s="79" t="s">
        <v>1380</v>
      </c>
      <c r="E246" s="67" t="s">
        <v>1380</v>
      </c>
      <c r="F246" s="68" t="s">
        <v>1380</v>
      </c>
      <c r="G246" s="70" t="s">
        <v>1381</v>
      </c>
      <c r="H246" s="71">
        <v>0</v>
      </c>
      <c r="I246" s="72" t="s">
        <v>640</v>
      </c>
      <c r="J246" s="73">
        <v>1260.25</v>
      </c>
      <c r="K246" s="73">
        <v>2.58</v>
      </c>
      <c r="L246" s="73">
        <v>2.58</v>
      </c>
      <c r="M246" s="74">
        <v>-1.103</v>
      </c>
      <c r="N246" s="75">
        <v>1260.25</v>
      </c>
      <c r="O246" s="75">
        <v>0.05</v>
      </c>
      <c r="P246" s="75">
        <v>0.05</v>
      </c>
      <c r="Q246" s="193">
        <v>5</v>
      </c>
    </row>
    <row r="247" spans="1:18" ht="15" customHeight="1" x14ac:dyDescent="0.25">
      <c r="A247" s="66" t="s">
        <v>1382</v>
      </c>
      <c r="B247" s="67" t="s">
        <v>1382</v>
      </c>
      <c r="C247" s="68" t="s">
        <v>1382</v>
      </c>
      <c r="D247" s="79" t="s">
        <v>1383</v>
      </c>
      <c r="E247" s="67" t="s">
        <v>1383</v>
      </c>
      <c r="F247" s="68" t="s">
        <v>1383</v>
      </c>
      <c r="G247" s="70" t="s">
        <v>1384</v>
      </c>
      <c r="H247" s="71">
        <v>0</v>
      </c>
      <c r="I247" s="72" t="s">
        <v>640</v>
      </c>
      <c r="J247" s="73">
        <v>156.24</v>
      </c>
      <c r="K247" s="73">
        <v>0.97</v>
      </c>
      <c r="L247" s="73">
        <v>0.97</v>
      </c>
      <c r="M247" s="74" t="s">
        <v>640</v>
      </c>
      <c r="N247" s="75">
        <v>113.63</v>
      </c>
      <c r="O247" s="75">
        <v>0.05</v>
      </c>
      <c r="P247" s="75">
        <v>0.05</v>
      </c>
      <c r="Q247" s="193">
        <v>5</v>
      </c>
    </row>
    <row r="248" spans="1:18" ht="15" customHeight="1" x14ac:dyDescent="0.25">
      <c r="A248" s="66" t="s">
        <v>1385</v>
      </c>
      <c r="B248" s="67" t="s">
        <v>1385</v>
      </c>
      <c r="C248" s="68" t="s">
        <v>1385</v>
      </c>
      <c r="D248" s="79" t="s">
        <v>1386</v>
      </c>
      <c r="E248" s="67" t="s">
        <v>1386</v>
      </c>
      <c r="F248" s="68" t="s">
        <v>1386</v>
      </c>
      <c r="G248" s="70" t="s">
        <v>1387</v>
      </c>
      <c r="H248" s="71">
        <v>0</v>
      </c>
      <c r="I248" s="72" t="s">
        <v>640</v>
      </c>
      <c r="J248" s="73">
        <v>6166.54</v>
      </c>
      <c r="K248" s="73">
        <v>1.74</v>
      </c>
      <c r="L248" s="73">
        <v>1.74</v>
      </c>
      <c r="M248" s="74" t="s">
        <v>640</v>
      </c>
      <c r="N248" s="75">
        <v>54882.21</v>
      </c>
      <c r="O248" s="75">
        <v>0.05</v>
      </c>
      <c r="P248" s="75">
        <v>0.05</v>
      </c>
      <c r="Q248" s="193">
        <v>5</v>
      </c>
    </row>
    <row r="249" spans="1:18" ht="15" customHeight="1" x14ac:dyDescent="0.25">
      <c r="A249" s="66" t="s">
        <v>1388</v>
      </c>
      <c r="B249" s="67" t="s">
        <v>1388</v>
      </c>
      <c r="C249" s="68" t="s">
        <v>1388</v>
      </c>
      <c r="D249" s="79"/>
      <c r="E249" s="67"/>
      <c r="F249" s="68"/>
      <c r="G249" s="70" t="s">
        <v>1389</v>
      </c>
      <c r="H249" s="71">
        <v>2</v>
      </c>
      <c r="I249" s="72" t="s">
        <v>640</v>
      </c>
      <c r="J249" s="73">
        <v>52300.65</v>
      </c>
      <c r="K249" s="73">
        <v>2.21</v>
      </c>
      <c r="L249" s="73">
        <v>2.21</v>
      </c>
      <c r="M249" s="74" t="s">
        <v>1128</v>
      </c>
      <c r="N249" s="75" t="s">
        <v>1128</v>
      </c>
      <c r="O249" s="75" t="s">
        <v>1128</v>
      </c>
      <c r="P249" s="75" t="s">
        <v>1128</v>
      </c>
      <c r="Q249" s="193">
        <v>5</v>
      </c>
    </row>
    <row r="250" spans="1:18" ht="15" customHeight="1" x14ac:dyDescent="0.25">
      <c r="A250" s="66" t="s">
        <v>1390</v>
      </c>
      <c r="B250" s="67" t="s">
        <v>1390</v>
      </c>
      <c r="C250" s="68" t="s">
        <v>1390</v>
      </c>
      <c r="D250" s="79"/>
      <c r="E250" s="67"/>
      <c r="F250" s="68"/>
      <c r="G250" s="70" t="s">
        <v>1391</v>
      </c>
      <c r="H250" s="71">
        <v>2</v>
      </c>
      <c r="I250" s="72" t="s">
        <v>640</v>
      </c>
      <c r="J250" s="73">
        <v>61168.32</v>
      </c>
      <c r="K250" s="73">
        <v>2.86</v>
      </c>
      <c r="L250" s="73">
        <v>2.86</v>
      </c>
      <c r="M250" s="74" t="s">
        <v>1128</v>
      </c>
      <c r="N250" s="75" t="s">
        <v>1128</v>
      </c>
      <c r="O250" s="75" t="s">
        <v>1128</v>
      </c>
      <c r="P250" s="75" t="s">
        <v>1128</v>
      </c>
      <c r="Q250" s="193">
        <v>5</v>
      </c>
    </row>
    <row r="251" spans="1:18" ht="15" customHeight="1" x14ac:dyDescent="0.25">
      <c r="A251" s="66" t="s">
        <v>1392</v>
      </c>
      <c r="B251" s="67" t="s">
        <v>1392</v>
      </c>
      <c r="C251" s="68" t="s">
        <v>1392</v>
      </c>
      <c r="D251" s="79"/>
      <c r="E251" s="67"/>
      <c r="F251" s="68"/>
      <c r="G251" s="70" t="s">
        <v>1393</v>
      </c>
      <c r="H251" s="71">
        <v>2</v>
      </c>
      <c r="I251" s="72" t="s">
        <v>640</v>
      </c>
      <c r="J251" s="73">
        <v>57538.96</v>
      </c>
      <c r="K251" s="73">
        <v>2.84</v>
      </c>
      <c r="L251" s="73">
        <v>2.84</v>
      </c>
      <c r="M251" s="74" t="s">
        <v>1128</v>
      </c>
      <c r="N251" s="75" t="s">
        <v>1128</v>
      </c>
      <c r="O251" s="75" t="s">
        <v>1128</v>
      </c>
      <c r="P251" s="75" t="s">
        <v>1128</v>
      </c>
      <c r="Q251" s="193">
        <v>5</v>
      </c>
    </row>
    <row r="252" spans="1:18" ht="15" customHeight="1" x14ac:dyDescent="0.25">
      <c r="A252" s="66"/>
      <c r="B252" s="67"/>
      <c r="C252" s="68"/>
      <c r="D252" s="69"/>
      <c r="E252" s="67"/>
      <c r="F252" s="68"/>
      <c r="G252" s="70"/>
      <c r="H252" s="70"/>
      <c r="I252" s="72"/>
      <c r="J252" s="73"/>
      <c r="K252" s="73"/>
      <c r="L252" s="73"/>
      <c r="M252" s="74"/>
      <c r="N252" s="75"/>
      <c r="O252" s="75"/>
      <c r="P252" s="75"/>
    </row>
    <row r="253" spans="1:18" ht="15" customHeight="1" x14ac:dyDescent="0.25">
      <c r="A253" s="66"/>
      <c r="B253" s="67"/>
      <c r="C253" s="68"/>
      <c r="D253" s="69"/>
      <c r="E253" s="67"/>
      <c r="F253" s="68"/>
      <c r="G253" s="70"/>
      <c r="H253" s="70"/>
      <c r="I253" s="72"/>
      <c r="J253" s="73"/>
      <c r="K253" s="73"/>
      <c r="L253" s="73"/>
      <c r="M253" s="74"/>
      <c r="N253" s="75"/>
      <c r="O253" s="75"/>
      <c r="P253" s="75"/>
    </row>
    <row r="254" spans="1:18" ht="15" customHeight="1" x14ac:dyDescent="0.25">
      <c r="A254" s="66"/>
      <c r="B254" s="67"/>
      <c r="C254" s="68"/>
      <c r="D254" s="69"/>
      <c r="E254" s="67"/>
      <c r="F254" s="68"/>
      <c r="G254" s="70"/>
      <c r="H254" s="70"/>
      <c r="I254" s="72"/>
      <c r="J254" s="73"/>
      <c r="K254" s="73"/>
      <c r="L254" s="73"/>
      <c r="M254" s="74"/>
      <c r="N254" s="75"/>
      <c r="O254" s="75"/>
      <c r="P254" s="75"/>
    </row>
    <row r="255" spans="1:18" ht="15" customHeight="1" x14ac:dyDescent="0.25">
      <c r="A255" s="66"/>
      <c r="B255" s="67"/>
      <c r="C255" s="68"/>
      <c r="D255" s="69"/>
      <c r="E255" s="67"/>
      <c r="F255" s="68"/>
      <c r="G255" s="70"/>
      <c r="H255" s="70"/>
      <c r="I255" s="72"/>
      <c r="J255" s="73"/>
      <c r="K255" s="73"/>
      <c r="L255" s="73"/>
      <c r="M255" s="74"/>
      <c r="N255" s="75"/>
      <c r="O255" s="75"/>
      <c r="P255" s="75"/>
    </row>
    <row r="256" spans="1:18" ht="15" customHeight="1" x14ac:dyDescent="0.25">
      <c r="A256" s="66"/>
      <c r="B256" s="67"/>
      <c r="C256" s="68"/>
      <c r="D256" s="69"/>
      <c r="E256" s="67"/>
      <c r="F256" s="68"/>
      <c r="G256" s="70"/>
      <c r="H256" s="70"/>
      <c r="I256" s="72"/>
      <c r="J256" s="73"/>
      <c r="K256" s="73"/>
      <c r="L256" s="73"/>
      <c r="M256" s="74"/>
      <c r="N256" s="75"/>
      <c r="O256" s="75"/>
      <c r="P256" s="75"/>
    </row>
    <row r="257" spans="1:16" ht="15" customHeight="1" x14ac:dyDescent="0.25">
      <c r="A257" s="66"/>
      <c r="B257" s="67"/>
      <c r="C257" s="68"/>
      <c r="D257" s="69"/>
      <c r="E257" s="67"/>
      <c r="F257" s="68"/>
      <c r="G257" s="70"/>
      <c r="H257" s="70"/>
      <c r="I257" s="72"/>
      <c r="J257" s="73"/>
      <c r="K257" s="73"/>
      <c r="L257" s="73"/>
      <c r="M257" s="74"/>
      <c r="N257" s="75"/>
      <c r="O257" s="75"/>
      <c r="P257" s="75"/>
    </row>
    <row r="258" spans="1:16" ht="15" customHeight="1" x14ac:dyDescent="0.25">
      <c r="A258" s="66"/>
      <c r="B258" s="67"/>
      <c r="C258" s="68"/>
      <c r="D258" s="69"/>
      <c r="E258" s="67"/>
      <c r="F258" s="68"/>
      <c r="G258" s="70"/>
      <c r="H258" s="70"/>
      <c r="I258" s="72"/>
      <c r="J258" s="73"/>
      <c r="K258" s="73"/>
      <c r="L258" s="73"/>
      <c r="M258" s="74"/>
      <c r="N258" s="75"/>
      <c r="O258" s="75"/>
      <c r="P258" s="75"/>
    </row>
    <row r="259" spans="1:16" ht="15" customHeight="1" x14ac:dyDescent="0.25">
      <c r="A259" s="66"/>
      <c r="B259" s="67"/>
      <c r="C259" s="68"/>
      <c r="D259" s="69"/>
      <c r="E259" s="67"/>
      <c r="F259" s="68"/>
      <c r="G259" s="70"/>
      <c r="H259" s="70"/>
      <c r="I259" s="72"/>
      <c r="J259" s="73"/>
      <c r="K259" s="73"/>
      <c r="L259" s="73"/>
      <c r="M259" s="74"/>
      <c r="N259" s="75"/>
      <c r="O259" s="75"/>
      <c r="P259" s="75"/>
    </row>
    <row r="260" spans="1:16" ht="15" customHeight="1" x14ac:dyDescent="0.25">
      <c r="A260" s="66"/>
      <c r="B260" s="67"/>
      <c r="C260" s="68"/>
      <c r="D260" s="69"/>
      <c r="E260" s="67"/>
      <c r="F260" s="68"/>
      <c r="G260" s="70"/>
      <c r="H260" s="70"/>
      <c r="I260" s="72"/>
      <c r="J260" s="73"/>
      <c r="K260" s="73"/>
      <c r="L260" s="73"/>
      <c r="M260" s="74"/>
      <c r="N260" s="75"/>
      <c r="O260" s="75"/>
      <c r="P260" s="75"/>
    </row>
    <row r="261" spans="1:16" ht="27.75" customHeight="1" x14ac:dyDescent="0.25">
      <c r="I261" s="237"/>
      <c r="J261" s="238"/>
      <c r="K261" s="238"/>
      <c r="L261" s="239"/>
      <c r="M261" s="239"/>
      <c r="N261" s="239"/>
      <c r="O261" s="239"/>
    </row>
    <row r="262" spans="1:16" ht="27.75" customHeight="1" x14ac:dyDescent="0.25">
      <c r="I262" s="237"/>
      <c r="J262" s="240"/>
      <c r="K262" s="240"/>
      <c r="L262" s="239"/>
      <c r="M262" s="239"/>
      <c r="N262" s="240"/>
      <c r="O262" s="240"/>
    </row>
    <row r="263" spans="1:16" ht="27.75" customHeight="1" x14ac:dyDescent="0.25">
      <c r="I263" s="237"/>
      <c r="J263" s="240"/>
      <c r="K263" s="240"/>
      <c r="L263" s="239"/>
      <c r="M263" s="239"/>
      <c r="N263" s="240"/>
      <c r="O263" s="240"/>
    </row>
    <row r="264" spans="1:16" ht="27.75" customHeight="1" x14ac:dyDescent="0.25">
      <c r="I264" s="237"/>
      <c r="J264" s="238"/>
      <c r="K264" s="238"/>
      <c r="L264" s="239"/>
      <c r="M264" s="239"/>
      <c r="N264" s="239"/>
      <c r="O264" s="239"/>
    </row>
  </sheetData>
  <autoFilter ref="A10:R251" xr:uid="{00000000-0001-0000-0200-000000000000}"/>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ColWidth="9.33203125" defaultRowHeight="15.6" x14ac:dyDescent="0.3"/>
  <cols>
    <col min="1" max="1" width="14.6640625" style="60" customWidth="1"/>
    <col min="2" max="2" width="8.6640625" style="60" customWidth="1"/>
    <col min="3" max="3" width="16" style="76" bestFit="1" customWidth="1"/>
    <col min="4" max="4" width="50.6640625" style="76" customWidth="1"/>
    <col min="5" max="5" width="14.6640625" style="77" customWidth="1"/>
    <col min="6" max="7" width="14.6640625" style="78" customWidth="1"/>
    <col min="8" max="8" width="14.6640625" style="60" customWidth="1"/>
    <col min="9" max="9" width="15.5546875" style="60" customWidth="1"/>
    <col min="10" max="13" width="9.33203125" style="60"/>
    <col min="14" max="14" width="9.44140625" style="60" bestFit="1" customWidth="1"/>
    <col min="15" max="16384" width="9.33203125" style="60"/>
  </cols>
  <sheetData>
    <row r="1" spans="1:14" ht="66.75" customHeight="1" x14ac:dyDescent="0.25">
      <c r="A1" s="275" t="s">
        <v>115</v>
      </c>
      <c r="B1" s="275"/>
      <c r="C1" s="275"/>
      <c r="D1" s="275"/>
      <c r="E1" s="275"/>
      <c r="F1" s="275"/>
      <c r="G1" s="275"/>
      <c r="H1" s="275"/>
    </row>
    <row r="2" spans="1:14" ht="25.5" customHeight="1" x14ac:dyDescent="0.25">
      <c r="A2" s="272" t="str">
        <f>Overview!B4&amp; " - Effective from "&amp;Overview!D4&amp;" - "&amp;Overview!E4&amp;" EDCM import charges"</f>
        <v>SP Manweb - Effective from 1 April 2024 - Final EDCM import charges</v>
      </c>
      <c r="B2" s="273"/>
      <c r="C2" s="273"/>
      <c r="D2" s="273"/>
      <c r="E2" s="273"/>
      <c r="F2" s="273"/>
      <c r="G2" s="273"/>
      <c r="H2" s="274"/>
    </row>
    <row r="3" spans="1:14" s="61" customFormat="1" x14ac:dyDescent="0.25">
      <c r="A3" s="80"/>
      <c r="B3" s="80"/>
      <c r="C3" s="80"/>
      <c r="D3" s="81"/>
      <c r="E3" s="82"/>
      <c r="F3" s="82"/>
      <c r="G3" s="83"/>
      <c r="H3" s="83"/>
      <c r="I3" s="19"/>
      <c r="J3" s="19"/>
      <c r="K3" s="19"/>
      <c r="L3" s="19"/>
      <c r="M3" s="19"/>
      <c r="N3" s="19"/>
    </row>
    <row r="4" spans="1:14" ht="60.75" customHeight="1" x14ac:dyDescent="0.25">
      <c r="A4" s="35" t="s">
        <v>98</v>
      </c>
      <c r="B4" s="62" t="s">
        <v>61</v>
      </c>
      <c r="C4" s="35" t="s">
        <v>62</v>
      </c>
      <c r="D4" s="63" t="s">
        <v>55</v>
      </c>
      <c r="E4" s="84" t="str">
        <f>'Annex 2 EHV charges'!I10</f>
        <v>Import
Super Red
unit charge
(p/kWh)</v>
      </c>
      <c r="F4" s="84" t="str">
        <f>'Annex 2 EHV charges'!J10</f>
        <v>Import
fixed charge
(p/day)</v>
      </c>
      <c r="G4" s="84" t="str">
        <f>'Annex 2 EHV charges'!K10</f>
        <v>Import
capacity charge
(p/kVA/day)</v>
      </c>
      <c r="H4" s="84" t="str">
        <f>'Annex 2 EHV charges'!L10</f>
        <v>Import
exceeded capacity charge
(p/kVA/day)</v>
      </c>
    </row>
    <row r="5" spans="1:14" ht="12.75" customHeight="1" x14ac:dyDescent="0.25">
      <c r="A5" s="85">
        <f t="array" ref="A5">IFERROR(INDEX('Annex 2 EHV charges'!$A$11:$A$260, MATCH(0, IF(ISBLANK('Annex 2 EHV charges'!$A$11:$A$260),1, COUNTIF(A$4:$A4, 'Annex 2 EHV charges'!$A$11:$A$260)), 0)),"")</f>
        <v>800</v>
      </c>
      <c r="B5" s="85">
        <f>IF($A5="","",VLOOKUP($A5,'Annex 2 EHV charges'!$A:$O,2,0))</f>
        <v>800</v>
      </c>
      <c r="C5" s="86">
        <f>IF($A5="","",VLOOKUP($A5,'Annex 2 EHV charges'!$A:$O,3,0))</f>
        <v>1300060790694</v>
      </c>
      <c r="D5" s="85" t="str">
        <f>IF($A5="","",VLOOKUP($A5,'Annex 2 EHV charges'!$A:$O,7,0))</f>
        <v>Cefyn Mawr</v>
      </c>
      <c r="E5" s="87" t="str">
        <f>IFERROR(IF(VLOOKUP($A5,'Annex 2 EHV charges'!$A:$O,9,FALSE)=0,"",VLOOKUP($A5,'Annex 2 EHV charges'!$A:$O,9,FALSE)),"")</f>
        <v>-</v>
      </c>
      <c r="F5" s="88">
        <f>IFERROR(IF(VLOOKUP($A5,'Annex 2 EHV charges'!$A:$O,10,FALSE)=0,"",VLOOKUP($A5,'Annex 2 EHV charges'!$A:$O,10,FALSE)),"")</f>
        <v>29.39</v>
      </c>
      <c r="G5" s="89">
        <f>IFERROR(IF(VLOOKUP($A5,'Annex 2 EHV charges'!$A:$O,11,FALSE)=0,"",VLOOKUP($A5,'Annex 2 EHV charges'!$A:$O,11,FALSE)),"")</f>
        <v>2.86</v>
      </c>
      <c r="H5" s="89">
        <f>IFERROR(IF(VLOOKUP($A5,'Annex 2 EHV charges'!$A:$O,12,FALSE)=0,"",VLOOKUP($A5,'Annex 2 EHV charges'!$A:$O,12,FALSE)),"")</f>
        <v>2.86</v>
      </c>
    </row>
    <row r="6" spans="1:14" ht="12.75" customHeight="1" x14ac:dyDescent="0.25">
      <c r="A6" s="85">
        <f t="array" ref="A6">IFERROR(INDEX('Annex 2 EHV charges'!$A$11:$A$260, MATCH(0, IF(ISBLANK('Annex 2 EHV charges'!$A$11:$A$260),1, COUNTIF(A$4:$A5, 'Annex 2 EHV charges'!$A$11:$A$260)), 0)),"")</f>
        <v>802</v>
      </c>
      <c r="B6" s="85">
        <f>IF($A6="","",VLOOKUP($A6,'Annex 2 EHV charges'!$A:$O,2,0))</f>
        <v>802</v>
      </c>
      <c r="C6" s="86">
        <f>IF($A6="","",VLOOKUP($A6,'Annex 2 EHV charges'!$A:$O,3,0))</f>
        <v>1300060773787</v>
      </c>
      <c r="D6" s="85" t="str">
        <f>IF($A6="","",VLOOKUP($A6,'Annex 2 EHV charges'!$A:$O,7,0))</f>
        <v>Shotton Paper</v>
      </c>
      <c r="E6" s="87" t="str">
        <f>IFERROR(IF(VLOOKUP($A6,'Annex 2 EHV charges'!$A:$O,9,FALSE)=0,"",VLOOKUP($A6,'Annex 2 EHV charges'!$A:$O,9,FALSE)),"")</f>
        <v>-</v>
      </c>
      <c r="F6" s="88">
        <f>IFERROR(IF(VLOOKUP($A6,'Annex 2 EHV charges'!$A:$O,10,FALSE)=0,"",VLOOKUP($A6,'Annex 2 EHV charges'!$A:$O,10,FALSE)),"")</f>
        <v>228280.97018928509</v>
      </c>
      <c r="G6" s="89">
        <f>IFERROR(IF(VLOOKUP($A6,'Annex 2 EHV charges'!$A:$O,11,FALSE)=0,"",VLOOKUP($A6,'Annex 2 EHV charges'!$A:$O,11,FALSE)),"")</f>
        <v>1.1399999999999999</v>
      </c>
      <c r="H6" s="89">
        <f>IFERROR(IF(VLOOKUP($A6,'Annex 2 EHV charges'!$A:$O,12,FALSE)=0,"",VLOOKUP($A6,'Annex 2 EHV charges'!$A:$O,12,FALSE)),"")</f>
        <v>1.1399999999999999</v>
      </c>
    </row>
    <row r="7" spans="1:14" ht="12.75" customHeight="1" x14ac:dyDescent="0.25">
      <c r="A7" s="85">
        <f t="array" ref="A7">IFERROR(INDEX('Annex 2 EHV charges'!$A$11:$A$260, MATCH(0, IF(ISBLANK('Annex 2 EHV charges'!$A$11:$A$260),1, COUNTIF(A$4:$A6, 'Annex 2 EHV charges'!$A$11:$A$260)), 0)),"")</f>
        <v>803</v>
      </c>
      <c r="B7" s="85">
        <f>IF($A7="","",VLOOKUP($A7,'Annex 2 EHV charges'!$A:$O,2,0))</f>
        <v>803</v>
      </c>
      <c r="C7" s="86">
        <f>IF($A7="","",VLOOKUP($A7,'Annex 2 EHV charges'!$A:$O,3,0))</f>
        <v>1300035361194</v>
      </c>
      <c r="D7" s="85" t="str">
        <f>IF($A7="","",VLOOKUP($A7,'Annex 2 EHV charges'!$A:$O,7,0))</f>
        <v>Shell Stanlow</v>
      </c>
      <c r="E7" s="87" t="str">
        <f>IFERROR(IF(VLOOKUP($A7,'Annex 2 EHV charges'!$A:$O,9,FALSE)=0,"",VLOOKUP($A7,'Annex 2 EHV charges'!$A:$O,9,FALSE)),"")</f>
        <v>-</v>
      </c>
      <c r="F7" s="88">
        <f>IFERROR(IF(VLOOKUP($A7,'Annex 2 EHV charges'!$A:$O,10,FALSE)=0,"",VLOOKUP($A7,'Annex 2 EHV charges'!$A:$O,10,FALSE)),"")</f>
        <v>223911.38067954255</v>
      </c>
      <c r="G7" s="89">
        <f>IFERROR(IF(VLOOKUP($A7,'Annex 2 EHV charges'!$A:$O,11,FALSE)=0,"",VLOOKUP($A7,'Annex 2 EHV charges'!$A:$O,11,FALSE)),"")</f>
        <v>2.7</v>
      </c>
      <c r="H7" s="89">
        <f>IFERROR(IF(VLOOKUP($A7,'Annex 2 EHV charges'!$A:$O,12,FALSE)=0,"",VLOOKUP($A7,'Annex 2 EHV charges'!$A:$O,12,FALSE)),"")</f>
        <v>2.7</v>
      </c>
    </row>
    <row r="8" spans="1:14" ht="12.75" customHeight="1" x14ac:dyDescent="0.25">
      <c r="A8" s="85">
        <f t="array" ref="A8">IFERROR(INDEX('Annex 2 EHV charges'!$A$11:$A$260, MATCH(0, IF(ISBLANK('Annex 2 EHV charges'!$A$11:$A$260),1, COUNTIF(A$4:$A7, 'Annex 2 EHV charges'!$A$11:$A$260)), 0)),"")</f>
        <v>804</v>
      </c>
      <c r="B8" s="85">
        <f>IF($A8="","",VLOOKUP($A8,'Annex 2 EHV charges'!$A:$O,2,0))</f>
        <v>804</v>
      </c>
      <c r="C8" s="86">
        <f>IF($A8="","",VLOOKUP($A8,'Annex 2 EHV charges'!$A:$O,3,0))</f>
        <v>1300035352942</v>
      </c>
      <c r="D8" s="85" t="str">
        <f>IF($A8="","",VLOOKUP($A8,'Annex 2 EHV charges'!$A:$O,7,0))</f>
        <v>Jaguar &amp; Land Rover</v>
      </c>
      <c r="E8" s="87" t="str">
        <f>IFERROR(IF(VLOOKUP($A8,'Annex 2 EHV charges'!$A:$O,9,FALSE)=0,"",VLOOKUP($A8,'Annex 2 EHV charges'!$A:$O,9,FALSE)),"")</f>
        <v>-</v>
      </c>
      <c r="F8" s="88">
        <f>IFERROR(IF(VLOOKUP($A8,'Annex 2 EHV charges'!$A:$O,10,FALSE)=0,"",VLOOKUP($A8,'Annex 2 EHV charges'!$A:$O,10,FALSE)),"")</f>
        <v>217669.9</v>
      </c>
      <c r="G8" s="89">
        <f>IFERROR(IF(VLOOKUP($A8,'Annex 2 EHV charges'!$A:$O,11,FALSE)=0,"",VLOOKUP($A8,'Annex 2 EHV charges'!$A:$O,11,FALSE)),"")</f>
        <v>3.1</v>
      </c>
      <c r="H8" s="89">
        <f>IFERROR(IF(VLOOKUP($A8,'Annex 2 EHV charges'!$A:$O,12,FALSE)=0,"",VLOOKUP($A8,'Annex 2 EHV charges'!$A:$O,12,FALSE)),"")</f>
        <v>3.1</v>
      </c>
    </row>
    <row r="9" spans="1:14" ht="12.75" customHeight="1" x14ac:dyDescent="0.25">
      <c r="A9" s="85">
        <f t="array" ref="A9">IFERROR(INDEX('Annex 2 EHV charges'!$A$11:$A$260, MATCH(0, IF(ISBLANK('Annex 2 EHV charges'!$A$11:$A$260),1, COUNTIF(A$4:$A8, 'Annex 2 EHV charges'!$A$11:$A$260)), 0)),"")</f>
        <v>805</v>
      </c>
      <c r="B9" s="85">
        <f>IF($A9="","",VLOOKUP($A9,'Annex 2 EHV charges'!$A:$O,2,0))</f>
        <v>805</v>
      </c>
      <c r="C9" s="86">
        <f>IF($A9="","",VLOOKUP($A9,'Annex 2 EHV charges'!$A:$O,3,0))</f>
        <v>1300035359423</v>
      </c>
      <c r="D9" s="85" t="str">
        <f>IF($A9="","",VLOOKUP($A9,'Annex 2 EHV charges'!$A:$O,7,0))</f>
        <v>Innospec</v>
      </c>
      <c r="E9" s="87" t="str">
        <f>IFERROR(IF(VLOOKUP($A9,'Annex 2 EHV charges'!$A:$O,9,FALSE)=0,"",VLOOKUP($A9,'Annex 2 EHV charges'!$A:$O,9,FALSE)),"")</f>
        <v>-</v>
      </c>
      <c r="F9" s="88">
        <f>IFERROR(IF(VLOOKUP($A9,'Annex 2 EHV charges'!$A:$O,10,FALSE)=0,"",VLOOKUP($A9,'Annex 2 EHV charges'!$A:$O,10,FALSE)),"")</f>
        <v>56349.19</v>
      </c>
      <c r="G9" s="89">
        <f>IFERROR(IF(VLOOKUP($A9,'Annex 2 EHV charges'!$A:$O,11,FALSE)=0,"",VLOOKUP($A9,'Annex 2 EHV charges'!$A:$O,11,FALSE)),"")</f>
        <v>2.52</v>
      </c>
      <c r="H9" s="89">
        <f>IFERROR(IF(VLOOKUP($A9,'Annex 2 EHV charges'!$A:$O,12,FALSE)=0,"",VLOOKUP($A9,'Annex 2 EHV charges'!$A:$O,12,FALSE)),"")</f>
        <v>2.52</v>
      </c>
    </row>
    <row r="10" spans="1:14" ht="12.75" customHeight="1" x14ac:dyDescent="0.25">
      <c r="A10" s="85">
        <f t="array" ref="A10">IFERROR(INDEX('Annex 2 EHV charges'!$A$11:$A$260, MATCH(0, IF(ISBLANK('Annex 2 EHV charges'!$A$11:$A$260),1, COUNTIF(A$4:$A9, 'Annex 2 EHV charges'!$A$11:$A$260)), 0)),"")</f>
        <v>807</v>
      </c>
      <c r="B10" s="85">
        <f>IF($A10="","",VLOOKUP($A10,'Annex 2 EHV charges'!$A:$O,2,0))</f>
        <v>807</v>
      </c>
      <c r="C10" s="86">
        <f>IF($A10="","",VLOOKUP($A10,'Annex 2 EHV charges'!$A:$O,3,0))</f>
        <v>1300035359752</v>
      </c>
      <c r="D10" s="85" t="str">
        <f>IF($A10="","",VLOOKUP($A10,'Annex 2 EHV charges'!$A:$O,7,0))</f>
        <v>General Motors</v>
      </c>
      <c r="E10" s="87" t="str">
        <f>IFERROR(IF(VLOOKUP($A10,'Annex 2 EHV charges'!$A:$O,9,FALSE)=0,"",VLOOKUP($A10,'Annex 2 EHV charges'!$A:$O,9,FALSE)),"")</f>
        <v>-</v>
      </c>
      <c r="F10" s="88">
        <f>IFERROR(IF(VLOOKUP($A10,'Annex 2 EHV charges'!$A:$O,10,FALSE)=0,"",VLOOKUP($A10,'Annex 2 EHV charges'!$A:$O,10,FALSE)),"")</f>
        <v>106274.42</v>
      </c>
      <c r="G10" s="89">
        <f>IFERROR(IF(VLOOKUP($A10,'Annex 2 EHV charges'!$A:$O,11,FALSE)=0,"",VLOOKUP($A10,'Annex 2 EHV charges'!$A:$O,11,FALSE)),"")</f>
        <v>2.75</v>
      </c>
      <c r="H10" s="89">
        <f>IFERROR(IF(VLOOKUP($A10,'Annex 2 EHV charges'!$A:$O,12,FALSE)=0,"",VLOOKUP($A10,'Annex 2 EHV charges'!$A:$O,12,FALSE)),"")</f>
        <v>2.75</v>
      </c>
    </row>
    <row r="11" spans="1:14" ht="12.75" customHeight="1" x14ac:dyDescent="0.25">
      <c r="A11" s="85">
        <f t="array" ref="A11">IFERROR(INDEX('Annex 2 EHV charges'!$A$11:$A$260, MATCH(0, IF(ISBLANK('Annex 2 EHV charges'!$A$11:$A$260),1, COUNTIF(A$4:$A10, 'Annex 2 EHV charges'!$A$11:$A$260)), 0)),"")</f>
        <v>808</v>
      </c>
      <c r="B11" s="85">
        <f>IF($A11="","",VLOOKUP($A11,'Annex 2 EHV charges'!$A:$O,2,0))</f>
        <v>808</v>
      </c>
      <c r="C11" s="86">
        <f>IF($A11="","",VLOOKUP($A11,'Annex 2 EHV charges'!$A:$O,3,0))</f>
        <v>1300035360066</v>
      </c>
      <c r="D11" s="85" t="str">
        <f>IF($A11="","",VLOOKUP($A11,'Annex 2 EHV charges'!$A:$O,7,0))</f>
        <v>TATA Steel</v>
      </c>
      <c r="E11" s="87" t="str">
        <f>IFERROR(IF(VLOOKUP($A11,'Annex 2 EHV charges'!$A:$O,9,FALSE)=0,"",VLOOKUP($A11,'Annex 2 EHV charges'!$A:$O,9,FALSE)),"")</f>
        <v>-</v>
      </c>
      <c r="F11" s="88">
        <f>IFERROR(IF(VLOOKUP($A11,'Annex 2 EHV charges'!$A:$O,10,FALSE)=0,"",VLOOKUP($A11,'Annex 2 EHV charges'!$A:$O,10,FALSE)),"")</f>
        <v>255828.63</v>
      </c>
      <c r="G11" s="89">
        <f>IFERROR(IF(VLOOKUP($A11,'Annex 2 EHV charges'!$A:$O,11,FALSE)=0,"",VLOOKUP($A11,'Annex 2 EHV charges'!$A:$O,11,FALSE)),"")</f>
        <v>2.62</v>
      </c>
      <c r="H11" s="89">
        <f>IFERROR(IF(VLOOKUP($A11,'Annex 2 EHV charges'!$A:$O,12,FALSE)=0,"",VLOOKUP($A11,'Annex 2 EHV charges'!$A:$O,12,FALSE)),"")</f>
        <v>2.62</v>
      </c>
    </row>
    <row r="12" spans="1:14" ht="12.75" customHeight="1" x14ac:dyDescent="0.25">
      <c r="A12" s="85">
        <f t="array" ref="A12">IFERROR(INDEX('Annex 2 EHV charges'!$A$11:$A$260, MATCH(0, IF(ISBLANK('Annex 2 EHV charges'!$A$11:$A$260),1, COUNTIF(A$4:$A11, 'Annex 2 EHV charges'!$A$11:$A$260)), 0)),"")</f>
        <v>809</v>
      </c>
      <c r="B12" s="85">
        <f>IF($A12="","",VLOOKUP($A12,'Annex 2 EHV charges'!$A:$O,2,0))</f>
        <v>809</v>
      </c>
      <c r="C12" s="86">
        <f>IF($A12="","",VLOOKUP($A12,'Annex 2 EHV charges'!$A:$O,3,0))</f>
        <v>1300035362480</v>
      </c>
      <c r="D12" s="85" t="str">
        <f>IF($A12="","",VLOOKUP($A12,'Annex 2 EHV charges'!$A:$O,7,0))</f>
        <v>Urenco</v>
      </c>
      <c r="E12" s="87" t="str">
        <f>IFERROR(IF(VLOOKUP($A12,'Annex 2 EHV charges'!$A:$O,9,FALSE)=0,"",VLOOKUP($A12,'Annex 2 EHV charges'!$A:$O,9,FALSE)),"")</f>
        <v>-</v>
      </c>
      <c r="F12" s="88">
        <f>IFERROR(IF(VLOOKUP($A12,'Annex 2 EHV charges'!$A:$O,10,FALSE)=0,"",VLOOKUP($A12,'Annex 2 EHV charges'!$A:$O,10,FALSE)),"")</f>
        <v>206501.02</v>
      </c>
      <c r="G12" s="89">
        <f>IFERROR(IF(VLOOKUP($A12,'Annex 2 EHV charges'!$A:$O,11,FALSE)=0,"",VLOOKUP($A12,'Annex 2 EHV charges'!$A:$O,11,FALSE)),"")</f>
        <v>3.32</v>
      </c>
      <c r="H12" s="89">
        <f>IFERROR(IF(VLOOKUP($A12,'Annex 2 EHV charges'!$A:$O,12,FALSE)=0,"",VLOOKUP($A12,'Annex 2 EHV charges'!$A:$O,12,FALSE)),"")</f>
        <v>3.32</v>
      </c>
    </row>
    <row r="13" spans="1:14" ht="12.75" customHeight="1" x14ac:dyDescent="0.25">
      <c r="A13" s="85">
        <f t="array" ref="A13">IFERROR(INDEX('Annex 2 EHV charges'!$A$11:$A$260, MATCH(0, IF(ISBLANK('Annex 2 EHV charges'!$A$11:$A$260),1, COUNTIF(A$4:$A12, 'Annex 2 EHV charges'!$A$11:$A$260)), 0)),"")</f>
        <v>810</v>
      </c>
      <c r="B13" s="85">
        <f>IF($A13="","",VLOOKUP($A13,'Annex 2 EHV charges'!$A:$O,2,0))</f>
        <v>810</v>
      </c>
      <c r="C13" s="86">
        <f>IF($A13="","",VLOOKUP($A13,'Annex 2 EHV charges'!$A:$O,3,0))</f>
        <v>1300051694818</v>
      </c>
      <c r="D13" s="85" t="str">
        <f>IF($A13="","",VLOOKUP($A13,'Annex 2 EHV charges'!$A:$O,7,0))</f>
        <v>Ineos Chlor Ltd (Lostock)</v>
      </c>
      <c r="E13" s="87" t="str">
        <f>IFERROR(IF(VLOOKUP($A13,'Annex 2 EHV charges'!$A:$O,9,FALSE)=0,"",VLOOKUP($A13,'Annex 2 EHV charges'!$A:$O,9,FALSE)),"")</f>
        <v>-</v>
      </c>
      <c r="F13" s="88">
        <f>IFERROR(IF(VLOOKUP($A13,'Annex 2 EHV charges'!$A:$O,10,FALSE)=0,"",VLOOKUP($A13,'Annex 2 EHV charges'!$A:$O,10,FALSE)),"")</f>
        <v>223399.82</v>
      </c>
      <c r="G13" s="89">
        <f>IFERROR(IF(VLOOKUP($A13,'Annex 2 EHV charges'!$A:$O,11,FALSE)=0,"",VLOOKUP($A13,'Annex 2 EHV charges'!$A:$O,11,FALSE)),"")</f>
        <v>1.39</v>
      </c>
      <c r="H13" s="89">
        <f>IFERROR(IF(VLOOKUP($A13,'Annex 2 EHV charges'!$A:$O,12,FALSE)=0,"",VLOOKUP($A13,'Annex 2 EHV charges'!$A:$O,12,FALSE)),"")</f>
        <v>1.39</v>
      </c>
    </row>
    <row r="14" spans="1:14" ht="12.75" customHeight="1" x14ac:dyDescent="0.25">
      <c r="A14" s="85">
        <f t="array" ref="A14">IFERROR(INDEX('Annex 2 EHV charges'!$A$11:$A$260, MATCH(0, IF(ISBLANK('Annex 2 EHV charges'!$A$11:$A$260),1, COUNTIF(A$4:$A13, 'Annex 2 EHV charges'!$A$11:$A$260)), 0)),"")</f>
        <v>811</v>
      </c>
      <c r="B14" s="85">
        <f>IF($A14="","",VLOOKUP($A14,'Annex 2 EHV charges'!$A:$O,2,0))</f>
        <v>811</v>
      </c>
      <c r="C14" s="86">
        <f>IF($A14="","",VLOOKUP($A14,'Annex 2 EHV charges'!$A:$O,3,0))</f>
        <v>1300060704073</v>
      </c>
      <c r="D14" s="85" t="str">
        <f>IF($A14="","",VLOOKUP($A14,'Annex 2 EHV charges'!$A:$O,7,0))</f>
        <v>SafeGuard Bradwell</v>
      </c>
      <c r="E14" s="87" t="str">
        <f>IFERROR(IF(VLOOKUP($A14,'Annex 2 EHV charges'!$A:$O,9,FALSE)=0,"",VLOOKUP($A14,'Annex 2 EHV charges'!$A:$O,9,FALSE)),"")</f>
        <v>-</v>
      </c>
      <c r="F14" s="88">
        <f>IFERROR(IF(VLOOKUP($A14,'Annex 2 EHV charges'!$A:$O,10,FALSE)=0,"",VLOOKUP($A14,'Annex 2 EHV charges'!$A:$O,10,FALSE)),"")</f>
        <v>57.99</v>
      </c>
      <c r="G14" s="89">
        <f>IFERROR(IF(VLOOKUP($A14,'Annex 2 EHV charges'!$A:$O,11,FALSE)=0,"",VLOOKUP($A14,'Annex 2 EHV charges'!$A:$O,11,FALSE)),"")</f>
        <v>1.95</v>
      </c>
      <c r="H14" s="89">
        <f>IFERROR(IF(VLOOKUP($A14,'Annex 2 EHV charges'!$A:$O,12,FALSE)=0,"",VLOOKUP($A14,'Annex 2 EHV charges'!$A:$O,12,FALSE)),"")</f>
        <v>1.95</v>
      </c>
    </row>
    <row r="15" spans="1:14" ht="12.75" customHeight="1" x14ac:dyDescent="0.25">
      <c r="A15" s="85">
        <f t="array" ref="A15">IFERROR(INDEX('Annex 2 EHV charges'!$A$11:$A$260, MATCH(0, IF(ISBLANK('Annex 2 EHV charges'!$A$11:$A$260),1, COUNTIF(A$4:$A14, 'Annex 2 EHV charges'!$A$11:$A$260)), 0)),"")</f>
        <v>812</v>
      </c>
      <c r="B15" s="85">
        <f>IF($A15="","",VLOOKUP($A15,'Annex 2 EHV charges'!$A:$O,2,0))</f>
        <v>812</v>
      </c>
      <c r="C15" s="86">
        <f>IF($A15="","",VLOOKUP($A15,'Annex 2 EHV charges'!$A:$O,3,0))</f>
        <v>1300035356130</v>
      </c>
      <c r="D15" s="85" t="str">
        <f>IF($A15="","",VLOOKUP($A15,'Annex 2 EHV charges'!$A:$O,7,0))</f>
        <v>Knauf Insulation</v>
      </c>
      <c r="E15" s="87" t="str">
        <f>IFERROR(IF(VLOOKUP($A15,'Annex 2 EHV charges'!$A:$O,9,FALSE)=0,"",VLOOKUP($A15,'Annex 2 EHV charges'!$A:$O,9,FALSE)),"")</f>
        <v>-</v>
      </c>
      <c r="F15" s="88">
        <f>IFERROR(IF(VLOOKUP($A15,'Annex 2 EHV charges'!$A:$O,10,FALSE)=0,"",VLOOKUP($A15,'Annex 2 EHV charges'!$A:$O,10,FALSE)),"")</f>
        <v>89797.24</v>
      </c>
      <c r="G15" s="89">
        <f>IFERROR(IF(VLOOKUP($A15,'Annex 2 EHV charges'!$A:$O,11,FALSE)=0,"",VLOOKUP($A15,'Annex 2 EHV charges'!$A:$O,11,FALSE)),"")</f>
        <v>4.16</v>
      </c>
      <c r="H15" s="89">
        <f>IFERROR(IF(VLOOKUP($A15,'Annex 2 EHV charges'!$A:$O,12,FALSE)=0,"",VLOOKUP($A15,'Annex 2 EHV charges'!$A:$O,12,FALSE)),"")</f>
        <v>4.16</v>
      </c>
    </row>
    <row r="16" spans="1:14" ht="12.75" customHeight="1" x14ac:dyDescent="0.25">
      <c r="A16" s="85">
        <f t="array" ref="A16">IFERROR(INDEX('Annex 2 EHV charges'!$A$11:$A$260, MATCH(0, IF(ISBLANK('Annex 2 EHV charges'!$A$11:$A$260),1, COUNTIF(A$4:$A15, 'Annex 2 EHV charges'!$A$11:$A$260)), 0)),"")</f>
        <v>813</v>
      </c>
      <c r="B16" s="85">
        <f>IF($A16="","",VLOOKUP($A16,'Annex 2 EHV charges'!$A:$O,2,0))</f>
        <v>813</v>
      </c>
      <c r="C16" s="86">
        <f>IF($A16="","",VLOOKUP($A16,'Annex 2 EHV charges'!$A:$O,3,0))</f>
        <v>1300035359585</v>
      </c>
      <c r="D16" s="85" t="str">
        <f>IF($A16="","",VLOOKUP($A16,'Annex 2 EHV charges'!$A:$O,7,0))</f>
        <v>Air Products</v>
      </c>
      <c r="E16" s="87" t="str">
        <f>IFERROR(IF(VLOOKUP($A16,'Annex 2 EHV charges'!$A:$O,9,FALSE)=0,"",VLOOKUP($A16,'Annex 2 EHV charges'!$A:$O,9,FALSE)),"")</f>
        <v>-</v>
      </c>
      <c r="F16" s="88">
        <f>IFERROR(IF(VLOOKUP($A16,'Annex 2 EHV charges'!$A:$O,10,FALSE)=0,"",VLOOKUP($A16,'Annex 2 EHV charges'!$A:$O,10,FALSE)),"")</f>
        <v>18520.32</v>
      </c>
      <c r="G16" s="89">
        <f>IFERROR(IF(VLOOKUP($A16,'Annex 2 EHV charges'!$A:$O,11,FALSE)=0,"",VLOOKUP($A16,'Annex 2 EHV charges'!$A:$O,11,FALSE)),"")</f>
        <v>2.39</v>
      </c>
      <c r="H16" s="89">
        <f>IFERROR(IF(VLOOKUP($A16,'Annex 2 EHV charges'!$A:$O,12,FALSE)=0,"",VLOOKUP($A16,'Annex 2 EHV charges'!$A:$O,12,FALSE)),"")</f>
        <v>2.39</v>
      </c>
    </row>
    <row r="17" spans="1:8" ht="12.75" customHeight="1" x14ac:dyDescent="0.25">
      <c r="A17" s="85">
        <f t="array" ref="A17">IFERROR(INDEX('Annex 2 EHV charges'!$A$11:$A$260, MATCH(0, IF(ISBLANK('Annex 2 EHV charges'!$A$11:$A$260),1, COUNTIF(A$4:$A16, 'Annex 2 EHV charges'!$A$11:$A$260)), 0)),"")</f>
        <v>814</v>
      </c>
      <c r="B17" s="85">
        <f>IF($A17="","",VLOOKUP($A17,'Annex 2 EHV charges'!$A:$O,2,0))</f>
        <v>814</v>
      </c>
      <c r="C17" s="86">
        <f>IF($A17="","",VLOOKUP($A17,'Annex 2 EHV charges'!$A:$O,3,0))</f>
        <v>1300035359619</v>
      </c>
      <c r="D17" s="85" t="str">
        <f>IF($A17="","",VLOOKUP($A17,'Annex 2 EHV charges'!$A:$O,7,0))</f>
        <v>Shell Chemicals</v>
      </c>
      <c r="E17" s="87" t="str">
        <f>IFERROR(IF(VLOOKUP($A17,'Annex 2 EHV charges'!$A:$O,9,FALSE)=0,"",VLOOKUP($A17,'Annex 2 EHV charges'!$A:$O,9,FALSE)),"")</f>
        <v>-</v>
      </c>
      <c r="F17" s="88">
        <f>IFERROR(IF(VLOOKUP($A17,'Annex 2 EHV charges'!$A:$O,10,FALSE)=0,"",VLOOKUP($A17,'Annex 2 EHV charges'!$A:$O,10,FALSE)),"")</f>
        <v>20204.59</v>
      </c>
      <c r="G17" s="89">
        <f>IFERROR(IF(VLOOKUP($A17,'Annex 2 EHV charges'!$A:$O,11,FALSE)=0,"",VLOOKUP($A17,'Annex 2 EHV charges'!$A:$O,11,FALSE)),"")</f>
        <v>1.66</v>
      </c>
      <c r="H17" s="89">
        <f>IFERROR(IF(VLOOKUP($A17,'Annex 2 EHV charges'!$A:$O,12,FALSE)=0,"",VLOOKUP($A17,'Annex 2 EHV charges'!$A:$O,12,FALSE)),"")</f>
        <v>1.66</v>
      </c>
    </row>
    <row r="18" spans="1:8" ht="12.75" customHeight="1" x14ac:dyDescent="0.25">
      <c r="A18" s="85">
        <f t="array" ref="A18">IFERROR(INDEX('Annex 2 EHV charges'!$A$11:$A$260, MATCH(0, IF(ISBLANK('Annex 2 EHV charges'!$A$11:$A$260),1, COUNTIF(A$4:$A17, 'Annex 2 EHV charges'!$A$11:$A$260)), 0)),"")</f>
        <v>815</v>
      </c>
      <c r="B18" s="85">
        <f>IF($A18="","",VLOOKUP($A18,'Annex 2 EHV charges'!$A:$O,2,0))</f>
        <v>815</v>
      </c>
      <c r="C18" s="86">
        <f>IF($A18="","",VLOOKUP($A18,'Annex 2 EHV charges'!$A:$O,3,0))</f>
        <v>1300035359780</v>
      </c>
      <c r="D18" s="85" t="str">
        <f>IF($A18="","",VLOOKUP($A18,'Annex 2 EHV charges'!$A:$O,7,0))</f>
        <v>GrowHow</v>
      </c>
      <c r="E18" s="87" t="str">
        <f>IFERROR(IF(VLOOKUP($A18,'Annex 2 EHV charges'!$A:$O,9,FALSE)=0,"",VLOOKUP($A18,'Annex 2 EHV charges'!$A:$O,9,FALSE)),"")</f>
        <v>-</v>
      </c>
      <c r="F18" s="88">
        <f>IFERROR(IF(VLOOKUP($A18,'Annex 2 EHV charges'!$A:$O,10,FALSE)=0,"",VLOOKUP($A18,'Annex 2 EHV charges'!$A:$O,10,FALSE)),"")</f>
        <v>98790.57</v>
      </c>
      <c r="G18" s="89">
        <f>IFERROR(IF(VLOOKUP($A18,'Annex 2 EHV charges'!$A:$O,11,FALSE)=0,"",VLOOKUP($A18,'Annex 2 EHV charges'!$A:$O,11,FALSE)),"")</f>
        <v>2.46</v>
      </c>
      <c r="H18" s="89">
        <f>IFERROR(IF(VLOOKUP($A18,'Annex 2 EHV charges'!$A:$O,12,FALSE)=0,"",VLOOKUP($A18,'Annex 2 EHV charges'!$A:$O,12,FALSE)),"")</f>
        <v>2.46</v>
      </c>
    </row>
    <row r="19" spans="1:8" ht="12.75" customHeight="1" x14ac:dyDescent="0.25">
      <c r="A19" s="85">
        <f t="array" ref="A19">IFERROR(INDEX('Annex 2 EHV charges'!$A$11:$A$260, MATCH(0, IF(ISBLANK('Annex 2 EHV charges'!$A$11:$A$260),1, COUNTIF(A$4:$A18, 'Annex 2 EHV charges'!$A$11:$A$260)), 0)),"")</f>
        <v>816</v>
      </c>
      <c r="B19" s="85">
        <f>IF($A19="","",VLOOKUP($A19,'Annex 2 EHV charges'!$A:$O,2,0))</f>
        <v>816</v>
      </c>
      <c r="C19" s="86">
        <f>IF($A19="","",VLOOKUP($A19,'Annex 2 EHV charges'!$A:$O,3,0))</f>
        <v>1300053536398</v>
      </c>
      <c r="D19" s="85" t="str">
        <f>IF($A19="","",VLOOKUP($A19,'Annex 2 EHV charges'!$A:$O,7,0))</f>
        <v>Castle Cement</v>
      </c>
      <c r="E19" s="87" t="str">
        <f>IFERROR(IF(VLOOKUP($A19,'Annex 2 EHV charges'!$A:$O,9,FALSE)=0,"",VLOOKUP($A19,'Annex 2 EHV charges'!$A:$O,9,FALSE)),"")</f>
        <v>-</v>
      </c>
      <c r="F19" s="88">
        <f>IFERROR(IF(VLOOKUP($A19,'Annex 2 EHV charges'!$A:$O,10,FALSE)=0,"",VLOOKUP($A19,'Annex 2 EHV charges'!$A:$O,10,FALSE)),"")</f>
        <v>207724.49</v>
      </c>
      <c r="G19" s="89">
        <f>IFERROR(IF(VLOOKUP($A19,'Annex 2 EHV charges'!$A:$O,11,FALSE)=0,"",VLOOKUP($A19,'Annex 2 EHV charges'!$A:$O,11,FALSE)),"")</f>
        <v>2.82</v>
      </c>
      <c r="H19" s="89">
        <f>IFERROR(IF(VLOOKUP($A19,'Annex 2 EHV charges'!$A:$O,12,FALSE)=0,"",VLOOKUP($A19,'Annex 2 EHV charges'!$A:$O,12,FALSE)),"")</f>
        <v>2.82</v>
      </c>
    </row>
    <row r="20" spans="1:8" ht="12.75" customHeight="1" x14ac:dyDescent="0.25">
      <c r="A20" s="85">
        <f t="array" ref="A20">IFERROR(INDEX('Annex 2 EHV charges'!$A$11:$A$260, MATCH(0, IF(ISBLANK('Annex 2 EHV charges'!$A$11:$A$260),1, COUNTIF(A$4:$A19, 'Annex 2 EHV charges'!$A$11:$A$260)), 0)),"")</f>
        <v>817</v>
      </c>
      <c r="B20" s="85">
        <f>IF($A20="","",VLOOKUP($A20,'Annex 2 EHV charges'!$A:$O,2,0))</f>
        <v>817</v>
      </c>
      <c r="C20" s="86">
        <f>IF($A20="","",VLOOKUP($A20,'Annex 2 EHV charges'!$A:$O,3,0))</f>
        <v>1300035361992</v>
      </c>
      <c r="D20" s="85" t="str">
        <f>IF($A20="","",VLOOKUP($A20,'Annex 2 EHV charges'!$A:$O,7,0))</f>
        <v>Kronospan</v>
      </c>
      <c r="E20" s="87" t="str">
        <f>IFERROR(IF(VLOOKUP($A20,'Annex 2 EHV charges'!$A:$O,9,FALSE)=0,"",VLOOKUP($A20,'Annex 2 EHV charges'!$A:$O,9,FALSE)),"")</f>
        <v>-</v>
      </c>
      <c r="F20" s="88">
        <f>IFERROR(IF(VLOOKUP($A20,'Annex 2 EHV charges'!$A:$O,10,FALSE)=0,"",VLOOKUP($A20,'Annex 2 EHV charges'!$A:$O,10,FALSE)),"")</f>
        <v>210074.98468271553</v>
      </c>
      <c r="G20" s="89">
        <f>IFERROR(IF(VLOOKUP($A20,'Annex 2 EHV charges'!$A:$O,11,FALSE)=0,"",VLOOKUP($A20,'Annex 2 EHV charges'!$A:$O,11,FALSE)),"")</f>
        <v>3.12</v>
      </c>
      <c r="H20" s="89">
        <f>IFERROR(IF(VLOOKUP($A20,'Annex 2 EHV charges'!$A:$O,12,FALSE)=0,"",VLOOKUP($A20,'Annex 2 EHV charges'!$A:$O,12,FALSE)),"")</f>
        <v>3.21</v>
      </c>
    </row>
    <row r="21" spans="1:8" ht="12.75" customHeight="1" x14ac:dyDescent="0.25">
      <c r="A21" s="85">
        <f t="array" ref="A21">IFERROR(INDEX('Annex 2 EHV charges'!$A$11:$A$260, MATCH(0, IF(ISBLANK('Annex 2 EHV charges'!$A$11:$A$260),1, COUNTIF(A$4:$A20, 'Annex 2 EHV charges'!$A$11:$A$260)), 0)),"")</f>
        <v>818</v>
      </c>
      <c r="B21" s="85">
        <f>IF($A21="","",VLOOKUP($A21,'Annex 2 EHV charges'!$A:$O,2,0))</f>
        <v>818</v>
      </c>
      <c r="C21" s="86">
        <f>IF($A21="","",VLOOKUP($A21,'Annex 2 EHV charges'!$A:$O,3,0))</f>
        <v>1300060748460</v>
      </c>
      <c r="D21" s="85" t="str">
        <f>IF($A21="","",VLOOKUP($A21,'Annex 2 EHV charges'!$A:$O,7,0))</f>
        <v>Pilkington's STOR</v>
      </c>
      <c r="E21" s="87" t="str">
        <f>IFERROR(IF(VLOOKUP($A21,'Annex 2 EHV charges'!$A:$O,9,FALSE)=0,"",VLOOKUP($A21,'Annex 2 EHV charges'!$A:$O,9,FALSE)),"")</f>
        <v>-</v>
      </c>
      <c r="F21" s="88">
        <f>IFERROR(IF(VLOOKUP($A21,'Annex 2 EHV charges'!$A:$O,10,FALSE)=0,"",VLOOKUP($A21,'Annex 2 EHV charges'!$A:$O,10,FALSE)),"")</f>
        <v>124.72</v>
      </c>
      <c r="G21" s="89">
        <f>IFERROR(IF(VLOOKUP($A21,'Annex 2 EHV charges'!$A:$O,11,FALSE)=0,"",VLOOKUP($A21,'Annex 2 EHV charges'!$A:$O,11,FALSE)),"")</f>
        <v>1.77</v>
      </c>
      <c r="H21" s="89">
        <f>IFERROR(IF(VLOOKUP($A21,'Annex 2 EHV charges'!$A:$O,12,FALSE)=0,"",VLOOKUP($A21,'Annex 2 EHV charges'!$A:$O,12,FALSE)),"")</f>
        <v>1.77</v>
      </c>
    </row>
    <row r="22" spans="1:8" ht="12.75" customHeight="1" x14ac:dyDescent="0.25">
      <c r="A22" s="85">
        <f t="array" ref="A22">IFERROR(INDEX('Annex 2 EHV charges'!$A$11:$A$260, MATCH(0, IF(ISBLANK('Annex 2 EHV charges'!$A$11:$A$260),1, COUNTIF(A$4:$A21, 'Annex 2 EHV charges'!$A$11:$A$260)), 0)),"")</f>
        <v>820</v>
      </c>
      <c r="B22" s="85">
        <f>IF($A22="","",VLOOKUP($A22,'Annex 2 EHV charges'!$A:$O,2,0))</f>
        <v>820</v>
      </c>
      <c r="C22" s="86">
        <f>IF($A22="","",VLOOKUP($A22,'Annex 2 EHV charges'!$A:$O,3,0))</f>
        <v>1300060563740</v>
      </c>
      <c r="D22" s="85" t="str">
        <f>IF($A22="","",VLOOKUP($A22,'Annex 2 EHV charges'!$A:$O,7,0))</f>
        <v>Tyn dryfol PV</v>
      </c>
      <c r="E22" s="87" t="str">
        <f>IFERROR(IF(VLOOKUP($A22,'Annex 2 EHV charges'!$A:$O,9,FALSE)=0,"",VLOOKUP($A22,'Annex 2 EHV charges'!$A:$O,9,FALSE)),"")</f>
        <v>-</v>
      </c>
      <c r="F22" s="88">
        <f>IFERROR(IF(VLOOKUP($A22,'Annex 2 EHV charges'!$A:$O,10,FALSE)=0,"",VLOOKUP($A22,'Annex 2 EHV charges'!$A:$O,10,FALSE)),"")</f>
        <v>10.32</v>
      </c>
      <c r="G22" s="89">
        <f>IFERROR(IF(VLOOKUP($A22,'Annex 2 EHV charges'!$A:$O,11,FALSE)=0,"",VLOOKUP($A22,'Annex 2 EHV charges'!$A:$O,11,FALSE)),"")</f>
        <v>1.41</v>
      </c>
      <c r="H22" s="89">
        <f>IFERROR(IF(VLOOKUP($A22,'Annex 2 EHV charges'!$A:$O,12,FALSE)=0,"",VLOOKUP($A22,'Annex 2 EHV charges'!$A:$O,12,FALSE)),"")</f>
        <v>1.41</v>
      </c>
    </row>
    <row r="23" spans="1:8" ht="12.75" customHeight="1" x14ac:dyDescent="0.25">
      <c r="A23" s="85">
        <f t="array" ref="A23">IFERROR(INDEX('Annex 2 EHV charges'!$A$11:$A$260, MATCH(0, IF(ISBLANK('Annex 2 EHV charges'!$A$11:$A$260),1, COUNTIF(A$4:$A22, 'Annex 2 EHV charges'!$A$11:$A$260)), 0)),"")</f>
        <v>821</v>
      </c>
      <c r="B23" s="85">
        <f>IF($A23="","",VLOOKUP($A23,'Annex 2 EHV charges'!$A:$O,2,0))</f>
        <v>821</v>
      </c>
      <c r="C23" s="86">
        <f>IF($A23="","",VLOOKUP($A23,'Annex 2 EHV charges'!$A:$O,3,0))</f>
        <v>1300035367967</v>
      </c>
      <c r="D23" s="85" t="str">
        <f>IF($A23="","",VLOOKUP($A23,'Annex 2 EHV charges'!$A:$O,7,0))</f>
        <v>BHP</v>
      </c>
      <c r="E23" s="87" t="str">
        <f>IFERROR(IF(VLOOKUP($A23,'Annex 2 EHV charges'!$A:$O,9,FALSE)=0,"",VLOOKUP($A23,'Annex 2 EHV charges'!$A:$O,9,FALSE)),"")</f>
        <v>-</v>
      </c>
      <c r="F23" s="88">
        <f>IFERROR(IF(VLOOKUP($A23,'Annex 2 EHV charges'!$A:$O,10,FALSE)=0,"",VLOOKUP($A23,'Annex 2 EHV charges'!$A:$O,10,FALSE)),"")</f>
        <v>26369.173430867173</v>
      </c>
      <c r="G23" s="89">
        <f>IFERROR(IF(VLOOKUP($A23,'Annex 2 EHV charges'!$A:$O,11,FALSE)=0,"",VLOOKUP($A23,'Annex 2 EHV charges'!$A:$O,11,FALSE)),"")</f>
        <v>2.88</v>
      </c>
      <c r="H23" s="89">
        <f>IFERROR(IF(VLOOKUP($A23,'Annex 2 EHV charges'!$A:$O,12,FALSE)=0,"",VLOOKUP($A23,'Annex 2 EHV charges'!$A:$O,12,FALSE)),"")</f>
        <v>2.88</v>
      </c>
    </row>
    <row r="24" spans="1:8" ht="12.75" customHeight="1" x14ac:dyDescent="0.25">
      <c r="A24" s="85">
        <f t="array" ref="A24">IFERROR(INDEX('Annex 2 EHV charges'!$A$11:$A$260, MATCH(0, IF(ISBLANK('Annex 2 EHV charges'!$A$11:$A$260),1, COUNTIF(A$4:$A23, 'Annex 2 EHV charges'!$A$11:$A$260)), 0)),"")</f>
        <v>822</v>
      </c>
      <c r="B24" s="85">
        <f>IF($A24="","",VLOOKUP($A24,'Annex 2 EHV charges'!$A:$O,2,0))</f>
        <v>822</v>
      </c>
      <c r="C24" s="86">
        <f>IF($A24="","",VLOOKUP($A24,'Annex 2 EHV charges'!$A:$O,3,0))</f>
        <v>1300060251601</v>
      </c>
      <c r="D24" s="85" t="str">
        <f>IF($A24="","",VLOOKUP($A24,'Annex 2 EHV charges'!$A:$O,7,0))</f>
        <v>Hole House Farm</v>
      </c>
      <c r="E24" s="87" t="str">
        <f>IFERROR(IF(VLOOKUP($A24,'Annex 2 EHV charges'!$A:$O,9,FALSE)=0,"",VLOOKUP($A24,'Annex 2 EHV charges'!$A:$O,9,FALSE)),"")</f>
        <v>-</v>
      </c>
      <c r="F24" s="88">
        <f>IFERROR(IF(VLOOKUP($A24,'Annex 2 EHV charges'!$A:$O,10,FALSE)=0,"",VLOOKUP($A24,'Annex 2 EHV charges'!$A:$O,10,FALSE)),"")</f>
        <v>99846.17</v>
      </c>
      <c r="G24" s="89">
        <f>IFERROR(IF(VLOOKUP($A24,'Annex 2 EHV charges'!$A:$O,11,FALSE)=0,"",VLOOKUP($A24,'Annex 2 EHV charges'!$A:$O,11,FALSE)),"")</f>
        <v>2.2200000000000002</v>
      </c>
      <c r="H24" s="89">
        <f>IFERROR(IF(VLOOKUP($A24,'Annex 2 EHV charges'!$A:$O,12,FALSE)=0,"",VLOOKUP($A24,'Annex 2 EHV charges'!$A:$O,12,FALSE)),"")</f>
        <v>2.2200000000000002</v>
      </c>
    </row>
    <row r="25" spans="1:8" ht="12.75" customHeight="1" x14ac:dyDescent="0.25">
      <c r="A25" s="85">
        <f t="array" ref="A25">IFERROR(INDEX('Annex 2 EHV charges'!$A$11:$A$260, MATCH(0, IF(ISBLANK('Annex 2 EHV charges'!$A$11:$A$260),1, COUNTIF(A$4:$A24, 'Annex 2 EHV charges'!$A$11:$A$260)), 0)),"")</f>
        <v>823</v>
      </c>
      <c r="B25" s="85">
        <f>IF($A25="","",VLOOKUP($A25,'Annex 2 EHV charges'!$A:$O,2,0))</f>
        <v>823</v>
      </c>
      <c r="C25" s="86">
        <f>IF($A25="","",VLOOKUP($A25,'Annex 2 EHV charges'!$A:$O,3,0))</f>
        <v>1300060652610</v>
      </c>
      <c r="D25" s="85" t="str">
        <f>IF($A25="","",VLOOKUP($A25,'Annex 2 EHV charges'!$A:$O,7,0))</f>
        <v>Williams Farm Solar Park</v>
      </c>
      <c r="E25" s="87" t="str">
        <f>IFERROR(IF(VLOOKUP($A25,'Annex 2 EHV charges'!$A:$O,9,FALSE)=0,"",VLOOKUP($A25,'Annex 2 EHV charges'!$A:$O,9,FALSE)),"")</f>
        <v>-</v>
      </c>
      <c r="F25" s="88">
        <f>IFERROR(IF(VLOOKUP($A25,'Annex 2 EHV charges'!$A:$O,10,FALSE)=0,"",VLOOKUP($A25,'Annex 2 EHV charges'!$A:$O,10,FALSE)),"")</f>
        <v>8.66</v>
      </c>
      <c r="G25" s="89">
        <f>IFERROR(IF(VLOOKUP($A25,'Annex 2 EHV charges'!$A:$O,11,FALSE)=0,"",VLOOKUP($A25,'Annex 2 EHV charges'!$A:$O,11,FALSE)),"")</f>
        <v>1.41</v>
      </c>
      <c r="H25" s="89">
        <f>IFERROR(IF(VLOOKUP($A25,'Annex 2 EHV charges'!$A:$O,12,FALSE)=0,"",VLOOKUP($A25,'Annex 2 EHV charges'!$A:$O,12,FALSE)),"")</f>
        <v>1.41</v>
      </c>
    </row>
    <row r="26" spans="1:8" ht="12.75" customHeight="1" x14ac:dyDescent="0.25">
      <c r="A26" s="85">
        <f t="array" ref="A26">IFERROR(INDEX('Annex 2 EHV charges'!$A$11:$A$260, MATCH(0, IF(ISBLANK('Annex 2 EHV charges'!$A$11:$A$260),1, COUNTIF(A$4:$A25, 'Annex 2 EHV charges'!$A$11:$A$260)), 0)),"")</f>
        <v>824</v>
      </c>
      <c r="B26" s="85">
        <f>IF($A26="","",VLOOKUP($A26,'Annex 2 EHV charges'!$A:$O,2,0))</f>
        <v>824</v>
      </c>
      <c r="C26" s="86">
        <f>IF($A26="","",VLOOKUP($A26,'Annex 2 EHV charges'!$A:$O,3,0))</f>
        <v>1300054940674</v>
      </c>
      <c r="D26" s="85" t="str">
        <f>IF($A26="","",VLOOKUP($A26,'Annex 2 EHV charges'!$A:$O,7,0))</f>
        <v>Port of Liverpool</v>
      </c>
      <c r="E26" s="87" t="str">
        <f>IFERROR(IF(VLOOKUP($A26,'Annex 2 EHV charges'!$A:$O,9,FALSE)=0,"",VLOOKUP($A26,'Annex 2 EHV charges'!$A:$O,9,FALSE)),"")</f>
        <v>-</v>
      </c>
      <c r="F26" s="88">
        <f>IFERROR(IF(VLOOKUP($A26,'Annex 2 EHV charges'!$A:$O,10,FALSE)=0,"",VLOOKUP($A26,'Annex 2 EHV charges'!$A:$O,10,FALSE)),"")</f>
        <v>35.46</v>
      </c>
      <c r="G26" s="89">
        <f>IFERROR(IF(VLOOKUP($A26,'Annex 2 EHV charges'!$A:$O,11,FALSE)=0,"",VLOOKUP($A26,'Annex 2 EHV charges'!$A:$O,11,FALSE)),"")</f>
        <v>1.45</v>
      </c>
      <c r="H26" s="89">
        <f>IFERROR(IF(VLOOKUP($A26,'Annex 2 EHV charges'!$A:$O,12,FALSE)=0,"",VLOOKUP($A26,'Annex 2 EHV charges'!$A:$O,12,FALSE)),"")</f>
        <v>1.45</v>
      </c>
    </row>
    <row r="27" spans="1:8" ht="12.75" customHeight="1" x14ac:dyDescent="0.25">
      <c r="A27" s="85">
        <f t="array" ref="A27">IFERROR(INDEX('Annex 2 EHV charges'!$A$11:$A$260, MATCH(0, IF(ISBLANK('Annex 2 EHV charges'!$A$11:$A$260),1, COUNTIF(A$4:$A26, 'Annex 2 EHV charges'!$A$11:$A$260)), 0)),"")</f>
        <v>825</v>
      </c>
      <c r="B27" s="85">
        <f>IF($A27="","",VLOOKUP($A27,'Annex 2 EHV charges'!$A:$O,2,0))</f>
        <v>825</v>
      </c>
      <c r="C27" s="86">
        <f>IF($A27="","",VLOOKUP($A27,'Annex 2 EHV charges'!$A:$O,3,0))</f>
        <v>1300060784130</v>
      </c>
      <c r="D27" s="85" t="str">
        <f>IF($A27="","",VLOOKUP($A27,'Annex 2 EHV charges'!$A:$O,7,0))</f>
        <v>Booston Wood</v>
      </c>
      <c r="E27" s="87" t="str">
        <f>IFERROR(IF(VLOOKUP($A27,'Annex 2 EHV charges'!$A:$O,9,FALSE)=0,"",VLOOKUP($A27,'Annex 2 EHV charges'!$A:$O,9,FALSE)),"")</f>
        <v>-</v>
      </c>
      <c r="F27" s="88">
        <f>IFERROR(IF(VLOOKUP($A27,'Annex 2 EHV charges'!$A:$O,10,FALSE)=0,"",VLOOKUP($A27,'Annex 2 EHV charges'!$A:$O,10,FALSE)),"")</f>
        <v>1645.34</v>
      </c>
      <c r="G27" s="89">
        <f>IFERROR(IF(VLOOKUP($A27,'Annex 2 EHV charges'!$A:$O,11,FALSE)=0,"",VLOOKUP($A27,'Annex 2 EHV charges'!$A:$O,11,FALSE)),"")</f>
        <v>1.57</v>
      </c>
      <c r="H27" s="89">
        <f>IFERROR(IF(VLOOKUP($A27,'Annex 2 EHV charges'!$A:$O,12,FALSE)=0,"",VLOOKUP($A27,'Annex 2 EHV charges'!$A:$O,12,FALSE)),"")</f>
        <v>1.57</v>
      </c>
    </row>
    <row r="28" spans="1:8" ht="12.75" customHeight="1" x14ac:dyDescent="0.25">
      <c r="A28" s="85">
        <f t="array" ref="A28">IFERROR(INDEX('Annex 2 EHV charges'!$A$11:$A$260, MATCH(0, IF(ISBLANK('Annex 2 EHV charges'!$A$11:$A$260),1, COUNTIF(A$4:$A27, 'Annex 2 EHV charges'!$A$11:$A$260)), 0)),"")</f>
        <v>826</v>
      </c>
      <c r="B28" s="85">
        <f>IF($A28="","",VLOOKUP($A28,'Annex 2 EHV charges'!$A:$O,2,0))</f>
        <v>826</v>
      </c>
      <c r="C28" s="86">
        <f>IF($A28="","",VLOOKUP($A28,'Annex 2 EHV charges'!$A:$O,3,0))</f>
        <v>1300060579173</v>
      </c>
      <c r="D28" s="85" t="str">
        <f>IF($A28="","",VLOOKUP($A28,'Annex 2 EHV charges'!$A:$O,7,0))</f>
        <v>Combermere Abbey PV</v>
      </c>
      <c r="E28" s="87" t="str">
        <f>IFERROR(IF(VLOOKUP($A28,'Annex 2 EHV charges'!$A:$O,9,FALSE)=0,"",VLOOKUP($A28,'Annex 2 EHV charges'!$A:$O,9,FALSE)),"")</f>
        <v>-</v>
      </c>
      <c r="F28" s="88">
        <f>IFERROR(IF(VLOOKUP($A28,'Annex 2 EHV charges'!$A:$O,10,FALSE)=0,"",VLOOKUP($A28,'Annex 2 EHV charges'!$A:$O,10,FALSE)),"")</f>
        <v>18.329999999999998</v>
      </c>
      <c r="G28" s="89">
        <f>IFERROR(IF(VLOOKUP($A28,'Annex 2 EHV charges'!$A:$O,11,FALSE)=0,"",VLOOKUP($A28,'Annex 2 EHV charges'!$A:$O,11,FALSE)),"")</f>
        <v>1.51</v>
      </c>
      <c r="H28" s="89">
        <f>IFERROR(IF(VLOOKUP($A28,'Annex 2 EHV charges'!$A:$O,12,FALSE)=0,"",VLOOKUP($A28,'Annex 2 EHV charges'!$A:$O,12,FALSE)),"")</f>
        <v>1.51</v>
      </c>
    </row>
    <row r="29" spans="1:8" ht="12.75" customHeight="1" x14ac:dyDescent="0.25">
      <c r="A29" s="85">
        <f t="array" ref="A29">IFERROR(INDEX('Annex 2 EHV charges'!$A$11:$A$260, MATCH(0, IF(ISBLANK('Annex 2 EHV charges'!$A$11:$A$260),1, COUNTIF(A$4:$A28, 'Annex 2 EHV charges'!$A$11:$A$260)), 0)),"")</f>
        <v>827</v>
      </c>
      <c r="B29" s="85">
        <f>IF($A29="","",VLOOKUP($A29,'Annex 2 EHV charges'!$A:$O,2,0))</f>
        <v>827</v>
      </c>
      <c r="C29" s="86">
        <f>IF($A29="","",VLOOKUP($A29,'Annex 2 EHV charges'!$A:$O,3,0))</f>
        <v>1300052785147</v>
      </c>
      <c r="D29" s="85" t="str">
        <f>IF($A29="","",VLOOKUP($A29,'Annex 2 EHV charges'!$A:$O,7,0))</f>
        <v>Kimberley Clark</v>
      </c>
      <c r="E29" s="87" t="str">
        <f>IFERROR(IF(VLOOKUP($A29,'Annex 2 EHV charges'!$A:$O,9,FALSE)=0,"",VLOOKUP($A29,'Annex 2 EHV charges'!$A:$O,9,FALSE)),"")</f>
        <v>-</v>
      </c>
      <c r="F29" s="88">
        <f>IFERROR(IF(VLOOKUP($A29,'Annex 2 EHV charges'!$A:$O,10,FALSE)=0,"",VLOOKUP($A29,'Annex 2 EHV charges'!$A:$O,10,FALSE)),"")</f>
        <v>56899.17</v>
      </c>
      <c r="G29" s="89">
        <f>IFERROR(IF(VLOOKUP($A29,'Annex 2 EHV charges'!$A:$O,11,FALSE)=0,"",VLOOKUP($A29,'Annex 2 EHV charges'!$A:$O,11,FALSE)),"")</f>
        <v>4.6100000000000003</v>
      </c>
      <c r="H29" s="89">
        <f>IFERROR(IF(VLOOKUP($A29,'Annex 2 EHV charges'!$A:$O,12,FALSE)=0,"",VLOOKUP($A29,'Annex 2 EHV charges'!$A:$O,12,FALSE)),"")</f>
        <v>4.6100000000000003</v>
      </c>
    </row>
    <row r="30" spans="1:8" ht="12.75" customHeight="1" x14ac:dyDescent="0.25">
      <c r="A30" s="85">
        <f t="array" ref="A30">IFERROR(INDEX('Annex 2 EHV charges'!$A$11:$A$260, MATCH(0, IF(ISBLANK('Annex 2 EHV charges'!$A$11:$A$260),1, COUNTIF(A$4:$A29, 'Annex 2 EHV charges'!$A$11:$A$260)), 0)),"")</f>
        <v>828</v>
      </c>
      <c r="B30" s="85">
        <f>IF($A30="","",VLOOKUP($A30,'Annex 2 EHV charges'!$A:$O,2,0))</f>
        <v>828</v>
      </c>
      <c r="C30" s="86">
        <f>IF($A30="","",VLOOKUP($A30,'Annex 2 EHV charges'!$A:$O,3,0))</f>
        <v>1300060075390</v>
      </c>
      <c r="D30" s="85" t="str">
        <f>IF($A30="","",VLOOKUP($A30,'Annex 2 EHV charges'!$A:$O,7,0))</f>
        <v>Amegni</v>
      </c>
      <c r="E30" s="87" t="str">
        <f>IFERROR(IF(VLOOKUP($A30,'Annex 2 EHV charges'!$A:$O,9,FALSE)=0,"",VLOOKUP($A30,'Annex 2 EHV charges'!$A:$O,9,FALSE)),"")</f>
        <v>-</v>
      </c>
      <c r="F30" s="88">
        <f>IFERROR(IF(VLOOKUP($A30,'Annex 2 EHV charges'!$A:$O,10,FALSE)=0,"",VLOOKUP($A30,'Annex 2 EHV charges'!$A:$O,10,FALSE)),"")</f>
        <v>10.199999999999999</v>
      </c>
      <c r="G30" s="89">
        <f>IFERROR(IF(VLOOKUP($A30,'Annex 2 EHV charges'!$A:$O,11,FALSE)=0,"",VLOOKUP($A30,'Annex 2 EHV charges'!$A:$O,11,FALSE)),"")</f>
        <v>1.51</v>
      </c>
      <c r="H30" s="89">
        <f>IFERROR(IF(VLOOKUP($A30,'Annex 2 EHV charges'!$A:$O,12,FALSE)=0,"",VLOOKUP($A30,'Annex 2 EHV charges'!$A:$O,12,FALSE)),"")</f>
        <v>1.51</v>
      </c>
    </row>
    <row r="31" spans="1:8" ht="12.75" customHeight="1" x14ac:dyDescent="0.25">
      <c r="A31" s="85">
        <f t="array" ref="A31">IFERROR(INDEX('Annex 2 EHV charges'!$A$11:$A$260, MATCH(0, IF(ISBLANK('Annex 2 EHV charges'!$A$11:$A$260),1, COUNTIF(A$4:$A30, 'Annex 2 EHV charges'!$A$11:$A$260)), 0)),"")</f>
        <v>829</v>
      </c>
      <c r="B31" s="85">
        <f>IF($A31="","",VLOOKUP($A31,'Annex 2 EHV charges'!$A:$O,2,0))</f>
        <v>829</v>
      </c>
      <c r="C31" s="86">
        <f>IF($A31="","",VLOOKUP($A31,'Annex 2 EHV charges'!$A:$O,3,0))</f>
        <v>1300035400611</v>
      </c>
      <c r="D31" s="85" t="str">
        <f>IF($A31="","",VLOOKUP($A31,'Annex 2 EHV charges'!$A:$O,7,0))</f>
        <v>Salt Union</v>
      </c>
      <c r="E31" s="87" t="str">
        <f>IFERROR(IF(VLOOKUP($A31,'Annex 2 EHV charges'!$A:$O,9,FALSE)=0,"",VLOOKUP($A31,'Annex 2 EHV charges'!$A:$O,9,FALSE)),"")</f>
        <v>-</v>
      </c>
      <c r="F31" s="88">
        <f>IFERROR(IF(VLOOKUP($A31,'Annex 2 EHV charges'!$A:$O,10,FALSE)=0,"",VLOOKUP($A31,'Annex 2 EHV charges'!$A:$O,10,FALSE)),"")</f>
        <v>18867.560000000001</v>
      </c>
      <c r="G31" s="89">
        <f>IFERROR(IF(VLOOKUP($A31,'Annex 2 EHV charges'!$A:$O,11,FALSE)=0,"",VLOOKUP($A31,'Annex 2 EHV charges'!$A:$O,11,FALSE)),"")</f>
        <v>1.82</v>
      </c>
      <c r="H31" s="89">
        <f>IFERROR(IF(VLOOKUP($A31,'Annex 2 EHV charges'!$A:$O,12,FALSE)=0,"",VLOOKUP($A31,'Annex 2 EHV charges'!$A:$O,12,FALSE)),"")</f>
        <v>1.82</v>
      </c>
    </row>
    <row r="32" spans="1:8" ht="12.75" customHeight="1" x14ac:dyDescent="0.25">
      <c r="A32" s="85">
        <f t="array" ref="A32">IFERROR(INDEX('Annex 2 EHV charges'!$A$11:$A$260, MATCH(0, IF(ISBLANK('Annex 2 EHV charges'!$A$11:$A$260),1, COUNTIF(A$4:$A31, 'Annex 2 EHV charges'!$A$11:$A$260)), 0)),"")</f>
        <v>830</v>
      </c>
      <c r="B32" s="85">
        <f>IF($A32="","",VLOOKUP($A32,'Annex 2 EHV charges'!$A:$O,2,0))</f>
        <v>830</v>
      </c>
      <c r="C32" s="86">
        <f>IF($A32="","",VLOOKUP($A32,'Annex 2 EHV charges'!$A:$O,3,0))</f>
        <v>1300060584270</v>
      </c>
      <c r="D32" s="85" t="str">
        <f>IF($A32="","",VLOOKUP($A32,'Annex 2 EHV charges'!$A:$O,7,0))</f>
        <v>Parciau Solar Park</v>
      </c>
      <c r="E32" s="87" t="str">
        <f>IFERROR(IF(VLOOKUP($A32,'Annex 2 EHV charges'!$A:$O,9,FALSE)=0,"",VLOOKUP($A32,'Annex 2 EHV charges'!$A:$O,9,FALSE)),"")</f>
        <v>-</v>
      </c>
      <c r="F32" s="88">
        <f>IFERROR(IF(VLOOKUP($A32,'Annex 2 EHV charges'!$A:$O,10,FALSE)=0,"",VLOOKUP($A32,'Annex 2 EHV charges'!$A:$O,10,FALSE)),"")</f>
        <v>8.15</v>
      </c>
      <c r="G32" s="89">
        <f>IFERROR(IF(VLOOKUP($A32,'Annex 2 EHV charges'!$A:$O,11,FALSE)=0,"",VLOOKUP($A32,'Annex 2 EHV charges'!$A:$O,11,FALSE)),"")</f>
        <v>1.41</v>
      </c>
      <c r="H32" s="89">
        <f>IFERROR(IF(VLOOKUP($A32,'Annex 2 EHV charges'!$A:$O,12,FALSE)=0,"",VLOOKUP($A32,'Annex 2 EHV charges'!$A:$O,12,FALSE)),"")</f>
        <v>1.41</v>
      </c>
    </row>
    <row r="33" spans="1:8" ht="12.75" customHeight="1" x14ac:dyDescent="0.25">
      <c r="A33" s="85">
        <f t="array" ref="A33">IFERROR(INDEX('Annex 2 EHV charges'!$A$11:$A$260, MATCH(0, IF(ISBLANK('Annex 2 EHV charges'!$A$11:$A$260),1, COUNTIF(A$4:$A32, 'Annex 2 EHV charges'!$A$11:$A$260)), 0)),"")</f>
        <v>831</v>
      </c>
      <c r="B33" s="85">
        <f>IF($A33="","",VLOOKUP($A33,'Annex 2 EHV charges'!$A:$O,2,0))</f>
        <v>831</v>
      </c>
      <c r="C33" s="86">
        <f>IF($A33="","",VLOOKUP($A33,'Annex 2 EHV charges'!$A:$O,3,0))</f>
        <v>1300035437700</v>
      </c>
      <c r="D33" s="85" t="str">
        <f>IF($A33="","",VLOOKUP($A33,'Annex 2 EHV charges'!$A:$O,7,0))</f>
        <v>Ineos Chlor Ltd (Percival Lane)</v>
      </c>
      <c r="E33" s="87" t="str">
        <f>IFERROR(IF(VLOOKUP($A33,'Annex 2 EHV charges'!$A:$O,9,FALSE)=0,"",VLOOKUP($A33,'Annex 2 EHV charges'!$A:$O,9,FALSE)),"")</f>
        <v>-</v>
      </c>
      <c r="F33" s="88">
        <f>IFERROR(IF(VLOOKUP($A33,'Annex 2 EHV charges'!$A:$O,10,FALSE)=0,"",VLOOKUP($A33,'Annex 2 EHV charges'!$A:$O,10,FALSE)),"")</f>
        <v>18561.43</v>
      </c>
      <c r="G33" s="89">
        <f>IFERROR(IF(VLOOKUP($A33,'Annex 2 EHV charges'!$A:$O,11,FALSE)=0,"",VLOOKUP($A33,'Annex 2 EHV charges'!$A:$O,11,FALSE)),"")</f>
        <v>3.16</v>
      </c>
      <c r="H33" s="89">
        <f>IFERROR(IF(VLOOKUP($A33,'Annex 2 EHV charges'!$A:$O,12,FALSE)=0,"",VLOOKUP($A33,'Annex 2 EHV charges'!$A:$O,12,FALSE)),"")</f>
        <v>3.16</v>
      </c>
    </row>
    <row r="34" spans="1:8" ht="12.75" customHeight="1" x14ac:dyDescent="0.25">
      <c r="A34" s="85">
        <f t="array" ref="A34">IFERROR(INDEX('Annex 2 EHV charges'!$A$11:$A$260, MATCH(0, IF(ISBLANK('Annex 2 EHV charges'!$A$11:$A$260),1, COUNTIF(A$4:$A33, 'Annex 2 EHV charges'!$A$11:$A$260)), 0)),"")</f>
        <v>833</v>
      </c>
      <c r="B34" s="85">
        <f>IF($A34="","",VLOOKUP($A34,'Annex 2 EHV charges'!$A:$O,2,0))</f>
        <v>833</v>
      </c>
      <c r="C34" s="86">
        <f>IF($A34="","",VLOOKUP($A34,'Annex 2 EHV charges'!$A:$O,3,0))</f>
        <v>1300035361803</v>
      </c>
      <c r="D34" s="85" t="str">
        <f>IF($A34="","",VLOOKUP($A34,'Annex 2 EHV charges'!$A:$O,7,0))</f>
        <v>Toyota</v>
      </c>
      <c r="E34" s="87" t="str">
        <f>IFERROR(IF(VLOOKUP($A34,'Annex 2 EHV charges'!$A:$O,9,FALSE)=0,"",VLOOKUP($A34,'Annex 2 EHV charges'!$A:$O,9,FALSE)),"")</f>
        <v>-</v>
      </c>
      <c r="F34" s="88">
        <f>IFERROR(IF(VLOOKUP($A34,'Annex 2 EHV charges'!$A:$O,10,FALSE)=0,"",VLOOKUP($A34,'Annex 2 EHV charges'!$A:$O,10,FALSE)),"")</f>
        <v>57208.36</v>
      </c>
      <c r="G34" s="89">
        <f>IFERROR(IF(VLOOKUP($A34,'Annex 2 EHV charges'!$A:$O,11,FALSE)=0,"",VLOOKUP($A34,'Annex 2 EHV charges'!$A:$O,11,FALSE)),"")</f>
        <v>3.77</v>
      </c>
      <c r="H34" s="89">
        <f>IFERROR(IF(VLOOKUP($A34,'Annex 2 EHV charges'!$A:$O,12,FALSE)=0,"",VLOOKUP($A34,'Annex 2 EHV charges'!$A:$O,12,FALSE)),"")</f>
        <v>3.77</v>
      </c>
    </row>
    <row r="35" spans="1:8" ht="12.75" customHeight="1" x14ac:dyDescent="0.25">
      <c r="A35" s="85">
        <f t="array" ref="A35">IFERROR(INDEX('Annex 2 EHV charges'!$A$11:$A$260, MATCH(0, IF(ISBLANK('Annex 2 EHV charges'!$A$11:$A$260),1, COUNTIF(A$4:$A34, 'Annex 2 EHV charges'!$A$11:$A$260)), 0)),"")</f>
        <v>834</v>
      </c>
      <c r="B35" s="85">
        <f>IF($A35="","",VLOOKUP($A35,'Annex 2 EHV charges'!$A:$O,2,0))</f>
        <v>834</v>
      </c>
      <c r="C35" s="86">
        <f>IF($A35="","",VLOOKUP($A35,'Annex 2 EHV charges'!$A:$O,3,0))</f>
        <v>1300051028551</v>
      </c>
      <c r="D35" s="85" t="str">
        <f>IF($A35="","",VLOOKUP($A35,'Annex 2 EHV charges'!$A:$O,7,0))</f>
        <v>Warmingham Gas Storage</v>
      </c>
      <c r="E35" s="87" t="str">
        <f>IFERROR(IF(VLOOKUP($A35,'Annex 2 EHV charges'!$A:$O,9,FALSE)=0,"",VLOOKUP($A35,'Annex 2 EHV charges'!$A:$O,9,FALSE)),"")</f>
        <v>-</v>
      </c>
      <c r="F35" s="88">
        <f>IFERROR(IF(VLOOKUP($A35,'Annex 2 EHV charges'!$A:$O,10,FALSE)=0,"",VLOOKUP($A35,'Annex 2 EHV charges'!$A:$O,10,FALSE)),"")</f>
        <v>59427.93150991173</v>
      </c>
      <c r="G35" s="89">
        <f>IFERROR(IF(VLOOKUP($A35,'Annex 2 EHV charges'!$A:$O,11,FALSE)=0,"",VLOOKUP($A35,'Annex 2 EHV charges'!$A:$O,11,FALSE)),"")</f>
        <v>2.27</v>
      </c>
      <c r="H35" s="89">
        <f>IFERROR(IF(VLOOKUP($A35,'Annex 2 EHV charges'!$A:$O,12,FALSE)=0,"",VLOOKUP($A35,'Annex 2 EHV charges'!$A:$O,12,FALSE)),"")</f>
        <v>2.27</v>
      </c>
    </row>
    <row r="36" spans="1:8" ht="12.75" customHeight="1" x14ac:dyDescent="0.25">
      <c r="A36" s="85">
        <f t="array" ref="A36">IFERROR(INDEX('Annex 2 EHV charges'!$A$11:$A$260, MATCH(0, IF(ISBLANK('Annex 2 EHV charges'!$A$11:$A$260),1, COUNTIF(A$4:$A35, 'Annex 2 EHV charges'!$A$11:$A$260)), 0)),"")</f>
        <v>835</v>
      </c>
      <c r="B36" s="85">
        <f>IF($A36="","",VLOOKUP($A36,'Annex 2 EHV charges'!$A:$O,2,0))</f>
        <v>835</v>
      </c>
      <c r="C36" s="86">
        <f>IF($A36="","",VLOOKUP($A36,'Annex 2 EHV charges'!$A:$O,3,0))</f>
        <v>1300050648875</v>
      </c>
      <c r="D36" s="85" t="str">
        <f>IF($A36="","",VLOOKUP($A36,'Annex 2 EHV charges'!$A:$O,7,0))</f>
        <v>Arpley Landfill</v>
      </c>
      <c r="E36" s="87" t="str">
        <f>IFERROR(IF(VLOOKUP($A36,'Annex 2 EHV charges'!$A:$O,9,FALSE)=0,"",VLOOKUP($A36,'Annex 2 EHV charges'!$A:$O,9,FALSE)),"")</f>
        <v>-</v>
      </c>
      <c r="F36" s="88">
        <f>IFERROR(IF(VLOOKUP($A36,'Annex 2 EHV charges'!$A:$O,10,FALSE)=0,"",VLOOKUP($A36,'Annex 2 EHV charges'!$A:$O,10,FALSE)),"")</f>
        <v>18043.990000000002</v>
      </c>
      <c r="G36" s="89">
        <f>IFERROR(IF(VLOOKUP($A36,'Annex 2 EHV charges'!$A:$O,11,FALSE)=0,"",VLOOKUP($A36,'Annex 2 EHV charges'!$A:$O,11,FALSE)),"")</f>
        <v>1.41</v>
      </c>
      <c r="H36" s="89">
        <f>IFERROR(IF(VLOOKUP($A36,'Annex 2 EHV charges'!$A:$O,12,FALSE)=0,"",VLOOKUP($A36,'Annex 2 EHV charges'!$A:$O,12,FALSE)),"")</f>
        <v>1.41</v>
      </c>
    </row>
    <row r="37" spans="1:8" ht="12.75" customHeight="1" x14ac:dyDescent="0.25">
      <c r="A37" s="85">
        <f t="array" ref="A37">IFERROR(INDEX('Annex 2 EHV charges'!$A$11:$A$260, MATCH(0, IF(ISBLANK('Annex 2 EHV charges'!$A$11:$A$260),1, COUNTIF(A$4:$A36, 'Annex 2 EHV charges'!$A$11:$A$260)), 0)),"")</f>
        <v>836</v>
      </c>
      <c r="B37" s="85">
        <f>IF($A37="","",VLOOKUP($A37,'Annex 2 EHV charges'!$A:$O,2,0))</f>
        <v>836</v>
      </c>
      <c r="C37" s="86">
        <f>IF($A37="","",VLOOKUP($A37,'Annex 2 EHV charges'!$A:$O,3,0))</f>
        <v>1300035360800</v>
      </c>
      <c r="D37" s="85" t="str">
        <f>IF($A37="","",VLOOKUP($A37,'Annex 2 EHV charges'!$A:$O,7,0))</f>
        <v>Amcor</v>
      </c>
      <c r="E37" s="87" t="str">
        <f>IFERROR(IF(VLOOKUP($A37,'Annex 2 EHV charges'!$A:$O,9,FALSE)=0,"",VLOOKUP($A37,'Annex 2 EHV charges'!$A:$O,9,FALSE)),"")</f>
        <v>-</v>
      </c>
      <c r="F37" s="88">
        <f>IFERROR(IF(VLOOKUP($A37,'Annex 2 EHV charges'!$A:$O,10,FALSE)=0,"",VLOOKUP($A37,'Annex 2 EHV charges'!$A:$O,10,FALSE)),"")</f>
        <v>90198.44</v>
      </c>
      <c r="G37" s="89">
        <f>IFERROR(IF(VLOOKUP($A37,'Annex 2 EHV charges'!$A:$O,11,FALSE)=0,"",VLOOKUP($A37,'Annex 2 EHV charges'!$A:$O,11,FALSE)),"")</f>
        <v>4.2</v>
      </c>
      <c r="H37" s="89">
        <f>IFERROR(IF(VLOOKUP($A37,'Annex 2 EHV charges'!$A:$O,12,FALSE)=0,"",VLOOKUP($A37,'Annex 2 EHV charges'!$A:$O,12,FALSE)),"")</f>
        <v>4.2</v>
      </c>
    </row>
    <row r="38" spans="1:8" ht="12.75" customHeight="1" x14ac:dyDescent="0.25">
      <c r="A38" s="85">
        <f t="array" ref="A38">IFERROR(INDEX('Annex 2 EHV charges'!$A$11:$A$260, MATCH(0, IF(ISBLANK('Annex 2 EHV charges'!$A$11:$A$260),1, COUNTIF(A$4:$A37, 'Annex 2 EHV charges'!$A$11:$A$260)), 0)),"")</f>
        <v>837</v>
      </c>
      <c r="B38" s="85">
        <f>IF($A38="","",VLOOKUP($A38,'Annex 2 EHV charges'!$A:$O,2,0))</f>
        <v>837</v>
      </c>
      <c r="C38" s="86">
        <f>IF($A38="","",VLOOKUP($A38,'Annex 2 EHV charges'!$A:$O,3,0))</f>
        <v>1300060736711</v>
      </c>
      <c r="D38" s="85" t="str">
        <f>IF($A38="","",VLOOKUP($A38,'Annex 2 EHV charges'!$A:$O,7,0))</f>
        <v>Queensferry Diesel</v>
      </c>
      <c r="E38" s="87" t="str">
        <f>IFERROR(IF(VLOOKUP($A38,'Annex 2 EHV charges'!$A:$O,9,FALSE)=0,"",VLOOKUP($A38,'Annex 2 EHV charges'!$A:$O,9,FALSE)),"")</f>
        <v>-</v>
      </c>
      <c r="F38" s="88">
        <f>IFERROR(IF(VLOOKUP($A38,'Annex 2 EHV charges'!$A:$O,10,FALSE)=0,"",VLOOKUP($A38,'Annex 2 EHV charges'!$A:$O,10,FALSE)),"")</f>
        <v>7.24</v>
      </c>
      <c r="G38" s="89">
        <f>IFERROR(IF(VLOOKUP($A38,'Annex 2 EHV charges'!$A:$O,11,FALSE)=0,"",VLOOKUP($A38,'Annex 2 EHV charges'!$A:$O,11,FALSE)),"")</f>
        <v>2.0299999999999998</v>
      </c>
      <c r="H38" s="89">
        <f>IFERROR(IF(VLOOKUP($A38,'Annex 2 EHV charges'!$A:$O,12,FALSE)=0,"",VLOOKUP($A38,'Annex 2 EHV charges'!$A:$O,12,FALSE)),"")</f>
        <v>2.0299999999999998</v>
      </c>
    </row>
    <row r="39" spans="1:8" ht="12.75" customHeight="1" x14ac:dyDescent="0.25">
      <c r="A39" s="85">
        <f t="array" ref="A39">IFERROR(INDEX('Annex 2 EHV charges'!$A$11:$A$260, MATCH(0, IF(ISBLANK('Annex 2 EHV charges'!$A$11:$A$260),1, COUNTIF(A$4:$A38, 'Annex 2 EHV charges'!$A$11:$A$260)), 0)),"")</f>
        <v>838</v>
      </c>
      <c r="B39" s="85">
        <f>IF($A39="","",VLOOKUP($A39,'Annex 2 EHV charges'!$A:$O,2,0))</f>
        <v>838</v>
      </c>
      <c r="C39" s="86">
        <f>IF($A39="","",VLOOKUP($A39,'Annex 2 EHV charges'!$A:$O,3,0))</f>
        <v>1300052122840</v>
      </c>
      <c r="D39" s="85" t="str">
        <f>IF($A39="","",VLOOKUP($A39,'Annex 2 EHV charges'!$A:$O,7,0))</f>
        <v>Cemmaes C</v>
      </c>
      <c r="E39" s="87" t="str">
        <f>IFERROR(IF(VLOOKUP($A39,'Annex 2 EHV charges'!$A:$O,9,FALSE)=0,"",VLOOKUP($A39,'Annex 2 EHV charges'!$A:$O,9,FALSE)),"")</f>
        <v>-</v>
      </c>
      <c r="F39" s="88">
        <f>IFERROR(IF(VLOOKUP($A39,'Annex 2 EHV charges'!$A:$O,10,FALSE)=0,"",VLOOKUP($A39,'Annex 2 EHV charges'!$A:$O,10,FALSE)),"")</f>
        <v>12.43</v>
      </c>
      <c r="G39" s="89">
        <f>IFERROR(IF(VLOOKUP($A39,'Annex 2 EHV charges'!$A:$O,11,FALSE)=0,"",VLOOKUP($A39,'Annex 2 EHV charges'!$A:$O,11,FALSE)),"")</f>
        <v>1.59</v>
      </c>
      <c r="H39" s="89">
        <f>IFERROR(IF(VLOOKUP($A39,'Annex 2 EHV charges'!$A:$O,12,FALSE)=0,"",VLOOKUP($A39,'Annex 2 EHV charges'!$A:$O,12,FALSE)),"")</f>
        <v>1.59</v>
      </c>
    </row>
    <row r="40" spans="1:8" ht="12.75" customHeight="1" x14ac:dyDescent="0.25">
      <c r="A40" s="85">
        <f t="array" ref="A40">IFERROR(INDEX('Annex 2 EHV charges'!$A$11:$A$260, MATCH(0, IF(ISBLANK('Annex 2 EHV charges'!$A$11:$A$260),1, COUNTIF(A$4:$A39, 'Annex 2 EHV charges'!$A$11:$A$260)), 0)),"")</f>
        <v>839</v>
      </c>
      <c r="B40" s="85">
        <f>IF($A40="","",VLOOKUP($A40,'Annex 2 EHV charges'!$A:$O,2,0))</f>
        <v>839</v>
      </c>
      <c r="C40" s="86">
        <f>IF($A40="","",VLOOKUP($A40,'Annex 2 EHV charges'!$A:$O,3,0))</f>
        <v>1300051822667</v>
      </c>
      <c r="D40" s="85" t="str">
        <f>IF($A40="","",VLOOKUP($A40,'Annex 2 EHV charges'!$A:$O,7,0))</f>
        <v>PG Strand Gate</v>
      </c>
      <c r="E40" s="87" t="str">
        <f>IFERROR(IF(VLOOKUP($A40,'Annex 2 EHV charges'!$A:$O,9,FALSE)=0,"",VLOOKUP($A40,'Annex 2 EHV charges'!$A:$O,9,FALSE)),"")</f>
        <v>-</v>
      </c>
      <c r="F40" s="88">
        <f>IFERROR(IF(VLOOKUP($A40,'Annex 2 EHV charges'!$A:$O,10,FALSE)=0,"",VLOOKUP($A40,'Annex 2 EHV charges'!$A:$O,10,FALSE)),"")</f>
        <v>209071.22</v>
      </c>
      <c r="G40" s="89">
        <f>IFERROR(IF(VLOOKUP($A40,'Annex 2 EHV charges'!$A:$O,11,FALSE)=0,"",VLOOKUP($A40,'Annex 2 EHV charges'!$A:$O,11,FALSE)),"")</f>
        <v>1.56</v>
      </c>
      <c r="H40" s="89">
        <f>IFERROR(IF(VLOOKUP($A40,'Annex 2 EHV charges'!$A:$O,12,FALSE)=0,"",VLOOKUP($A40,'Annex 2 EHV charges'!$A:$O,12,FALSE)),"")</f>
        <v>1.56</v>
      </c>
    </row>
    <row r="41" spans="1:8" ht="12.75" customHeight="1" x14ac:dyDescent="0.25">
      <c r="A41" s="85">
        <f t="array" ref="A41">IFERROR(INDEX('Annex 2 EHV charges'!$A$11:$A$260, MATCH(0, IF(ISBLANK('Annex 2 EHV charges'!$A$11:$A$260),1, COUNTIF(A$4:$A40, 'Annex 2 EHV charges'!$A$11:$A$260)), 0)),"")</f>
        <v>840</v>
      </c>
      <c r="B41" s="85">
        <f>IF($A41="","",VLOOKUP($A41,'Annex 2 EHV charges'!$A:$O,2,0))</f>
        <v>840</v>
      </c>
      <c r="C41" s="86">
        <f>IF($A41="","",VLOOKUP($A41,'Annex 2 EHV charges'!$A:$O,3,0))</f>
        <v>1300052545267</v>
      </c>
      <c r="D41" s="85" t="str">
        <f>IF($A41="","",VLOOKUP($A41,'Annex 2 EHV charges'!$A:$O,7,0))</f>
        <v>Moel Maelogan (A)</v>
      </c>
      <c r="E41" s="87" t="str">
        <f>IFERROR(IF(VLOOKUP($A41,'Annex 2 EHV charges'!$A:$O,9,FALSE)=0,"",VLOOKUP($A41,'Annex 2 EHV charges'!$A:$O,9,FALSE)),"")</f>
        <v>-</v>
      </c>
      <c r="F41" s="88">
        <f>IFERROR(IF(VLOOKUP($A41,'Annex 2 EHV charges'!$A:$O,10,FALSE)=0,"",VLOOKUP($A41,'Annex 2 EHV charges'!$A:$O,10,FALSE)),"")</f>
        <v>28.83</v>
      </c>
      <c r="G41" s="89">
        <f>IFERROR(IF(VLOOKUP($A41,'Annex 2 EHV charges'!$A:$O,11,FALSE)=0,"",VLOOKUP($A41,'Annex 2 EHV charges'!$A:$O,11,FALSE)),"")</f>
        <v>1.6</v>
      </c>
      <c r="H41" s="89">
        <f>IFERROR(IF(VLOOKUP($A41,'Annex 2 EHV charges'!$A:$O,12,FALSE)=0,"",VLOOKUP($A41,'Annex 2 EHV charges'!$A:$O,12,FALSE)),"")</f>
        <v>1.6</v>
      </c>
    </row>
    <row r="42" spans="1:8" ht="12.75" customHeight="1" x14ac:dyDescent="0.25">
      <c r="A42" s="85">
        <f t="array" ref="A42">IFERROR(INDEX('Annex 2 EHV charges'!$A$11:$A$260, MATCH(0, IF(ISBLANK('Annex 2 EHV charges'!$A$11:$A$260),1, COUNTIF(A$4:$A41, 'Annex 2 EHV charges'!$A$11:$A$260)), 0)),"")</f>
        <v>841</v>
      </c>
      <c r="B42" s="85">
        <f>IF($A42="","",VLOOKUP($A42,'Annex 2 EHV charges'!$A:$O,2,0))</f>
        <v>841</v>
      </c>
      <c r="C42" s="86">
        <f>IF($A42="","",VLOOKUP($A42,'Annex 2 EHV charges'!$A:$O,3,0))</f>
        <v>1300052545285</v>
      </c>
      <c r="D42" s="85" t="str">
        <f>IF($A42="","",VLOOKUP($A42,'Annex 2 EHV charges'!$A:$O,7,0))</f>
        <v>Moel Maelogan (B)</v>
      </c>
      <c r="E42" s="87" t="str">
        <f>IFERROR(IF(VLOOKUP($A42,'Annex 2 EHV charges'!$A:$O,9,FALSE)=0,"",VLOOKUP($A42,'Annex 2 EHV charges'!$A:$O,9,FALSE)),"")</f>
        <v>-</v>
      </c>
      <c r="F42" s="88">
        <f>IFERROR(IF(VLOOKUP($A42,'Annex 2 EHV charges'!$A:$O,10,FALSE)=0,"",VLOOKUP($A42,'Annex 2 EHV charges'!$A:$O,10,FALSE)),"")</f>
        <v>14.51</v>
      </c>
      <c r="G42" s="89">
        <f>IFERROR(IF(VLOOKUP($A42,'Annex 2 EHV charges'!$A:$O,11,FALSE)=0,"",VLOOKUP($A42,'Annex 2 EHV charges'!$A:$O,11,FALSE)),"")</f>
        <v>1.66</v>
      </c>
      <c r="H42" s="89">
        <f>IFERROR(IF(VLOOKUP($A42,'Annex 2 EHV charges'!$A:$O,12,FALSE)=0,"",VLOOKUP($A42,'Annex 2 EHV charges'!$A:$O,12,FALSE)),"")</f>
        <v>1.66</v>
      </c>
    </row>
    <row r="43" spans="1:8" ht="12.75" customHeight="1" x14ac:dyDescent="0.25">
      <c r="A43" s="85">
        <f t="array" ref="A43">IFERROR(INDEX('Annex 2 EHV charges'!$A$11:$A$260, MATCH(0, IF(ISBLANK('Annex 2 EHV charges'!$A$11:$A$260),1, COUNTIF(A$4:$A42, 'Annex 2 EHV charges'!$A$11:$A$260)), 0)),"")</f>
        <v>842</v>
      </c>
      <c r="B43" s="85">
        <f>IF($A43="","",VLOOKUP($A43,'Annex 2 EHV charges'!$A:$O,2,0))</f>
        <v>842</v>
      </c>
      <c r="C43" s="86">
        <f>IF($A43="","",VLOOKUP($A43,'Annex 2 EHV charges'!$A:$O,3,0))</f>
        <v>1300053022082</v>
      </c>
      <c r="D43" s="85" t="str">
        <f>IF($A43="","",VLOOKUP($A43,'Annex 2 EHV charges'!$A:$O,7,0))</f>
        <v>North Hoyle</v>
      </c>
      <c r="E43" s="87" t="str">
        <f>IFERROR(IF(VLOOKUP($A43,'Annex 2 EHV charges'!$A:$O,9,FALSE)=0,"",VLOOKUP($A43,'Annex 2 EHV charges'!$A:$O,9,FALSE)),"")</f>
        <v>-</v>
      </c>
      <c r="F43" s="88">
        <f>IFERROR(IF(VLOOKUP($A43,'Annex 2 EHV charges'!$A:$O,10,FALSE)=0,"",VLOOKUP($A43,'Annex 2 EHV charges'!$A:$O,10,FALSE)),"")</f>
        <v>709.25</v>
      </c>
      <c r="G43" s="89">
        <f>IFERROR(IF(VLOOKUP($A43,'Annex 2 EHV charges'!$A:$O,11,FALSE)=0,"",VLOOKUP($A43,'Annex 2 EHV charges'!$A:$O,11,FALSE)),"")</f>
        <v>1.21</v>
      </c>
      <c r="H43" s="89">
        <f>IFERROR(IF(VLOOKUP($A43,'Annex 2 EHV charges'!$A:$O,12,FALSE)=0,"",VLOOKUP($A43,'Annex 2 EHV charges'!$A:$O,12,FALSE)),"")</f>
        <v>1.21</v>
      </c>
    </row>
    <row r="44" spans="1:8" ht="12.75" customHeight="1" x14ac:dyDescent="0.25">
      <c r="A44" s="85">
        <f t="array" ref="A44">IFERROR(INDEX('Annex 2 EHV charges'!$A$11:$A$260, MATCH(0, IF(ISBLANK('Annex 2 EHV charges'!$A$11:$A$260),1, COUNTIF(A$4:$A43, 'Annex 2 EHV charges'!$A$11:$A$260)), 0)),"")</f>
        <v>843</v>
      </c>
      <c r="B44" s="85">
        <f>IF($A44="","",VLOOKUP($A44,'Annex 2 EHV charges'!$A:$O,2,0))</f>
        <v>843</v>
      </c>
      <c r="C44" s="86">
        <f>IF($A44="","",VLOOKUP($A44,'Annex 2 EHV charges'!$A:$O,3,0))</f>
        <v>1300053466350</v>
      </c>
      <c r="D44" s="85" t="str">
        <f>IF($A44="","",VLOOKUP($A44,'Annex 2 EHV charges'!$A:$O,7,0))</f>
        <v>Cefn Croyes (3)</v>
      </c>
      <c r="E44" s="87" t="str">
        <f>IFERROR(IF(VLOOKUP($A44,'Annex 2 EHV charges'!$A:$O,9,FALSE)=0,"",VLOOKUP($A44,'Annex 2 EHV charges'!$A:$O,9,FALSE)),"")</f>
        <v>-</v>
      </c>
      <c r="F44" s="88">
        <f>IFERROR(IF(VLOOKUP($A44,'Annex 2 EHV charges'!$A:$O,10,FALSE)=0,"",VLOOKUP($A44,'Annex 2 EHV charges'!$A:$O,10,FALSE)),"")</f>
        <v>3125.52</v>
      </c>
      <c r="G44" s="89">
        <f>IFERROR(IF(VLOOKUP($A44,'Annex 2 EHV charges'!$A:$O,11,FALSE)=0,"",VLOOKUP($A44,'Annex 2 EHV charges'!$A:$O,11,FALSE)),"")</f>
        <v>1.43</v>
      </c>
      <c r="H44" s="89">
        <f>IFERROR(IF(VLOOKUP($A44,'Annex 2 EHV charges'!$A:$O,12,FALSE)=0,"",VLOOKUP($A44,'Annex 2 EHV charges'!$A:$O,12,FALSE)),"")</f>
        <v>1.43</v>
      </c>
    </row>
    <row r="45" spans="1:8" ht="12.75" customHeight="1" x14ac:dyDescent="0.25">
      <c r="A45" s="85">
        <f t="array" ref="A45">IFERROR(INDEX('Annex 2 EHV charges'!$A$11:$A$260, MATCH(0, IF(ISBLANK('Annex 2 EHV charges'!$A$11:$A$260),1, COUNTIF(A$4:$A44, 'Annex 2 EHV charges'!$A$11:$A$260)), 0)),"")</f>
        <v>844</v>
      </c>
      <c r="B45" s="85">
        <f>IF($A45="","",VLOOKUP($A45,'Annex 2 EHV charges'!$A:$O,2,0))</f>
        <v>844</v>
      </c>
      <c r="C45" s="86">
        <f>IF($A45="","",VLOOKUP($A45,'Annex 2 EHV charges'!$A:$O,3,0))</f>
        <v>1300053466378</v>
      </c>
      <c r="D45" s="85" t="str">
        <f>IF($A45="","",VLOOKUP($A45,'Annex 2 EHV charges'!$A:$O,7,0))</f>
        <v>Cefn Croyes (4)</v>
      </c>
      <c r="E45" s="87" t="str">
        <f>IFERROR(IF(VLOOKUP($A45,'Annex 2 EHV charges'!$A:$O,9,FALSE)=0,"",VLOOKUP($A45,'Annex 2 EHV charges'!$A:$O,9,FALSE)),"")</f>
        <v>-</v>
      </c>
      <c r="F45" s="88">
        <f>IFERROR(IF(VLOOKUP($A45,'Annex 2 EHV charges'!$A:$O,10,FALSE)=0,"",VLOOKUP($A45,'Annex 2 EHV charges'!$A:$O,10,FALSE)),"")</f>
        <v>3136.04</v>
      </c>
      <c r="G45" s="89">
        <f>IFERROR(IF(VLOOKUP($A45,'Annex 2 EHV charges'!$A:$O,11,FALSE)=0,"",VLOOKUP($A45,'Annex 2 EHV charges'!$A:$O,11,FALSE)),"")</f>
        <v>1.42</v>
      </c>
      <c r="H45" s="89">
        <f>IFERROR(IF(VLOOKUP($A45,'Annex 2 EHV charges'!$A:$O,12,FALSE)=0,"",VLOOKUP($A45,'Annex 2 EHV charges'!$A:$O,12,FALSE)),"")</f>
        <v>1.42</v>
      </c>
    </row>
    <row r="46" spans="1:8" ht="12.75" customHeight="1" x14ac:dyDescent="0.25">
      <c r="A46" s="85">
        <f t="array" ref="A46">IFERROR(INDEX('Annex 2 EHV charges'!$A$11:$A$260, MATCH(0, IF(ISBLANK('Annex 2 EHV charges'!$A$11:$A$260),1, COUNTIF(A$4:$A45, 'Annex 2 EHV charges'!$A$11:$A$260)), 0)),"")</f>
        <v>845</v>
      </c>
      <c r="B46" s="85">
        <f>IF($A46="","",VLOOKUP($A46,'Annex 2 EHV charges'!$A:$O,2,0))</f>
        <v>845</v>
      </c>
      <c r="C46" s="86">
        <f>IF($A46="","",VLOOKUP($A46,'Annex 2 EHV charges'!$A:$O,3,0))</f>
        <v>1300053834682</v>
      </c>
      <c r="D46" s="85" t="str">
        <f>IF($A46="","",VLOOKUP($A46,'Annex 2 EHV charges'!$A:$O,7,0))</f>
        <v>Tir Mostyn</v>
      </c>
      <c r="E46" s="87" t="str">
        <f>IFERROR(IF(VLOOKUP($A46,'Annex 2 EHV charges'!$A:$O,9,FALSE)=0,"",VLOOKUP($A46,'Annex 2 EHV charges'!$A:$O,9,FALSE)),"")</f>
        <v>-</v>
      </c>
      <c r="F46" s="88">
        <f>IFERROR(IF(VLOOKUP($A46,'Annex 2 EHV charges'!$A:$O,10,FALSE)=0,"",VLOOKUP($A46,'Annex 2 EHV charges'!$A:$O,10,FALSE)),"")</f>
        <v>527.73</v>
      </c>
      <c r="G46" s="89">
        <f>IFERROR(IF(VLOOKUP($A46,'Annex 2 EHV charges'!$A:$O,11,FALSE)=0,"",VLOOKUP($A46,'Annex 2 EHV charges'!$A:$O,11,FALSE)),"")</f>
        <v>1.44</v>
      </c>
      <c r="H46" s="89">
        <f>IFERROR(IF(VLOOKUP($A46,'Annex 2 EHV charges'!$A:$O,12,FALSE)=0,"",VLOOKUP($A46,'Annex 2 EHV charges'!$A:$O,12,FALSE)),"")</f>
        <v>1.44</v>
      </c>
    </row>
    <row r="47" spans="1:8" ht="12.75" customHeight="1" x14ac:dyDescent="0.25">
      <c r="A47" s="85">
        <f t="array" ref="A47">IFERROR(INDEX('Annex 2 EHV charges'!$A$11:$A$260, MATCH(0, IF(ISBLANK('Annex 2 EHV charges'!$A$11:$A$260),1, COUNTIF(A$4:$A46, 'Annex 2 EHV charges'!$A$11:$A$260)), 0)),"")</f>
        <v>846</v>
      </c>
      <c r="B47" s="85">
        <f>IF($A47="","",VLOOKUP($A47,'Annex 2 EHV charges'!$A:$O,2,0))</f>
        <v>846</v>
      </c>
      <c r="C47" s="86">
        <f>IF($A47="","",VLOOKUP($A47,'Annex 2 EHV charges'!$A:$O,3,0))</f>
        <v>1300053862801</v>
      </c>
      <c r="D47" s="85" t="str">
        <f>IF($A47="","",VLOOKUP($A47,'Annex 2 EHV charges'!$A:$O,7,0))</f>
        <v>Mynydd Clogau</v>
      </c>
      <c r="E47" s="87" t="str">
        <f>IFERROR(IF(VLOOKUP($A47,'Annex 2 EHV charges'!$A:$O,9,FALSE)=0,"",VLOOKUP($A47,'Annex 2 EHV charges'!$A:$O,9,FALSE)),"")</f>
        <v>-</v>
      </c>
      <c r="F47" s="88">
        <f>IFERROR(IF(VLOOKUP($A47,'Annex 2 EHV charges'!$A:$O,10,FALSE)=0,"",VLOOKUP($A47,'Annex 2 EHV charges'!$A:$O,10,FALSE)),"")</f>
        <v>13.7</v>
      </c>
      <c r="G47" s="89">
        <f>IFERROR(IF(VLOOKUP($A47,'Annex 2 EHV charges'!$A:$O,11,FALSE)=0,"",VLOOKUP($A47,'Annex 2 EHV charges'!$A:$O,11,FALSE)),"")</f>
        <v>1.93</v>
      </c>
      <c r="H47" s="89">
        <f>IFERROR(IF(VLOOKUP($A47,'Annex 2 EHV charges'!$A:$O,12,FALSE)=0,"",VLOOKUP($A47,'Annex 2 EHV charges'!$A:$O,12,FALSE)),"")</f>
        <v>1.93</v>
      </c>
    </row>
    <row r="48" spans="1:8" ht="12.75" customHeight="1" x14ac:dyDescent="0.25">
      <c r="A48" s="85">
        <f t="array" ref="A48">IFERROR(INDEX('Annex 2 EHV charges'!$A$11:$A$260, MATCH(0, IF(ISBLANK('Annex 2 EHV charges'!$A$11:$A$260),1, COUNTIF(A$4:$A47, 'Annex 2 EHV charges'!$A$11:$A$260)), 0)),"")</f>
        <v>847</v>
      </c>
      <c r="B48" s="85">
        <f>IF($A48="","",VLOOKUP($A48,'Annex 2 EHV charges'!$A:$O,2,0))</f>
        <v>847</v>
      </c>
      <c r="C48" s="86">
        <f>IF($A48="","",VLOOKUP($A48,'Annex 2 EHV charges'!$A:$O,3,0))</f>
        <v>1300053962107</v>
      </c>
      <c r="D48" s="85" t="str">
        <f>IF($A48="","",VLOOKUP($A48,'Annex 2 EHV charges'!$A:$O,7,0))</f>
        <v>Granox</v>
      </c>
      <c r="E48" s="87" t="str">
        <f>IFERROR(IF(VLOOKUP($A48,'Annex 2 EHV charges'!$A:$O,9,FALSE)=0,"",VLOOKUP($A48,'Annex 2 EHV charges'!$A:$O,9,FALSE)),"")</f>
        <v>-</v>
      </c>
      <c r="F48" s="88">
        <f>IFERROR(IF(VLOOKUP($A48,'Annex 2 EHV charges'!$A:$O,10,FALSE)=0,"",VLOOKUP($A48,'Annex 2 EHV charges'!$A:$O,10,FALSE)),"")</f>
        <v>55566.720000000001</v>
      </c>
      <c r="G48" s="89">
        <f>IFERROR(IF(VLOOKUP($A48,'Annex 2 EHV charges'!$A:$O,11,FALSE)=0,"",VLOOKUP($A48,'Annex 2 EHV charges'!$A:$O,11,FALSE)),"")</f>
        <v>2.92</v>
      </c>
      <c r="H48" s="89">
        <f>IFERROR(IF(VLOOKUP($A48,'Annex 2 EHV charges'!$A:$O,12,FALSE)=0,"",VLOOKUP($A48,'Annex 2 EHV charges'!$A:$O,12,FALSE)),"")</f>
        <v>2.92</v>
      </c>
    </row>
    <row r="49" spans="1:8" ht="12.75" customHeight="1" x14ac:dyDescent="0.25">
      <c r="A49" s="85">
        <f t="array" ref="A49">IFERROR(INDEX('Annex 2 EHV charges'!$A$11:$A$260, MATCH(0, IF(ISBLANK('Annex 2 EHV charges'!$A$11:$A$260),1, COUNTIF(A$4:$A48, 'Annex 2 EHV charges'!$A$11:$A$260)), 0)),"")</f>
        <v>848</v>
      </c>
      <c r="B49" s="85">
        <f>IF($A49="","",VLOOKUP($A49,'Annex 2 EHV charges'!$A:$O,2,0))</f>
        <v>848</v>
      </c>
      <c r="C49" s="86">
        <f>IF($A49="","",VLOOKUP($A49,'Annex 2 EHV charges'!$A:$O,3,0))</f>
        <v>1300060499085</v>
      </c>
      <c r="D49" s="85" t="str">
        <f>IF($A49="","",VLOOKUP($A49,'Annex 2 EHV charges'!$A:$O,7,0))</f>
        <v>Tai Moelion</v>
      </c>
      <c r="E49" s="87" t="str">
        <f>IFERROR(IF(VLOOKUP($A49,'Annex 2 EHV charges'!$A:$O,9,FALSE)=0,"",VLOOKUP($A49,'Annex 2 EHV charges'!$A:$O,9,FALSE)),"")</f>
        <v>-</v>
      </c>
      <c r="F49" s="88">
        <f>IFERROR(IF(VLOOKUP($A49,'Annex 2 EHV charges'!$A:$O,10,FALSE)=0,"",VLOOKUP($A49,'Annex 2 EHV charges'!$A:$O,10,FALSE)),"")</f>
        <v>5.14</v>
      </c>
      <c r="G49" s="89">
        <f>IFERROR(IF(VLOOKUP($A49,'Annex 2 EHV charges'!$A:$O,11,FALSE)=0,"",VLOOKUP($A49,'Annex 2 EHV charges'!$A:$O,11,FALSE)),"")</f>
        <v>1.41</v>
      </c>
      <c r="H49" s="89">
        <f>IFERROR(IF(VLOOKUP($A49,'Annex 2 EHV charges'!$A:$O,12,FALSE)=0,"",VLOOKUP($A49,'Annex 2 EHV charges'!$A:$O,12,FALSE)),"")</f>
        <v>1.41</v>
      </c>
    </row>
    <row r="50" spans="1:8" ht="12.75" customHeight="1" x14ac:dyDescent="0.25">
      <c r="A50" s="85">
        <f t="array" ref="A50">IFERROR(INDEX('Annex 2 EHV charges'!$A$11:$A$260, MATCH(0, IF(ISBLANK('Annex 2 EHV charges'!$A$11:$A$260),1, COUNTIF(A$4:$A49, 'Annex 2 EHV charges'!$A$11:$A$260)), 0)),"")</f>
        <v>849</v>
      </c>
      <c r="B50" s="85">
        <f>IF($A50="","",VLOOKUP($A50,'Annex 2 EHV charges'!$A:$O,2,0))</f>
        <v>849</v>
      </c>
      <c r="C50" s="86">
        <f>IF($A50="","",VLOOKUP($A50,'Annex 2 EHV charges'!$A:$O,3,0))</f>
        <v>1300054624390</v>
      </c>
      <c r="D50" s="85" t="str">
        <f>IF($A50="","",VLOOKUP($A50,'Annex 2 EHV charges'!$A:$O,7,0))</f>
        <v>Braich Ddu</v>
      </c>
      <c r="E50" s="87" t="str">
        <f>IFERROR(IF(VLOOKUP($A50,'Annex 2 EHV charges'!$A:$O,9,FALSE)=0,"",VLOOKUP($A50,'Annex 2 EHV charges'!$A:$O,9,FALSE)),"")</f>
        <v>-</v>
      </c>
      <c r="F50" s="88">
        <f>IFERROR(IF(VLOOKUP($A50,'Annex 2 EHV charges'!$A:$O,10,FALSE)=0,"",VLOOKUP($A50,'Annex 2 EHV charges'!$A:$O,10,FALSE)),"")</f>
        <v>32.33</v>
      </c>
      <c r="G50" s="89">
        <f>IFERROR(IF(VLOOKUP($A50,'Annex 2 EHV charges'!$A:$O,11,FALSE)=0,"",VLOOKUP($A50,'Annex 2 EHV charges'!$A:$O,11,FALSE)),"")</f>
        <v>1.56</v>
      </c>
      <c r="H50" s="89">
        <f>IFERROR(IF(VLOOKUP($A50,'Annex 2 EHV charges'!$A:$O,12,FALSE)=0,"",VLOOKUP($A50,'Annex 2 EHV charges'!$A:$O,12,FALSE)),"")</f>
        <v>1.56</v>
      </c>
    </row>
    <row r="51" spans="1:8" ht="12.75" customHeight="1" x14ac:dyDescent="0.25">
      <c r="A51" s="85">
        <f t="array" ref="A51">IFERROR(INDEX('Annex 2 EHV charges'!$A$11:$A$260, MATCH(0, IF(ISBLANK('Annex 2 EHV charges'!$A$11:$A$260),1, COUNTIF(A$4:$A50, 'Annex 2 EHV charges'!$A$11:$A$260)), 0)),"")</f>
        <v>850</v>
      </c>
      <c r="B51" s="85">
        <f>IF($A51="","",VLOOKUP($A51,'Annex 2 EHV charges'!$A:$O,2,0))</f>
        <v>850</v>
      </c>
      <c r="C51" s="86">
        <f>IF($A51="","",VLOOKUP($A51,'Annex 2 EHV charges'!$A:$O,3,0))</f>
        <v>1300060668363</v>
      </c>
      <c r="D51" s="85" t="str">
        <f>IF($A51="","",VLOOKUP($A51,'Annex 2 EHV charges'!$A:$O,7,0))</f>
        <v>Widnes Biomass</v>
      </c>
      <c r="E51" s="87" t="str">
        <f>IFERROR(IF(VLOOKUP($A51,'Annex 2 EHV charges'!$A:$O,9,FALSE)=0,"",VLOOKUP($A51,'Annex 2 EHV charges'!$A:$O,9,FALSE)),"")</f>
        <v>-</v>
      </c>
      <c r="F51" s="88">
        <f>IFERROR(IF(VLOOKUP($A51,'Annex 2 EHV charges'!$A:$O,10,FALSE)=0,"",VLOOKUP($A51,'Annex 2 EHV charges'!$A:$O,10,FALSE)),"")</f>
        <v>441.41</v>
      </c>
      <c r="G51" s="89">
        <f>IFERROR(IF(VLOOKUP($A51,'Annex 2 EHV charges'!$A:$O,11,FALSE)=0,"",VLOOKUP($A51,'Annex 2 EHV charges'!$A:$O,11,FALSE)),"")</f>
        <v>1.74</v>
      </c>
      <c r="H51" s="89">
        <f>IFERROR(IF(VLOOKUP($A51,'Annex 2 EHV charges'!$A:$O,12,FALSE)=0,"",VLOOKUP($A51,'Annex 2 EHV charges'!$A:$O,12,FALSE)),"")</f>
        <v>1.74</v>
      </c>
    </row>
    <row r="52" spans="1:8" ht="12.75" customHeight="1" x14ac:dyDescent="0.25">
      <c r="A52" s="85">
        <f t="array" ref="A52">IFERROR(INDEX('Annex 2 EHV charges'!$A$11:$A$260, MATCH(0, IF(ISBLANK('Annex 2 EHV charges'!$A$11:$A$260),1, COUNTIF(A$4:$A51, 'Annex 2 EHV charges'!$A$11:$A$260)), 0)),"")</f>
        <v>851</v>
      </c>
      <c r="B52" s="85">
        <f>IF($A52="","",VLOOKUP($A52,'Annex 2 EHV charges'!$A:$O,2,0))</f>
        <v>851</v>
      </c>
      <c r="C52" s="86">
        <f>IF($A52="","",VLOOKUP($A52,'Annex 2 EHV charges'!$A:$O,3,0))</f>
        <v>1300054933348</v>
      </c>
      <c r="D52" s="85" t="str">
        <f>IF($A52="","",VLOOKUP($A52,'Annex 2 EHV charges'!$A:$O,7,0))</f>
        <v>Moel Maelogan 2</v>
      </c>
      <c r="E52" s="87" t="str">
        <f>IFERROR(IF(VLOOKUP($A52,'Annex 2 EHV charges'!$A:$O,9,FALSE)=0,"",VLOOKUP($A52,'Annex 2 EHV charges'!$A:$O,9,FALSE)),"")</f>
        <v>-</v>
      </c>
      <c r="F52" s="88">
        <f>IFERROR(IF(VLOOKUP($A52,'Annex 2 EHV charges'!$A:$O,10,FALSE)=0,"",VLOOKUP($A52,'Annex 2 EHV charges'!$A:$O,10,FALSE)),"")</f>
        <v>8.3800000000000008</v>
      </c>
      <c r="G52" s="89">
        <f>IFERROR(IF(VLOOKUP($A52,'Annex 2 EHV charges'!$A:$O,11,FALSE)=0,"",VLOOKUP($A52,'Annex 2 EHV charges'!$A:$O,11,FALSE)),"")</f>
        <v>1.52</v>
      </c>
      <c r="H52" s="89">
        <f>IFERROR(IF(VLOOKUP($A52,'Annex 2 EHV charges'!$A:$O,12,FALSE)=0,"",VLOOKUP($A52,'Annex 2 EHV charges'!$A:$O,12,FALSE)),"")</f>
        <v>1.52</v>
      </c>
    </row>
    <row r="53" spans="1:8" ht="12.75" customHeight="1" x14ac:dyDescent="0.25">
      <c r="A53" s="85">
        <f t="array" ref="A53">IFERROR(INDEX('Annex 2 EHV charges'!$A$11:$A$260, MATCH(0, IF(ISBLANK('Annex 2 EHV charges'!$A$11:$A$260),1, COUNTIF(A$4:$A52, 'Annex 2 EHV charges'!$A$11:$A$260)), 0)),"")</f>
        <v>854</v>
      </c>
      <c r="B53" s="85">
        <f>IF($A53="","",VLOOKUP($A53,'Annex 2 EHV charges'!$A:$O,2,0))</f>
        <v>854</v>
      </c>
      <c r="C53" s="86">
        <f>IF($A53="","",VLOOKUP($A53,'Annex 2 EHV charges'!$A:$O,3,0))</f>
        <v>1300060138720</v>
      </c>
      <c r="D53" s="85" t="str">
        <f>IF($A53="","",VLOOKUP($A53,'Annex 2 EHV charges'!$A:$O,7,0))</f>
        <v>Wern Ddu</v>
      </c>
      <c r="E53" s="87" t="str">
        <f>IFERROR(IF(VLOOKUP($A53,'Annex 2 EHV charges'!$A:$O,9,FALSE)=0,"",VLOOKUP($A53,'Annex 2 EHV charges'!$A:$O,9,FALSE)),"")</f>
        <v>-</v>
      </c>
      <c r="F53" s="88">
        <f>IFERROR(IF(VLOOKUP($A53,'Annex 2 EHV charges'!$A:$O,10,FALSE)=0,"",VLOOKUP($A53,'Annex 2 EHV charges'!$A:$O,10,FALSE)),"")</f>
        <v>65.45</v>
      </c>
      <c r="G53" s="89">
        <f>IFERROR(IF(VLOOKUP($A53,'Annex 2 EHV charges'!$A:$O,11,FALSE)=0,"",VLOOKUP($A53,'Annex 2 EHV charges'!$A:$O,11,FALSE)),"")</f>
        <v>1.42</v>
      </c>
      <c r="H53" s="89">
        <f>IFERROR(IF(VLOOKUP($A53,'Annex 2 EHV charges'!$A:$O,12,FALSE)=0,"",VLOOKUP($A53,'Annex 2 EHV charges'!$A:$O,12,FALSE)),"")</f>
        <v>1.42</v>
      </c>
    </row>
    <row r="54" spans="1:8" ht="12.75" customHeight="1" x14ac:dyDescent="0.25">
      <c r="A54" s="85">
        <f t="array" ref="A54">IFERROR(INDEX('Annex 2 EHV charges'!$A$11:$A$260, MATCH(0, IF(ISBLANK('Annex 2 EHV charges'!$A$11:$A$260),1, COUNTIF(A$4:$A53, 'Annex 2 EHV charges'!$A$11:$A$260)), 0)),"")</f>
        <v>856</v>
      </c>
      <c r="B54" s="85">
        <f>IF($A54="","",VLOOKUP($A54,'Annex 2 EHV charges'!$A:$O,2,0))</f>
        <v>856</v>
      </c>
      <c r="C54" s="86">
        <f>IF($A54="","",VLOOKUP($A54,'Annex 2 EHV charges'!$A:$O,3,0))</f>
        <v>1300060102617</v>
      </c>
      <c r="D54" s="85" t="str">
        <f>IF($A54="","",VLOOKUP($A54,'Annex 2 EHV charges'!$A:$O,7,0))</f>
        <v>Rhyl Flats</v>
      </c>
      <c r="E54" s="87" t="str">
        <f>IFERROR(IF(VLOOKUP($A54,'Annex 2 EHV charges'!$A:$O,9,FALSE)=0,"",VLOOKUP($A54,'Annex 2 EHV charges'!$A:$O,9,FALSE)),"")</f>
        <v>-</v>
      </c>
      <c r="F54" s="88">
        <f>IFERROR(IF(VLOOKUP($A54,'Annex 2 EHV charges'!$A:$O,10,FALSE)=0,"",VLOOKUP($A54,'Annex 2 EHV charges'!$A:$O,10,FALSE)),"")</f>
        <v>213.36</v>
      </c>
      <c r="G54" s="89">
        <f>IFERROR(IF(VLOOKUP($A54,'Annex 2 EHV charges'!$A:$O,11,FALSE)=0,"",VLOOKUP($A54,'Annex 2 EHV charges'!$A:$O,11,FALSE)),"")</f>
        <v>1.51</v>
      </c>
      <c r="H54" s="89">
        <f>IFERROR(IF(VLOOKUP($A54,'Annex 2 EHV charges'!$A:$O,12,FALSE)=0,"",VLOOKUP($A54,'Annex 2 EHV charges'!$A:$O,12,FALSE)),"")</f>
        <v>1.51</v>
      </c>
    </row>
    <row r="55" spans="1:8" ht="12.75" customHeight="1" x14ac:dyDescent="0.25">
      <c r="A55" s="85">
        <f t="array" ref="A55">IFERROR(INDEX('Annex 2 EHV charges'!$A$11:$A$260, MATCH(0, IF(ISBLANK('Annex 2 EHV charges'!$A$11:$A$260),1, COUNTIF(A$4:$A54, 'Annex 2 EHV charges'!$A$11:$A$260)), 0)),"")</f>
        <v>857</v>
      </c>
      <c r="B55" s="85">
        <f>IF($A55="","",VLOOKUP($A55,'Annex 2 EHV charges'!$A:$O,2,0))</f>
        <v>857</v>
      </c>
      <c r="C55" s="86">
        <f>IF($A55="","",VLOOKUP($A55,'Annex 2 EHV charges'!$A:$O,3,0))</f>
        <v>1300060508758</v>
      </c>
      <c r="D55" s="85" t="str">
        <f>IF($A55="","",VLOOKUP($A55,'Annex 2 EHV charges'!$A:$O,7,0))</f>
        <v>Seaforth Liverpool Dock 2</v>
      </c>
      <c r="E55" s="87" t="str">
        <f>IFERROR(IF(VLOOKUP($A55,'Annex 2 EHV charges'!$A:$O,9,FALSE)=0,"",VLOOKUP($A55,'Annex 2 EHV charges'!$A:$O,9,FALSE)),"")</f>
        <v>-</v>
      </c>
      <c r="F55" s="88">
        <f>IFERROR(IF(VLOOKUP($A55,'Annex 2 EHV charges'!$A:$O,10,FALSE)=0,"",VLOOKUP($A55,'Annex 2 EHV charges'!$A:$O,10,FALSE)),"")</f>
        <v>293039.69</v>
      </c>
      <c r="G55" s="89">
        <f>IFERROR(IF(VLOOKUP($A55,'Annex 2 EHV charges'!$A:$O,11,FALSE)=0,"",VLOOKUP($A55,'Annex 2 EHV charges'!$A:$O,11,FALSE)),"")</f>
        <v>3.76</v>
      </c>
      <c r="H55" s="89">
        <f>IFERROR(IF(VLOOKUP($A55,'Annex 2 EHV charges'!$A:$O,12,FALSE)=0,"",VLOOKUP($A55,'Annex 2 EHV charges'!$A:$O,12,FALSE)),"")</f>
        <v>3.76</v>
      </c>
    </row>
    <row r="56" spans="1:8" ht="12.75" customHeight="1" x14ac:dyDescent="0.25">
      <c r="A56" s="85">
        <f t="array" ref="A56">IFERROR(INDEX('Annex 2 EHV charges'!$A$11:$A$260, MATCH(0, IF(ISBLANK('Annex 2 EHV charges'!$A$11:$A$260),1, COUNTIF(A$4:$A55, 'Annex 2 EHV charges'!$A$11:$A$260)), 0)),"")</f>
        <v>858</v>
      </c>
      <c r="B56" s="85">
        <f>IF($A56="","",VLOOKUP($A56,'Annex 2 EHV charges'!$A:$O,2,0))</f>
        <v>858</v>
      </c>
      <c r="C56" s="86">
        <f>IF($A56="","",VLOOKUP($A56,'Annex 2 EHV charges'!$A:$O,3,0))</f>
        <v>1300060845962</v>
      </c>
      <c r="D56" s="85" t="str">
        <f>IF($A56="","",VLOOKUP($A56,'Annex 2 EHV charges'!$A:$O,7,0))</f>
        <v>Clocaenog Wind farm</v>
      </c>
      <c r="E56" s="87" t="str">
        <f>IFERROR(IF(VLOOKUP($A56,'Annex 2 EHV charges'!$A:$O,9,FALSE)=0,"",VLOOKUP($A56,'Annex 2 EHV charges'!$A:$O,9,FALSE)),"")</f>
        <v>-</v>
      </c>
      <c r="F56" s="88">
        <f>IFERROR(IF(VLOOKUP($A56,'Annex 2 EHV charges'!$A:$O,10,FALSE)=0,"",VLOOKUP($A56,'Annex 2 EHV charges'!$A:$O,10,FALSE)),"")</f>
        <v>1611.78</v>
      </c>
      <c r="G56" s="89" t="str">
        <f>IFERROR(IF(VLOOKUP($A56,'Annex 2 EHV charges'!$A:$O,11,FALSE)=0,"",VLOOKUP($A56,'Annex 2 EHV charges'!$A:$O,11,FALSE)),"")</f>
        <v>-</v>
      </c>
      <c r="H56" s="89" t="str">
        <f>IFERROR(IF(VLOOKUP($A56,'Annex 2 EHV charges'!$A:$O,12,FALSE)=0,"",VLOOKUP($A56,'Annex 2 EHV charges'!$A:$O,12,FALSE)),"")</f>
        <v>-</v>
      </c>
    </row>
    <row r="57" spans="1:8" ht="12.75" customHeight="1" x14ac:dyDescent="0.25">
      <c r="A57" s="85">
        <f t="array" ref="A57">IFERROR(INDEX('Annex 2 EHV charges'!$A$11:$A$260, MATCH(0, IF(ISBLANK('Annex 2 EHV charges'!$A$11:$A$260),1, COUNTIF(A$4:$A56, 'Annex 2 EHV charges'!$A$11:$A$260)), 0)),"")</f>
        <v>859</v>
      </c>
      <c r="B57" s="85">
        <f>IF($A57="","",VLOOKUP($A57,'Annex 2 EHV charges'!$A:$O,2,0))</f>
        <v>859</v>
      </c>
      <c r="C57" s="86">
        <f>IF($A57="","",VLOOKUP($A57,'Annex 2 EHV charges'!$A:$O,3,0))</f>
        <v>1300060985075</v>
      </c>
      <c r="D57" s="85" t="str">
        <f>IF($A57="","",VLOOKUP($A57,'Annex 2 EHV charges'!$A:$O,7,0))</f>
        <v>Protos Park</v>
      </c>
      <c r="E57" s="87" t="str">
        <f>IFERROR(IF(VLOOKUP($A57,'Annex 2 EHV charges'!$A:$O,9,FALSE)=0,"",VLOOKUP($A57,'Annex 2 EHV charges'!$A:$O,9,FALSE)),"")</f>
        <v>-</v>
      </c>
      <c r="F57" s="88">
        <f>IFERROR(IF(VLOOKUP($A57,'Annex 2 EHV charges'!$A:$O,10,FALSE)=0,"",VLOOKUP($A57,'Annex 2 EHV charges'!$A:$O,10,FALSE)),"")</f>
        <v>16031.76</v>
      </c>
      <c r="G57" s="89">
        <f>IFERROR(IF(VLOOKUP($A57,'Annex 2 EHV charges'!$A:$O,11,FALSE)=0,"",VLOOKUP($A57,'Annex 2 EHV charges'!$A:$O,11,FALSE)),"")</f>
        <v>1.74</v>
      </c>
      <c r="H57" s="89">
        <f>IFERROR(IF(VLOOKUP($A57,'Annex 2 EHV charges'!$A:$O,12,FALSE)=0,"",VLOOKUP($A57,'Annex 2 EHV charges'!$A:$O,12,FALSE)),"")</f>
        <v>1.74</v>
      </c>
    </row>
    <row r="58" spans="1:8" ht="12.75" customHeight="1" x14ac:dyDescent="0.25">
      <c r="A58" s="85">
        <f t="array" ref="A58">IFERROR(INDEX('Annex 2 EHV charges'!$A$11:$A$260, MATCH(0, IF(ISBLANK('Annex 2 EHV charges'!$A$11:$A$260),1, COUNTIF(A$4:$A57, 'Annex 2 EHV charges'!$A$11:$A$260)), 0)),"")</f>
        <v>865</v>
      </c>
      <c r="B58" s="85">
        <f>IF($A58="","",VLOOKUP($A58,'Annex 2 EHV charges'!$A:$O,2,0))</f>
        <v>865</v>
      </c>
      <c r="C58" s="86">
        <f>IF($A58="","",VLOOKUP($A58,'Annex 2 EHV charges'!$A:$O,3,0))</f>
        <v>1300035438944</v>
      </c>
      <c r="D58" s="85" t="str">
        <f>IF($A58="","",VLOOKUP($A58,'Annex 2 EHV charges'!$A:$O,7,0))</f>
        <v>Cemmaes B</v>
      </c>
      <c r="E58" s="87" t="str">
        <f>IFERROR(IF(VLOOKUP($A58,'Annex 2 EHV charges'!$A:$O,9,FALSE)=0,"",VLOOKUP($A58,'Annex 2 EHV charges'!$A:$O,9,FALSE)),"")</f>
        <v>-</v>
      </c>
      <c r="F58" s="88">
        <f>IFERROR(IF(VLOOKUP($A58,'Annex 2 EHV charges'!$A:$O,10,FALSE)=0,"",VLOOKUP($A58,'Annex 2 EHV charges'!$A:$O,10,FALSE)),"")</f>
        <v>10.8</v>
      </c>
      <c r="G58" s="89">
        <f>IFERROR(IF(VLOOKUP($A58,'Annex 2 EHV charges'!$A:$O,11,FALSE)=0,"",VLOOKUP($A58,'Annex 2 EHV charges'!$A:$O,11,FALSE)),"")</f>
        <v>1.41</v>
      </c>
      <c r="H58" s="89">
        <f>IFERROR(IF(VLOOKUP($A58,'Annex 2 EHV charges'!$A:$O,12,FALSE)=0,"",VLOOKUP($A58,'Annex 2 EHV charges'!$A:$O,12,FALSE)),"")</f>
        <v>1.41</v>
      </c>
    </row>
    <row r="59" spans="1:8" ht="12.75" customHeight="1" x14ac:dyDescent="0.25">
      <c r="A59" s="85">
        <f t="array" ref="A59">IFERROR(INDEX('Annex 2 EHV charges'!$A$11:$A$260, MATCH(0, IF(ISBLANK('Annex 2 EHV charges'!$A$11:$A$260),1, COUNTIF(A$4:$A58, 'Annex 2 EHV charges'!$A$11:$A$260)), 0)),"")</f>
        <v>866</v>
      </c>
      <c r="B59" s="85">
        <f>IF($A59="","",VLOOKUP($A59,'Annex 2 EHV charges'!$A:$O,2,0))</f>
        <v>866</v>
      </c>
      <c r="C59" s="86">
        <f>IF($A59="","",VLOOKUP($A59,'Annex 2 EHV charges'!$A:$O,3,0))</f>
        <v>1300037983737</v>
      </c>
      <c r="D59" s="85" t="str">
        <f>IF($A59="","",VLOOKUP($A59,'Annex 2 EHV charges'!$A:$O,7,0))</f>
        <v>Penrhyddlan</v>
      </c>
      <c r="E59" s="87" t="str">
        <f>IFERROR(IF(VLOOKUP($A59,'Annex 2 EHV charges'!$A:$O,9,FALSE)=0,"",VLOOKUP($A59,'Annex 2 EHV charges'!$A:$O,9,FALSE)),"")</f>
        <v>-</v>
      </c>
      <c r="F59" s="88">
        <f>IFERROR(IF(VLOOKUP($A59,'Annex 2 EHV charges'!$A:$O,10,FALSE)=0,"",VLOOKUP($A59,'Annex 2 EHV charges'!$A:$O,10,FALSE)),"")</f>
        <v>19.36</v>
      </c>
      <c r="G59" s="89">
        <f>IFERROR(IF(VLOOKUP($A59,'Annex 2 EHV charges'!$A:$O,11,FALSE)=0,"",VLOOKUP($A59,'Annex 2 EHV charges'!$A:$O,11,FALSE)),"")</f>
        <v>3.19</v>
      </c>
      <c r="H59" s="89">
        <f>IFERROR(IF(VLOOKUP($A59,'Annex 2 EHV charges'!$A:$O,12,FALSE)=0,"",VLOOKUP($A59,'Annex 2 EHV charges'!$A:$O,12,FALSE)),"")</f>
        <v>3.19</v>
      </c>
    </row>
    <row r="60" spans="1:8" ht="12.75" customHeight="1" x14ac:dyDescent="0.25">
      <c r="A60" s="85">
        <f t="array" ref="A60">IFERROR(INDEX('Annex 2 EHV charges'!$A$11:$A$260, MATCH(0, IF(ISBLANK('Annex 2 EHV charges'!$A$11:$A$260),1, COUNTIF(A$4:$A59, 'Annex 2 EHV charges'!$A$11:$A$260)), 0)),"")</f>
        <v>867</v>
      </c>
      <c r="B60" s="85">
        <f>IF($A60="","",VLOOKUP($A60,'Annex 2 EHV charges'!$A:$O,2,0))</f>
        <v>867</v>
      </c>
      <c r="C60" s="86">
        <f>IF($A60="","",VLOOKUP($A60,'Annex 2 EHV charges'!$A:$O,3,0))</f>
        <v>1300037983755</v>
      </c>
      <c r="D60" s="85" t="str">
        <f>IF($A60="","",VLOOKUP($A60,'Annex 2 EHV charges'!$A:$O,7,0))</f>
        <v>Llidartywaun</v>
      </c>
      <c r="E60" s="87" t="str">
        <f>IFERROR(IF(VLOOKUP($A60,'Annex 2 EHV charges'!$A:$O,9,FALSE)=0,"",VLOOKUP($A60,'Annex 2 EHV charges'!$A:$O,9,FALSE)),"")</f>
        <v>-</v>
      </c>
      <c r="F60" s="88">
        <f>IFERROR(IF(VLOOKUP($A60,'Annex 2 EHV charges'!$A:$O,10,FALSE)=0,"",VLOOKUP($A60,'Annex 2 EHV charges'!$A:$O,10,FALSE)),"")</f>
        <v>18.079999999999998</v>
      </c>
      <c r="G60" s="89">
        <f>IFERROR(IF(VLOOKUP($A60,'Annex 2 EHV charges'!$A:$O,11,FALSE)=0,"",VLOOKUP($A60,'Annex 2 EHV charges'!$A:$O,11,FALSE)),"")</f>
        <v>3.25</v>
      </c>
      <c r="H60" s="89">
        <f>IFERROR(IF(VLOOKUP($A60,'Annex 2 EHV charges'!$A:$O,12,FALSE)=0,"",VLOOKUP($A60,'Annex 2 EHV charges'!$A:$O,12,FALSE)),"")</f>
        <v>3.25</v>
      </c>
    </row>
    <row r="61" spans="1:8" ht="12.75" customHeight="1" x14ac:dyDescent="0.25">
      <c r="A61" s="85">
        <f t="array" ref="A61">IFERROR(INDEX('Annex 2 EHV charges'!$A$11:$A$260, MATCH(0, IF(ISBLANK('Annex 2 EHV charges'!$A$11:$A$260),1, COUNTIF(A$4:$A60, 'Annex 2 EHV charges'!$A$11:$A$260)), 0)),"")</f>
        <v>868</v>
      </c>
      <c r="B61" s="85">
        <f>IF($A61="","",VLOOKUP($A61,'Annex 2 EHV charges'!$A:$O,2,0))</f>
        <v>868</v>
      </c>
      <c r="C61" s="86">
        <f>IF($A61="","",VLOOKUP($A61,'Annex 2 EHV charges'!$A:$O,3,0))</f>
        <v>1300035368906</v>
      </c>
      <c r="D61" s="85" t="str">
        <f>IF($A61="","",VLOOKUP($A61,'Annex 2 EHV charges'!$A:$O,7,0))</f>
        <v>Rhyd y Groes</v>
      </c>
      <c r="E61" s="87" t="str">
        <f>IFERROR(IF(VLOOKUP($A61,'Annex 2 EHV charges'!$A:$O,9,FALSE)=0,"",VLOOKUP($A61,'Annex 2 EHV charges'!$A:$O,9,FALSE)),"")</f>
        <v>-</v>
      </c>
      <c r="F61" s="88">
        <f>IFERROR(IF(VLOOKUP($A61,'Annex 2 EHV charges'!$A:$O,10,FALSE)=0,"",VLOOKUP($A61,'Annex 2 EHV charges'!$A:$O,10,FALSE)),"")</f>
        <v>111.66</v>
      </c>
      <c r="G61" s="89">
        <f>IFERROR(IF(VLOOKUP($A61,'Annex 2 EHV charges'!$A:$O,11,FALSE)=0,"",VLOOKUP($A61,'Annex 2 EHV charges'!$A:$O,11,FALSE)),"")</f>
        <v>1.43</v>
      </c>
      <c r="H61" s="89">
        <f>IFERROR(IF(VLOOKUP($A61,'Annex 2 EHV charges'!$A:$O,12,FALSE)=0,"",VLOOKUP($A61,'Annex 2 EHV charges'!$A:$O,12,FALSE)),"")</f>
        <v>1.43</v>
      </c>
    </row>
    <row r="62" spans="1:8" ht="12.75" customHeight="1" x14ac:dyDescent="0.25">
      <c r="A62" s="85">
        <f t="array" ref="A62">IFERROR(INDEX('Annex 2 EHV charges'!$A$11:$A$260, MATCH(0, IF(ISBLANK('Annex 2 EHV charges'!$A$11:$A$260),1, COUNTIF(A$4:$A61, 'Annex 2 EHV charges'!$A$11:$A$260)), 0)),"")</f>
        <v>869</v>
      </c>
      <c r="B62" s="85">
        <f>IF($A62="","",VLOOKUP($A62,'Annex 2 EHV charges'!$A:$O,2,0))</f>
        <v>869</v>
      </c>
      <c r="C62" s="86">
        <f>IF($A62="","",VLOOKUP($A62,'Annex 2 EHV charges'!$A:$O,3,0))</f>
        <v>1300035370393</v>
      </c>
      <c r="D62" s="85" t="str">
        <f>IF($A62="","",VLOOKUP($A62,'Annex 2 EHV charges'!$A:$O,7,0))</f>
        <v>Llangwyrfon</v>
      </c>
      <c r="E62" s="87" t="str">
        <f>IFERROR(IF(VLOOKUP($A62,'Annex 2 EHV charges'!$A:$O,9,FALSE)=0,"",VLOOKUP($A62,'Annex 2 EHV charges'!$A:$O,9,FALSE)),"")</f>
        <v>-</v>
      </c>
      <c r="F62" s="88">
        <f>IFERROR(IF(VLOOKUP($A62,'Annex 2 EHV charges'!$A:$O,10,FALSE)=0,"",VLOOKUP($A62,'Annex 2 EHV charges'!$A:$O,10,FALSE)),"")</f>
        <v>34.74</v>
      </c>
      <c r="G62" s="89">
        <f>IFERROR(IF(VLOOKUP($A62,'Annex 2 EHV charges'!$A:$O,11,FALSE)=0,"",VLOOKUP($A62,'Annex 2 EHV charges'!$A:$O,11,FALSE)),"")</f>
        <v>1.67</v>
      </c>
      <c r="H62" s="89">
        <f>IFERROR(IF(VLOOKUP($A62,'Annex 2 EHV charges'!$A:$O,12,FALSE)=0,"",VLOOKUP($A62,'Annex 2 EHV charges'!$A:$O,12,FALSE)),"")</f>
        <v>1.67</v>
      </c>
    </row>
    <row r="63" spans="1:8" ht="12.75" customHeight="1" x14ac:dyDescent="0.25">
      <c r="A63" s="85">
        <f t="array" ref="A63">IFERROR(INDEX('Annex 2 EHV charges'!$A$11:$A$260, MATCH(0, IF(ISBLANK('Annex 2 EHV charges'!$A$11:$A$260),1, COUNTIF(A$4:$A62, 'Annex 2 EHV charges'!$A$11:$A$260)), 0)),"")</f>
        <v>870</v>
      </c>
      <c r="B63" s="85">
        <f>IF($A63="","",VLOOKUP($A63,'Annex 2 EHV charges'!$A:$O,2,0))</f>
        <v>870</v>
      </c>
      <c r="C63" s="86">
        <f>IF($A63="","",VLOOKUP($A63,'Annex 2 EHV charges'!$A:$O,3,0))</f>
        <v>1300060308295</v>
      </c>
      <c r="D63" s="85" t="str">
        <f>IF($A63="","",VLOOKUP($A63,'Annex 2 EHV charges'!$A:$O,7,0))</f>
        <v>Storenergy (Lostock)</v>
      </c>
      <c r="E63" s="87" t="str">
        <f>IFERROR(IF(VLOOKUP($A63,'Annex 2 EHV charges'!$A:$O,9,FALSE)=0,"",VLOOKUP($A63,'Annex 2 EHV charges'!$A:$O,9,FALSE)),"")</f>
        <v>-</v>
      </c>
      <c r="F63" s="88">
        <f>IFERROR(IF(VLOOKUP($A63,'Annex 2 EHV charges'!$A:$O,10,FALSE)=0,"",VLOOKUP($A63,'Annex 2 EHV charges'!$A:$O,10,FALSE)),"")</f>
        <v>89514.4</v>
      </c>
      <c r="G63" s="89">
        <f>IFERROR(IF(VLOOKUP($A63,'Annex 2 EHV charges'!$A:$O,11,FALSE)=0,"",VLOOKUP($A63,'Annex 2 EHV charges'!$A:$O,11,FALSE)),"")</f>
        <v>4.18</v>
      </c>
      <c r="H63" s="89">
        <f>IFERROR(IF(VLOOKUP($A63,'Annex 2 EHV charges'!$A:$O,12,FALSE)=0,"",VLOOKUP($A63,'Annex 2 EHV charges'!$A:$O,12,FALSE)),"")</f>
        <v>4.18</v>
      </c>
    </row>
    <row r="64" spans="1:8" ht="12.75" customHeight="1" x14ac:dyDescent="0.25">
      <c r="A64" s="85">
        <f t="array" ref="A64">IFERROR(INDEX('Annex 2 EHV charges'!$A$11:$A$260, MATCH(0, IF(ISBLANK('Annex 2 EHV charges'!$A$11:$A$260),1, COUNTIF(A$4:$A63, 'Annex 2 EHV charges'!$A$11:$A$260)), 0)),"")</f>
        <v>871</v>
      </c>
      <c r="B64" s="85">
        <f>IF($A64="","",VLOOKUP($A64,'Annex 2 EHV charges'!$A:$O,2,0))</f>
        <v>871</v>
      </c>
      <c r="C64" s="86">
        <f>IF($A64="","",VLOOKUP($A64,'Annex 2 EHV charges'!$A:$O,3,0))</f>
        <v>1300037983996</v>
      </c>
      <c r="D64" s="85" t="str">
        <f>IF($A64="","",VLOOKUP($A64,'Annex 2 EHV charges'!$A:$O,7,0))</f>
        <v>Rheidol</v>
      </c>
      <c r="E64" s="87" t="str">
        <f>IFERROR(IF(VLOOKUP($A64,'Annex 2 EHV charges'!$A:$O,9,FALSE)=0,"",VLOOKUP($A64,'Annex 2 EHV charges'!$A:$O,9,FALSE)),"")</f>
        <v>-</v>
      </c>
      <c r="F64" s="88">
        <f>IFERROR(IF(VLOOKUP($A64,'Annex 2 EHV charges'!$A:$O,10,FALSE)=0,"",VLOOKUP($A64,'Annex 2 EHV charges'!$A:$O,10,FALSE)),"")</f>
        <v>103.7</v>
      </c>
      <c r="G64" s="89">
        <f>IFERROR(IF(VLOOKUP($A64,'Annex 2 EHV charges'!$A:$O,11,FALSE)=0,"",VLOOKUP($A64,'Annex 2 EHV charges'!$A:$O,11,FALSE)),"")</f>
        <v>1.26</v>
      </c>
      <c r="H64" s="89">
        <f>IFERROR(IF(VLOOKUP($A64,'Annex 2 EHV charges'!$A:$O,12,FALSE)=0,"",VLOOKUP($A64,'Annex 2 EHV charges'!$A:$O,12,FALSE)),"")</f>
        <v>1.26</v>
      </c>
    </row>
    <row r="65" spans="1:8" ht="12.75" customHeight="1" x14ac:dyDescent="0.25">
      <c r="A65" s="85">
        <f t="array" ref="A65">IFERROR(INDEX('Annex 2 EHV charges'!$A$11:$A$260, MATCH(0, IF(ISBLANK('Annex 2 EHV charges'!$A$11:$A$260),1, COUNTIF(A$4:$A64, 'Annex 2 EHV charges'!$A$11:$A$260)), 0)),"")</f>
        <v>872</v>
      </c>
      <c r="B65" s="85">
        <f>IF($A65="","",VLOOKUP($A65,'Annex 2 EHV charges'!$A:$O,2,0))</f>
        <v>872</v>
      </c>
      <c r="C65" s="86">
        <f>IF($A65="","",VLOOKUP($A65,'Annex 2 EHV charges'!$A:$O,3,0))</f>
        <v>1300037983913</v>
      </c>
      <c r="D65" s="85" t="str">
        <f>IF($A65="","",VLOOKUP($A65,'Annex 2 EHV charges'!$A:$O,7,0))</f>
        <v>Carno B</v>
      </c>
      <c r="E65" s="87" t="str">
        <f>IFERROR(IF(VLOOKUP($A65,'Annex 2 EHV charges'!$A:$O,9,FALSE)=0,"",VLOOKUP($A65,'Annex 2 EHV charges'!$A:$O,9,FALSE)),"")</f>
        <v>-</v>
      </c>
      <c r="F65" s="88">
        <f>IFERROR(IF(VLOOKUP($A65,'Annex 2 EHV charges'!$A:$O,10,FALSE)=0,"",VLOOKUP($A65,'Annex 2 EHV charges'!$A:$O,10,FALSE)),"")</f>
        <v>254.01</v>
      </c>
      <c r="G65" s="89">
        <f>IFERROR(IF(VLOOKUP($A65,'Annex 2 EHV charges'!$A:$O,11,FALSE)=0,"",VLOOKUP($A65,'Annex 2 EHV charges'!$A:$O,11,FALSE)),"")</f>
        <v>1.46</v>
      </c>
      <c r="H65" s="89">
        <f>IFERROR(IF(VLOOKUP($A65,'Annex 2 EHV charges'!$A:$O,12,FALSE)=0,"",VLOOKUP($A65,'Annex 2 EHV charges'!$A:$O,12,FALSE)),"")</f>
        <v>1.46</v>
      </c>
    </row>
    <row r="66" spans="1:8" ht="12.75" customHeight="1" x14ac:dyDescent="0.25">
      <c r="A66" s="85">
        <f t="array" ref="A66">IFERROR(INDEX('Annex 2 EHV charges'!$A$11:$A$260, MATCH(0, IF(ISBLANK('Annex 2 EHV charges'!$A$11:$A$260),1, COUNTIF(A$4:$A65, 'Annex 2 EHV charges'!$A$11:$A$260)), 0)),"")</f>
        <v>873</v>
      </c>
      <c r="B66" s="85">
        <f>IF($A66="","",VLOOKUP($A66,'Annex 2 EHV charges'!$A:$O,2,0))</f>
        <v>873</v>
      </c>
      <c r="C66" s="86">
        <f>IF($A66="","",VLOOKUP($A66,'Annex 2 EHV charges'!$A:$O,3,0))</f>
        <v>1300037983899</v>
      </c>
      <c r="D66" s="85" t="str">
        <f>IF($A66="","",VLOOKUP($A66,'Annex 2 EHV charges'!$A:$O,7,0))</f>
        <v>Carno A</v>
      </c>
      <c r="E66" s="87" t="str">
        <f>IFERROR(IF(VLOOKUP($A66,'Annex 2 EHV charges'!$A:$O,9,FALSE)=0,"",VLOOKUP($A66,'Annex 2 EHV charges'!$A:$O,9,FALSE)),"")</f>
        <v>-</v>
      </c>
      <c r="F66" s="88">
        <f>IFERROR(IF(VLOOKUP($A66,'Annex 2 EHV charges'!$A:$O,10,FALSE)=0,"",VLOOKUP($A66,'Annex 2 EHV charges'!$A:$O,10,FALSE)),"")</f>
        <v>90.15</v>
      </c>
      <c r="G66" s="89">
        <f>IFERROR(IF(VLOOKUP($A66,'Annex 2 EHV charges'!$A:$O,11,FALSE)=0,"",VLOOKUP($A66,'Annex 2 EHV charges'!$A:$O,11,FALSE)),"")</f>
        <v>1.61</v>
      </c>
      <c r="H66" s="89">
        <f>IFERROR(IF(VLOOKUP($A66,'Annex 2 EHV charges'!$A:$O,12,FALSE)=0,"",VLOOKUP($A66,'Annex 2 EHV charges'!$A:$O,12,FALSE)),"")</f>
        <v>1.61</v>
      </c>
    </row>
    <row r="67" spans="1:8" ht="12.75" customHeight="1" x14ac:dyDescent="0.25">
      <c r="A67" s="85">
        <f t="array" ref="A67">IFERROR(INDEX('Annex 2 EHV charges'!$A$11:$A$260, MATCH(0, IF(ISBLANK('Annex 2 EHV charges'!$A$11:$A$260),1, COUNTIF(A$4:$A66, 'Annex 2 EHV charges'!$A$11:$A$260)), 0)),"")</f>
        <v>874</v>
      </c>
      <c r="B67" s="85">
        <f>IF($A67="","",VLOOKUP($A67,'Annex 2 EHV charges'!$A:$O,2,0))</f>
        <v>874</v>
      </c>
      <c r="C67" s="86">
        <f>IF($A67="","",VLOOKUP($A67,'Annex 2 EHV charges'!$A:$O,3,0))</f>
        <v>1300035438572</v>
      </c>
      <c r="D67" s="85" t="str">
        <f>IF($A67="","",VLOOKUP($A67,'Annex 2 EHV charges'!$A:$O,7,0))</f>
        <v>Trysglwyn</v>
      </c>
      <c r="E67" s="87" t="str">
        <f>IFERROR(IF(VLOOKUP($A67,'Annex 2 EHV charges'!$A:$O,9,FALSE)=0,"",VLOOKUP($A67,'Annex 2 EHV charges'!$A:$O,9,FALSE)),"")</f>
        <v>-</v>
      </c>
      <c r="F67" s="88">
        <f>IFERROR(IF(VLOOKUP($A67,'Annex 2 EHV charges'!$A:$O,10,FALSE)=0,"",VLOOKUP($A67,'Annex 2 EHV charges'!$A:$O,10,FALSE)),"")</f>
        <v>37.369999999999997</v>
      </c>
      <c r="G67" s="89">
        <f>IFERROR(IF(VLOOKUP($A67,'Annex 2 EHV charges'!$A:$O,11,FALSE)=0,"",VLOOKUP($A67,'Annex 2 EHV charges'!$A:$O,11,FALSE)),"")</f>
        <v>1.62</v>
      </c>
      <c r="H67" s="89">
        <f>IFERROR(IF(VLOOKUP($A67,'Annex 2 EHV charges'!$A:$O,12,FALSE)=0,"",VLOOKUP($A67,'Annex 2 EHV charges'!$A:$O,12,FALSE)),"")</f>
        <v>1.62</v>
      </c>
    </row>
    <row r="68" spans="1:8" ht="12.75" customHeight="1" x14ac:dyDescent="0.25">
      <c r="A68" s="85">
        <f t="array" ref="A68">IFERROR(INDEX('Annex 2 EHV charges'!$A$11:$A$260, MATCH(0, IF(ISBLANK('Annex 2 EHV charges'!$A$11:$A$260),1, COUNTIF(A$4:$A67, 'Annex 2 EHV charges'!$A$11:$A$260)), 0)),"")</f>
        <v>875</v>
      </c>
      <c r="B68" s="85">
        <f>IF($A68="","",VLOOKUP($A68,'Annex 2 EHV charges'!$A:$O,2,0))</f>
        <v>875</v>
      </c>
      <c r="C68" s="86">
        <f>IF($A68="","",VLOOKUP($A68,'Annex 2 EHV charges'!$A:$O,3,0))</f>
        <v>1300050649406</v>
      </c>
      <c r="D68" s="85" t="str">
        <f>IF($A68="","",VLOOKUP($A68,'Annex 2 EHV charges'!$A:$O,7,0))</f>
        <v>Llanabo</v>
      </c>
      <c r="E68" s="87" t="str">
        <f>IFERROR(IF(VLOOKUP($A68,'Annex 2 EHV charges'!$A:$O,9,FALSE)=0,"",VLOOKUP($A68,'Annex 2 EHV charges'!$A:$O,9,FALSE)),"")</f>
        <v>-</v>
      </c>
      <c r="F68" s="88">
        <f>IFERROR(IF(VLOOKUP($A68,'Annex 2 EHV charges'!$A:$O,10,FALSE)=0,"",VLOOKUP($A68,'Annex 2 EHV charges'!$A:$O,10,FALSE)),"")</f>
        <v>18.55</v>
      </c>
      <c r="G68" s="89">
        <f>IFERROR(IF(VLOOKUP($A68,'Annex 2 EHV charges'!$A:$O,11,FALSE)=0,"",VLOOKUP($A68,'Annex 2 EHV charges'!$A:$O,11,FALSE)),"")</f>
        <v>1.61</v>
      </c>
      <c r="H68" s="89">
        <f>IFERROR(IF(VLOOKUP($A68,'Annex 2 EHV charges'!$A:$O,12,FALSE)=0,"",VLOOKUP($A68,'Annex 2 EHV charges'!$A:$O,12,FALSE)),"")</f>
        <v>1.61</v>
      </c>
    </row>
    <row r="69" spans="1:8" ht="12.75" customHeight="1" x14ac:dyDescent="0.25">
      <c r="A69" s="85">
        <f t="array" ref="A69">IFERROR(INDEX('Annex 2 EHV charges'!$A$11:$A$260, MATCH(0, IF(ISBLANK('Annex 2 EHV charges'!$A$11:$A$260),1, COUNTIF(A$4:$A68, 'Annex 2 EHV charges'!$A$11:$A$260)), 0)),"")</f>
        <v>876</v>
      </c>
      <c r="B69" s="85">
        <f>IF($A69="","",VLOOKUP($A69,'Annex 2 EHV charges'!$A:$O,2,0))</f>
        <v>876</v>
      </c>
      <c r="C69" s="86">
        <f>IF($A69="","",VLOOKUP($A69,'Annex 2 EHV charges'!$A:$O,3,0))</f>
        <v>1300060701106</v>
      </c>
      <c r="D69" s="85" t="str">
        <f>IF($A69="","",VLOOKUP($A69,'Annex 2 EHV charges'!$A:$O,7,0))</f>
        <v>Ebnal Lodge PV</v>
      </c>
      <c r="E69" s="87" t="str">
        <f>IFERROR(IF(VLOOKUP($A69,'Annex 2 EHV charges'!$A:$O,9,FALSE)=0,"",VLOOKUP($A69,'Annex 2 EHV charges'!$A:$O,9,FALSE)),"")</f>
        <v>-</v>
      </c>
      <c r="F69" s="88">
        <f>IFERROR(IF(VLOOKUP($A69,'Annex 2 EHV charges'!$A:$O,10,FALSE)=0,"",VLOOKUP($A69,'Annex 2 EHV charges'!$A:$O,10,FALSE)),"")</f>
        <v>29.78</v>
      </c>
      <c r="G69" s="89">
        <f>IFERROR(IF(VLOOKUP($A69,'Annex 2 EHV charges'!$A:$O,11,FALSE)=0,"",VLOOKUP($A69,'Annex 2 EHV charges'!$A:$O,11,FALSE)),"")</f>
        <v>1.93</v>
      </c>
      <c r="H69" s="89">
        <f>IFERROR(IF(VLOOKUP($A69,'Annex 2 EHV charges'!$A:$O,12,FALSE)=0,"",VLOOKUP($A69,'Annex 2 EHV charges'!$A:$O,12,FALSE)),"")</f>
        <v>1.93</v>
      </c>
    </row>
    <row r="70" spans="1:8" ht="12.75" customHeight="1" x14ac:dyDescent="0.25">
      <c r="A70" s="85">
        <f t="array" ref="A70">IFERROR(INDEX('Annex 2 EHV charges'!$A$11:$A$260, MATCH(0, IF(ISBLANK('Annex 2 EHV charges'!$A$11:$A$260),1, COUNTIF(A$4:$A69, 'Annex 2 EHV charges'!$A$11:$A$260)), 0)),"")</f>
        <v>877</v>
      </c>
      <c r="B70" s="85">
        <f>IF($A70="","",VLOOKUP($A70,'Annex 2 EHV charges'!$A:$O,2,0))</f>
        <v>877</v>
      </c>
      <c r="C70" s="86">
        <f>IF($A70="","",VLOOKUP($A70,'Annex 2 EHV charges'!$A:$O,3,0))</f>
        <v>1300053593216</v>
      </c>
      <c r="D70" s="85" t="str">
        <f>IF($A70="","",VLOOKUP($A70,'Annex 2 EHV charges'!$A:$O,7,0))</f>
        <v>Quinn Glass</v>
      </c>
      <c r="E70" s="87" t="str">
        <f>IFERROR(IF(VLOOKUP($A70,'Annex 2 EHV charges'!$A:$O,9,FALSE)=0,"",VLOOKUP($A70,'Annex 2 EHV charges'!$A:$O,9,FALSE)),"")</f>
        <v>-</v>
      </c>
      <c r="F70" s="88">
        <f>IFERROR(IF(VLOOKUP($A70,'Annex 2 EHV charges'!$A:$O,10,FALSE)=0,"",VLOOKUP($A70,'Annex 2 EHV charges'!$A:$O,10,FALSE)),"")</f>
        <v>215678.76</v>
      </c>
      <c r="G70" s="89">
        <f>IFERROR(IF(VLOOKUP($A70,'Annex 2 EHV charges'!$A:$O,11,FALSE)=0,"",VLOOKUP($A70,'Annex 2 EHV charges'!$A:$O,11,FALSE)),"")</f>
        <v>4.16</v>
      </c>
      <c r="H70" s="89">
        <f>IFERROR(IF(VLOOKUP($A70,'Annex 2 EHV charges'!$A:$O,12,FALSE)=0,"",VLOOKUP($A70,'Annex 2 EHV charges'!$A:$O,12,FALSE)),"")</f>
        <v>4.16</v>
      </c>
    </row>
    <row r="71" spans="1:8" ht="12.75" customHeight="1" x14ac:dyDescent="0.25">
      <c r="A71" s="85">
        <f t="array" ref="A71">IFERROR(INDEX('Annex 2 EHV charges'!$A$11:$A$260, MATCH(0, IF(ISBLANK('Annex 2 EHV charges'!$A$11:$A$260),1, COUNTIF(A$4:$A70, 'Annex 2 EHV charges'!$A$11:$A$260)), 0)),"")</f>
        <v>878</v>
      </c>
      <c r="B71" s="85">
        <f>IF($A71="","",VLOOKUP($A71,'Annex 2 EHV charges'!$A:$O,2,0))</f>
        <v>878</v>
      </c>
      <c r="C71" s="86">
        <f>IF($A71="","",VLOOKUP($A71,'Annex 2 EHV charges'!$A:$O,3,0))</f>
        <v>1300054122122</v>
      </c>
      <c r="D71" s="85" t="str">
        <f>IF($A71="","",VLOOKUP($A71,'Annex 2 EHV charges'!$A:$O,7,0))</f>
        <v>Liverpool Int Bus Park</v>
      </c>
      <c r="E71" s="87" t="str">
        <f>IFERROR(IF(VLOOKUP($A71,'Annex 2 EHV charges'!$A:$O,9,FALSE)=0,"",VLOOKUP($A71,'Annex 2 EHV charges'!$A:$O,9,FALSE)),"")</f>
        <v>-</v>
      </c>
      <c r="F71" s="88">
        <f>IFERROR(IF(VLOOKUP($A71,'Annex 2 EHV charges'!$A:$O,10,FALSE)=0,"",VLOOKUP($A71,'Annex 2 EHV charges'!$A:$O,10,FALSE)),"")</f>
        <v>55165.42</v>
      </c>
      <c r="G71" s="89">
        <f>IFERROR(IF(VLOOKUP($A71,'Annex 2 EHV charges'!$A:$O,11,FALSE)=0,"",VLOOKUP($A71,'Annex 2 EHV charges'!$A:$O,11,FALSE)),"")</f>
        <v>1.43</v>
      </c>
      <c r="H71" s="89">
        <f>IFERROR(IF(VLOOKUP($A71,'Annex 2 EHV charges'!$A:$O,12,FALSE)=0,"",VLOOKUP($A71,'Annex 2 EHV charges'!$A:$O,12,FALSE)),"")</f>
        <v>1.43</v>
      </c>
    </row>
    <row r="72" spans="1:8" ht="12.75" customHeight="1" x14ac:dyDescent="0.25">
      <c r="A72" s="85">
        <f t="array" ref="A72">IFERROR(INDEX('Annex 2 EHV charges'!$A$11:$A$260, MATCH(0, IF(ISBLANK('Annex 2 EHV charges'!$A$11:$A$260),1, COUNTIF(A$4:$A71, 'Annex 2 EHV charges'!$A$11:$A$260)), 0)),"")</f>
        <v>880</v>
      </c>
      <c r="B72" s="85">
        <f>IF($A72="","",VLOOKUP($A72,'Annex 2 EHV charges'!$A:$O,2,0))</f>
        <v>880</v>
      </c>
      <c r="C72" s="86">
        <f>IF($A72="","",VLOOKUP($A72,'Annex 2 EHV charges'!$A:$O,3,0))</f>
        <v>1300060621588</v>
      </c>
      <c r="D72" s="85" t="str">
        <f>IF($A72="","",VLOOKUP($A72,'Annex 2 EHV charges'!$A:$O,7,0))</f>
        <v>Twemelows Hall PV</v>
      </c>
      <c r="E72" s="87" t="str">
        <f>IFERROR(IF(VLOOKUP($A72,'Annex 2 EHV charges'!$A:$O,9,FALSE)=0,"",VLOOKUP($A72,'Annex 2 EHV charges'!$A:$O,9,FALSE)),"")</f>
        <v>-</v>
      </c>
      <c r="F72" s="88">
        <f>IFERROR(IF(VLOOKUP($A72,'Annex 2 EHV charges'!$A:$O,10,FALSE)=0,"",VLOOKUP($A72,'Annex 2 EHV charges'!$A:$O,10,FALSE)),"")</f>
        <v>73.61</v>
      </c>
      <c r="G72" s="89">
        <f>IFERROR(IF(VLOOKUP($A72,'Annex 2 EHV charges'!$A:$O,11,FALSE)=0,"",VLOOKUP($A72,'Annex 2 EHV charges'!$A:$O,11,FALSE)),"")</f>
        <v>3.51</v>
      </c>
      <c r="H72" s="89">
        <f>IFERROR(IF(VLOOKUP($A72,'Annex 2 EHV charges'!$A:$O,12,FALSE)=0,"",VLOOKUP($A72,'Annex 2 EHV charges'!$A:$O,12,FALSE)),"")</f>
        <v>3.51</v>
      </c>
    </row>
    <row r="73" spans="1:8" ht="12.75" customHeight="1" x14ac:dyDescent="0.25">
      <c r="A73" s="85">
        <f t="array" ref="A73">IFERROR(INDEX('Annex 2 EHV charges'!$A$11:$A$260, MATCH(0, IF(ISBLANK('Annex 2 EHV charges'!$A$11:$A$260),1, COUNTIF(A$4:$A72, 'Annex 2 EHV charges'!$A$11:$A$260)), 0)),"")</f>
        <v>881</v>
      </c>
      <c r="B73" s="85">
        <f>IF($A73="","",VLOOKUP($A73,'Annex 2 EHV charges'!$A:$O,2,0))</f>
        <v>881</v>
      </c>
      <c r="C73" s="86">
        <f>IF($A73="","",VLOOKUP($A73,'Annex 2 EHV charges'!$A:$O,3,0))</f>
        <v>1300060626275</v>
      </c>
      <c r="D73" s="85" t="str">
        <f>IF($A73="","",VLOOKUP($A73,'Annex 2 EHV charges'!$A:$O,7,0))</f>
        <v>Teyrdan</v>
      </c>
      <c r="E73" s="87" t="str">
        <f>IFERROR(IF(VLOOKUP($A73,'Annex 2 EHV charges'!$A:$O,9,FALSE)=0,"",VLOOKUP($A73,'Annex 2 EHV charges'!$A:$O,9,FALSE)),"")</f>
        <v>-</v>
      </c>
      <c r="F73" s="88">
        <f>IFERROR(IF(VLOOKUP($A73,'Annex 2 EHV charges'!$A:$O,10,FALSE)=0,"",VLOOKUP($A73,'Annex 2 EHV charges'!$A:$O,10,FALSE)),"")</f>
        <v>1.1000000000000001</v>
      </c>
      <c r="G73" s="89">
        <f>IFERROR(IF(VLOOKUP($A73,'Annex 2 EHV charges'!$A:$O,11,FALSE)=0,"",VLOOKUP($A73,'Annex 2 EHV charges'!$A:$O,11,FALSE)),"")</f>
        <v>1.41</v>
      </c>
      <c r="H73" s="89">
        <f>IFERROR(IF(VLOOKUP($A73,'Annex 2 EHV charges'!$A:$O,12,FALSE)=0,"",VLOOKUP($A73,'Annex 2 EHV charges'!$A:$O,12,FALSE)),"")</f>
        <v>1.41</v>
      </c>
    </row>
    <row r="74" spans="1:8" ht="12.75" customHeight="1" x14ac:dyDescent="0.25">
      <c r="A74" s="85">
        <f t="array" ref="A74">IFERROR(INDEX('Annex 2 EHV charges'!$A$11:$A$260, MATCH(0, IF(ISBLANK('Annex 2 EHV charges'!$A$11:$A$260),1, COUNTIF(A$4:$A73, 'Annex 2 EHV charges'!$A$11:$A$260)), 0)),"")</f>
        <v>882</v>
      </c>
      <c r="B74" s="85">
        <f>IF($A74="","",VLOOKUP($A74,'Annex 2 EHV charges'!$A:$O,2,0))</f>
        <v>882</v>
      </c>
      <c r="C74" s="86">
        <f>IF($A74="","",VLOOKUP($A74,'Annex 2 EHV charges'!$A:$O,3,0))</f>
        <v>1300060631656</v>
      </c>
      <c r="D74" s="85" t="str">
        <f>IF($A74="","",VLOOKUP($A74,'Annex 2 EHV charges'!$A:$O,7,0))</f>
        <v>Parc Adfer</v>
      </c>
      <c r="E74" s="87" t="str">
        <f>IFERROR(IF(VLOOKUP($A74,'Annex 2 EHV charges'!$A:$O,9,FALSE)=0,"",VLOOKUP($A74,'Annex 2 EHV charges'!$A:$O,9,FALSE)),"")</f>
        <v>-</v>
      </c>
      <c r="F74" s="88">
        <f>IFERROR(IF(VLOOKUP($A74,'Annex 2 EHV charges'!$A:$O,10,FALSE)=0,"",VLOOKUP($A74,'Annex 2 EHV charges'!$A:$O,10,FALSE)),"")</f>
        <v>18042.87</v>
      </c>
      <c r="G74" s="89">
        <f>IFERROR(IF(VLOOKUP($A74,'Annex 2 EHV charges'!$A:$O,11,FALSE)=0,"",VLOOKUP($A74,'Annex 2 EHV charges'!$A:$O,11,FALSE)),"")</f>
        <v>1.41</v>
      </c>
      <c r="H74" s="89">
        <f>IFERROR(IF(VLOOKUP($A74,'Annex 2 EHV charges'!$A:$O,12,FALSE)=0,"",VLOOKUP($A74,'Annex 2 EHV charges'!$A:$O,12,FALSE)),"")</f>
        <v>1.41</v>
      </c>
    </row>
    <row r="75" spans="1:8" ht="12.75" customHeight="1" x14ac:dyDescent="0.25">
      <c r="A75" s="85">
        <f t="array" ref="A75">IFERROR(INDEX('Annex 2 EHV charges'!$A$11:$A$260, MATCH(0, IF(ISBLANK('Annex 2 EHV charges'!$A$11:$A$260),1, COUNTIF(A$4:$A74, 'Annex 2 EHV charges'!$A$11:$A$260)), 0)),"")</f>
        <v>883</v>
      </c>
      <c r="B75" s="85">
        <f>IF($A75="","",VLOOKUP($A75,'Annex 2 EHV charges'!$A:$O,2,0))</f>
        <v>883</v>
      </c>
      <c r="C75" s="86">
        <f>IF($A75="","",VLOOKUP($A75,'Annex 2 EHV charges'!$A:$O,3,0))</f>
        <v>1300060621950</v>
      </c>
      <c r="D75" s="85" t="str">
        <f>IF($A75="","",VLOOKUP($A75,'Annex 2 EHV charges'!$A:$O,7,0))</f>
        <v>Hadley Solar Park</v>
      </c>
      <c r="E75" s="87" t="str">
        <f>IFERROR(IF(VLOOKUP($A75,'Annex 2 EHV charges'!$A:$O,9,FALSE)=0,"",VLOOKUP($A75,'Annex 2 EHV charges'!$A:$O,9,FALSE)),"")</f>
        <v>-</v>
      </c>
      <c r="F75" s="88">
        <f>IFERROR(IF(VLOOKUP($A75,'Annex 2 EHV charges'!$A:$O,10,FALSE)=0,"",VLOOKUP($A75,'Annex 2 EHV charges'!$A:$O,10,FALSE)),"")</f>
        <v>1.3</v>
      </c>
      <c r="G75" s="89">
        <f>IFERROR(IF(VLOOKUP($A75,'Annex 2 EHV charges'!$A:$O,11,FALSE)=0,"",VLOOKUP($A75,'Annex 2 EHV charges'!$A:$O,11,FALSE)),"")</f>
        <v>1.93</v>
      </c>
      <c r="H75" s="89">
        <f>IFERROR(IF(VLOOKUP($A75,'Annex 2 EHV charges'!$A:$O,12,FALSE)=0,"",VLOOKUP($A75,'Annex 2 EHV charges'!$A:$O,12,FALSE)),"")</f>
        <v>1.93</v>
      </c>
    </row>
    <row r="76" spans="1:8" ht="12.75" customHeight="1" x14ac:dyDescent="0.25">
      <c r="A76" s="85">
        <f t="array" ref="A76">IFERROR(INDEX('Annex 2 EHV charges'!$A$11:$A$260, MATCH(0, IF(ISBLANK('Annex 2 EHV charges'!$A$11:$A$260),1, COUNTIF(A$4:$A75, 'Annex 2 EHV charges'!$A$11:$A$260)), 0)),"")</f>
        <v>884</v>
      </c>
      <c r="B76" s="85">
        <f>IF($A76="","",VLOOKUP($A76,'Annex 2 EHV charges'!$A:$O,2,0))</f>
        <v>884</v>
      </c>
      <c r="C76" s="86">
        <f>IF($A76="","",VLOOKUP($A76,'Annex 2 EHV charges'!$A:$O,3,0))</f>
        <v>1300060707491</v>
      </c>
      <c r="D76" s="85" t="str">
        <f>IF($A76="","",VLOOKUP($A76,'Annex 2 EHV charges'!$A:$O,7,0))</f>
        <v>Beaufort Road</v>
      </c>
      <c r="E76" s="87" t="str">
        <f>IFERROR(IF(VLOOKUP($A76,'Annex 2 EHV charges'!$A:$O,9,FALSE)=0,"",VLOOKUP($A76,'Annex 2 EHV charges'!$A:$O,9,FALSE)),"")</f>
        <v>-</v>
      </c>
      <c r="F76" s="88">
        <f>IFERROR(IF(VLOOKUP($A76,'Annex 2 EHV charges'!$A:$O,10,FALSE)=0,"",VLOOKUP($A76,'Annex 2 EHV charges'!$A:$O,10,FALSE)),"")</f>
        <v>15.16</v>
      </c>
      <c r="G76" s="89">
        <f>IFERROR(IF(VLOOKUP($A76,'Annex 2 EHV charges'!$A:$O,11,FALSE)=0,"",VLOOKUP($A76,'Annex 2 EHV charges'!$A:$O,11,FALSE)),"")</f>
        <v>2.4700000000000002</v>
      </c>
      <c r="H76" s="89">
        <f>IFERROR(IF(VLOOKUP($A76,'Annex 2 EHV charges'!$A:$O,12,FALSE)=0,"",VLOOKUP($A76,'Annex 2 EHV charges'!$A:$O,12,FALSE)),"")</f>
        <v>2.4700000000000002</v>
      </c>
    </row>
    <row r="77" spans="1:8" ht="12.75" customHeight="1" x14ac:dyDescent="0.25">
      <c r="A77" s="85">
        <f t="array" ref="A77">IFERROR(INDEX('Annex 2 EHV charges'!$A$11:$A$260, MATCH(0, IF(ISBLANK('Annex 2 EHV charges'!$A$11:$A$260),1, COUNTIF(A$4:$A76, 'Annex 2 EHV charges'!$A$11:$A$260)), 0)),"")</f>
        <v>885</v>
      </c>
      <c r="B77" s="85">
        <f>IF($A77="","",VLOOKUP($A77,'Annex 2 EHV charges'!$A:$O,2,0))</f>
        <v>885</v>
      </c>
      <c r="C77" s="86">
        <f>IF($A77="","",VLOOKUP($A77,'Annex 2 EHV charges'!$A:$O,3,0))</f>
        <v>1300060729547</v>
      </c>
      <c r="D77" s="85" t="str">
        <f>IF($A77="","",VLOOKUP($A77,'Annex 2 EHV charges'!$A:$O,7,0))</f>
        <v>Mersey Warf STOR</v>
      </c>
      <c r="E77" s="87" t="str">
        <f>IFERROR(IF(VLOOKUP($A77,'Annex 2 EHV charges'!$A:$O,9,FALSE)=0,"",VLOOKUP($A77,'Annex 2 EHV charges'!$A:$O,9,FALSE)),"")</f>
        <v>-</v>
      </c>
      <c r="F77" s="88">
        <f>IFERROR(IF(VLOOKUP($A77,'Annex 2 EHV charges'!$A:$O,10,FALSE)=0,"",VLOOKUP($A77,'Annex 2 EHV charges'!$A:$O,10,FALSE)),"")</f>
        <v>157.41999999999999</v>
      </c>
      <c r="G77" s="89">
        <f>IFERROR(IF(VLOOKUP($A77,'Annex 2 EHV charges'!$A:$O,11,FALSE)=0,"",VLOOKUP($A77,'Annex 2 EHV charges'!$A:$O,11,FALSE)),"")</f>
        <v>2.73</v>
      </c>
      <c r="H77" s="89">
        <f>IFERROR(IF(VLOOKUP($A77,'Annex 2 EHV charges'!$A:$O,12,FALSE)=0,"",VLOOKUP($A77,'Annex 2 EHV charges'!$A:$O,12,FALSE)),"")</f>
        <v>2.73</v>
      </c>
    </row>
    <row r="78" spans="1:8" ht="12.75" customHeight="1" x14ac:dyDescent="0.25">
      <c r="A78" s="85">
        <f t="array" ref="A78">IFERROR(INDEX('Annex 2 EHV charges'!$A$11:$A$260, MATCH(0, IF(ISBLANK('Annex 2 EHV charges'!$A$11:$A$260),1, COUNTIF(A$4:$A77, 'Annex 2 EHV charges'!$A$11:$A$260)), 0)),"")</f>
        <v>886</v>
      </c>
      <c r="B78" s="85">
        <f>IF($A78="","",VLOOKUP($A78,'Annex 2 EHV charges'!$A:$O,2,0))</f>
        <v>886</v>
      </c>
      <c r="C78" s="86">
        <f>IF($A78="","",VLOOKUP($A78,'Annex 2 EHV charges'!$A:$O,3,0))</f>
        <v>1300060657830</v>
      </c>
      <c r="D78" s="85" t="str">
        <f>IF($A78="","",VLOOKUP($A78,'Annex 2 EHV charges'!$A:$O,7,0))</f>
        <v>Charity Farm Solar Park</v>
      </c>
      <c r="E78" s="87" t="str">
        <f>IFERROR(IF(VLOOKUP($A78,'Annex 2 EHV charges'!$A:$O,9,FALSE)=0,"",VLOOKUP($A78,'Annex 2 EHV charges'!$A:$O,9,FALSE)),"")</f>
        <v>-</v>
      </c>
      <c r="F78" s="88">
        <f>IFERROR(IF(VLOOKUP($A78,'Annex 2 EHV charges'!$A:$O,10,FALSE)=0,"",VLOOKUP($A78,'Annex 2 EHV charges'!$A:$O,10,FALSE)),"")</f>
        <v>0.71</v>
      </c>
      <c r="G78" s="89">
        <f>IFERROR(IF(VLOOKUP($A78,'Annex 2 EHV charges'!$A:$O,11,FALSE)=0,"",VLOOKUP($A78,'Annex 2 EHV charges'!$A:$O,11,FALSE)),"")</f>
        <v>1.93</v>
      </c>
      <c r="H78" s="89">
        <f>IFERROR(IF(VLOOKUP($A78,'Annex 2 EHV charges'!$A:$O,12,FALSE)=0,"",VLOOKUP($A78,'Annex 2 EHV charges'!$A:$O,12,FALSE)),"")</f>
        <v>1.93</v>
      </c>
    </row>
    <row r="79" spans="1:8" ht="12.75" customHeight="1" x14ac:dyDescent="0.25">
      <c r="A79" s="85">
        <f t="array" ref="A79">IFERROR(INDEX('Annex 2 EHV charges'!$A$11:$A$260, MATCH(0, IF(ISBLANK('Annex 2 EHV charges'!$A$11:$A$260),1, COUNTIF(A$4:$A78, 'Annex 2 EHV charges'!$A$11:$A$260)), 0)),"")</f>
        <v>887</v>
      </c>
      <c r="B79" s="85">
        <f>IF($A79="","",VLOOKUP($A79,'Annex 2 EHV charges'!$A:$O,2,0))</f>
        <v>887</v>
      </c>
      <c r="C79" s="86">
        <f>IF($A79="","",VLOOKUP($A79,'Annex 2 EHV charges'!$A:$O,3,0))</f>
        <v>1300035619768</v>
      </c>
      <c r="D79" s="85" t="str">
        <f>IF($A79="","",VLOOKUP($A79,'Annex 2 EHV charges'!$A:$O,7,0))</f>
        <v>Mynydd Gorduu</v>
      </c>
      <c r="E79" s="87" t="str">
        <f>IFERROR(IF(VLOOKUP($A79,'Annex 2 EHV charges'!$A:$O,9,FALSE)=0,"",VLOOKUP($A79,'Annex 2 EHV charges'!$A:$O,9,FALSE)),"")</f>
        <v>-</v>
      </c>
      <c r="F79" s="88">
        <f>IFERROR(IF(VLOOKUP($A79,'Annex 2 EHV charges'!$A:$O,10,FALSE)=0,"",VLOOKUP($A79,'Annex 2 EHV charges'!$A:$O,10,FALSE)),"")</f>
        <v>239.22</v>
      </c>
      <c r="G79" s="89">
        <f>IFERROR(IF(VLOOKUP($A79,'Annex 2 EHV charges'!$A:$O,11,FALSE)=0,"",VLOOKUP($A79,'Annex 2 EHV charges'!$A:$O,11,FALSE)),"")</f>
        <v>1.44</v>
      </c>
      <c r="H79" s="89">
        <f>IFERROR(IF(VLOOKUP($A79,'Annex 2 EHV charges'!$A:$O,12,FALSE)=0,"",VLOOKUP($A79,'Annex 2 EHV charges'!$A:$O,12,FALSE)),"")</f>
        <v>1.44</v>
      </c>
    </row>
    <row r="80" spans="1:8" ht="12.75" customHeight="1" x14ac:dyDescent="0.25">
      <c r="A80" s="85">
        <f t="array" ref="A80">IFERROR(INDEX('Annex 2 EHV charges'!$A$11:$A$260, MATCH(0, IF(ISBLANK('Annex 2 EHV charges'!$A$11:$A$260),1, COUNTIF(A$4:$A79, 'Annex 2 EHV charges'!$A$11:$A$260)), 0)),"")</f>
        <v>889</v>
      </c>
      <c r="B80" s="85">
        <f>IF($A80="","",VLOOKUP($A80,'Annex 2 EHV charges'!$A:$O,2,0))</f>
        <v>889</v>
      </c>
      <c r="C80" s="86">
        <f>IF($A80="","",VLOOKUP($A80,'Annex 2 EHV charges'!$A:$O,3,0))</f>
        <v>1300060626293</v>
      </c>
      <c r="D80" s="85" t="str">
        <f>IF($A80="","",VLOOKUP($A80,'Annex 2 EHV charges'!$A:$O,7,0))</f>
        <v>Nefyn</v>
      </c>
      <c r="E80" s="87" t="str">
        <f>IFERROR(IF(VLOOKUP($A80,'Annex 2 EHV charges'!$A:$O,9,FALSE)=0,"",VLOOKUP($A80,'Annex 2 EHV charges'!$A:$O,9,FALSE)),"")</f>
        <v>-</v>
      </c>
      <c r="F80" s="88">
        <f>IFERROR(IF(VLOOKUP($A80,'Annex 2 EHV charges'!$A:$O,10,FALSE)=0,"",VLOOKUP($A80,'Annex 2 EHV charges'!$A:$O,10,FALSE)),"")</f>
        <v>0.98</v>
      </c>
      <c r="G80" s="89">
        <f>IFERROR(IF(VLOOKUP($A80,'Annex 2 EHV charges'!$A:$O,11,FALSE)=0,"",VLOOKUP($A80,'Annex 2 EHV charges'!$A:$O,11,FALSE)),"")</f>
        <v>1.41</v>
      </c>
      <c r="H80" s="89">
        <f>IFERROR(IF(VLOOKUP($A80,'Annex 2 EHV charges'!$A:$O,12,FALSE)=0,"",VLOOKUP($A80,'Annex 2 EHV charges'!$A:$O,12,FALSE)),"")</f>
        <v>1.41</v>
      </c>
    </row>
    <row r="81" spans="1:8" ht="12.75" customHeight="1" x14ac:dyDescent="0.25">
      <c r="A81" s="85">
        <f t="array" ref="A81">IFERROR(INDEX('Annex 2 EHV charges'!$A$11:$A$260, MATCH(0, IF(ISBLANK('Annex 2 EHV charges'!$A$11:$A$260),1, COUNTIF(A$4:$A80, 'Annex 2 EHV charges'!$A$11:$A$260)), 0)),"")</f>
        <v>890</v>
      </c>
      <c r="B81" s="85">
        <f>IF($A81="","",VLOOKUP($A81,'Annex 2 EHV charges'!$A:$O,2,0))</f>
        <v>890</v>
      </c>
      <c r="C81" s="86">
        <f>IF($A81="","",VLOOKUP($A81,'Annex 2 EHV charges'!$A:$O,3,0))</f>
        <v>1300060621987</v>
      </c>
      <c r="D81" s="85" t="str">
        <f>IF($A81="","",VLOOKUP($A81,'Annex 2 EHV charges'!$A:$O,7,0))</f>
        <v>Frodsham WF 1</v>
      </c>
      <c r="E81" s="87" t="str">
        <f>IFERROR(IF(VLOOKUP($A81,'Annex 2 EHV charges'!$A:$O,9,FALSE)=0,"",VLOOKUP($A81,'Annex 2 EHV charges'!$A:$O,9,FALSE)),"")</f>
        <v>-</v>
      </c>
      <c r="F81" s="88">
        <f>IFERROR(IF(VLOOKUP($A81,'Annex 2 EHV charges'!$A:$O,10,FALSE)=0,"",VLOOKUP($A81,'Annex 2 EHV charges'!$A:$O,10,FALSE)),"")</f>
        <v>103.21</v>
      </c>
      <c r="G81" s="89">
        <f>IFERROR(IF(VLOOKUP($A81,'Annex 2 EHV charges'!$A:$O,11,FALSE)=0,"",VLOOKUP($A81,'Annex 2 EHV charges'!$A:$O,11,FALSE)),"")</f>
        <v>1.48</v>
      </c>
      <c r="H81" s="89">
        <f>IFERROR(IF(VLOOKUP($A81,'Annex 2 EHV charges'!$A:$O,12,FALSE)=0,"",VLOOKUP($A81,'Annex 2 EHV charges'!$A:$O,12,FALSE)),"")</f>
        <v>1.48</v>
      </c>
    </row>
    <row r="82" spans="1:8" ht="12.75" customHeight="1" x14ac:dyDescent="0.25">
      <c r="A82" s="85">
        <f t="array" ref="A82">IFERROR(INDEX('Annex 2 EHV charges'!$A$11:$A$260, MATCH(0, IF(ISBLANK('Annex 2 EHV charges'!$A$11:$A$260),1, COUNTIF(A$4:$A81, 'Annex 2 EHV charges'!$A$11:$A$260)), 0)),"")</f>
        <v>891</v>
      </c>
      <c r="B82" s="85">
        <f>IF($A82="","",VLOOKUP($A82,'Annex 2 EHV charges'!$A:$O,2,0))</f>
        <v>891</v>
      </c>
      <c r="C82" s="86">
        <f>IF($A82="","",VLOOKUP($A82,'Annex 2 EHV charges'!$A:$O,3,0))</f>
        <v>1300060622002</v>
      </c>
      <c r="D82" s="85" t="str">
        <f>IF($A82="","",VLOOKUP($A82,'Annex 2 EHV charges'!$A:$O,7,0))</f>
        <v>Frodsham WF 2</v>
      </c>
      <c r="E82" s="87" t="str">
        <f>IFERROR(IF(VLOOKUP($A82,'Annex 2 EHV charges'!$A:$O,9,FALSE)=0,"",VLOOKUP($A82,'Annex 2 EHV charges'!$A:$O,9,FALSE)),"")</f>
        <v>-</v>
      </c>
      <c r="F82" s="88">
        <f>IFERROR(IF(VLOOKUP($A82,'Annex 2 EHV charges'!$A:$O,10,FALSE)=0,"",VLOOKUP($A82,'Annex 2 EHV charges'!$A:$O,10,FALSE)),"")</f>
        <v>47.82</v>
      </c>
      <c r="G82" s="89">
        <f>IFERROR(IF(VLOOKUP($A82,'Annex 2 EHV charges'!$A:$O,11,FALSE)=0,"",VLOOKUP($A82,'Annex 2 EHV charges'!$A:$O,11,FALSE)),"")</f>
        <v>1.49</v>
      </c>
      <c r="H82" s="89">
        <f>IFERROR(IF(VLOOKUP($A82,'Annex 2 EHV charges'!$A:$O,12,FALSE)=0,"",VLOOKUP($A82,'Annex 2 EHV charges'!$A:$O,12,FALSE)),"")</f>
        <v>1.49</v>
      </c>
    </row>
    <row r="83" spans="1:8" ht="12.75" customHeight="1" x14ac:dyDescent="0.25">
      <c r="A83" s="85">
        <f t="array" ref="A83">IFERROR(INDEX('Annex 2 EHV charges'!$A$11:$A$260, MATCH(0, IF(ISBLANK('Annex 2 EHV charges'!$A$11:$A$260),1, COUNTIF(A$4:$A82, 'Annex 2 EHV charges'!$A$11:$A$260)), 0)),"")</f>
        <v>892</v>
      </c>
      <c r="B83" s="85">
        <f>IF($A83="","",VLOOKUP($A83,'Annex 2 EHV charges'!$A:$O,2,0))</f>
        <v>892</v>
      </c>
      <c r="C83" s="86">
        <f>IF($A83="","",VLOOKUP($A83,'Annex 2 EHV charges'!$A:$O,3,0))</f>
        <v>1300060609697</v>
      </c>
      <c r="D83" s="85" t="str">
        <f>IF($A83="","",VLOOKUP($A83,'Annex 2 EHV charges'!$A:$O,7,0))</f>
        <v>Ince Biomass</v>
      </c>
      <c r="E83" s="87" t="str">
        <f>IFERROR(IF(VLOOKUP($A83,'Annex 2 EHV charges'!$A:$O,9,FALSE)=0,"",VLOOKUP($A83,'Annex 2 EHV charges'!$A:$O,9,FALSE)),"")</f>
        <v>-</v>
      </c>
      <c r="F83" s="88">
        <f>IFERROR(IF(VLOOKUP($A83,'Annex 2 EHV charges'!$A:$O,10,FALSE)=0,"",VLOOKUP($A83,'Annex 2 EHV charges'!$A:$O,10,FALSE)),"")</f>
        <v>18383.29</v>
      </c>
      <c r="G83" s="89">
        <f>IFERROR(IF(VLOOKUP($A83,'Annex 2 EHV charges'!$A:$O,11,FALSE)=0,"",VLOOKUP($A83,'Annex 2 EHV charges'!$A:$O,11,FALSE)),"")</f>
        <v>1.65</v>
      </c>
      <c r="H83" s="89">
        <f>IFERROR(IF(VLOOKUP($A83,'Annex 2 EHV charges'!$A:$O,12,FALSE)=0,"",VLOOKUP($A83,'Annex 2 EHV charges'!$A:$O,12,FALSE)),"")</f>
        <v>1.65</v>
      </c>
    </row>
    <row r="84" spans="1:8" ht="12.75" customHeight="1" x14ac:dyDescent="0.25">
      <c r="A84" s="85">
        <f t="array" ref="A84">IFERROR(INDEX('Annex 2 EHV charges'!$A$11:$A$260, MATCH(0, IF(ISBLANK('Annex 2 EHV charges'!$A$11:$A$260),1, COUNTIF(A$4:$A83, 'Annex 2 EHV charges'!$A$11:$A$260)), 0)),"")</f>
        <v>893</v>
      </c>
      <c r="B84" s="85">
        <f>IF($A84="","",VLOOKUP($A84,'Annex 2 EHV charges'!$A:$O,2,0))</f>
        <v>893</v>
      </c>
      <c r="C84" s="86">
        <f>IF($A84="","",VLOOKUP($A84,'Annex 2 EHV charges'!$A:$O,3,0))</f>
        <v>1300060659740</v>
      </c>
      <c r="D84" s="85" t="str">
        <f>IF($A84="","",VLOOKUP($A84,'Annex 2 EHV charges'!$A:$O,7,0))</f>
        <v>Kinmel Estate Solar Park</v>
      </c>
      <c r="E84" s="87" t="str">
        <f>IFERROR(IF(VLOOKUP($A84,'Annex 2 EHV charges'!$A:$O,9,FALSE)=0,"",VLOOKUP($A84,'Annex 2 EHV charges'!$A:$O,9,FALSE)),"")</f>
        <v>-</v>
      </c>
      <c r="F84" s="88">
        <f>IFERROR(IF(VLOOKUP($A84,'Annex 2 EHV charges'!$A:$O,10,FALSE)=0,"",VLOOKUP($A84,'Annex 2 EHV charges'!$A:$O,10,FALSE)),"")</f>
        <v>5.2</v>
      </c>
      <c r="G84" s="89">
        <f>IFERROR(IF(VLOOKUP($A84,'Annex 2 EHV charges'!$A:$O,11,FALSE)=0,"",VLOOKUP($A84,'Annex 2 EHV charges'!$A:$O,11,FALSE)),"")</f>
        <v>1.41</v>
      </c>
      <c r="H84" s="89">
        <f>IFERROR(IF(VLOOKUP($A84,'Annex 2 EHV charges'!$A:$O,12,FALSE)=0,"",VLOOKUP($A84,'Annex 2 EHV charges'!$A:$O,12,FALSE)),"")</f>
        <v>1.41</v>
      </c>
    </row>
    <row r="85" spans="1:8" ht="12.75" customHeight="1" x14ac:dyDescent="0.25">
      <c r="A85" s="85">
        <f t="array" ref="A85">IFERROR(INDEX('Annex 2 EHV charges'!$A$11:$A$260, MATCH(0, IF(ISBLANK('Annex 2 EHV charges'!$A$11:$A$260),1, COUNTIF(A$4:$A84, 'Annex 2 EHV charges'!$A$11:$A$260)), 0)),"")</f>
        <v>894</v>
      </c>
      <c r="B85" s="85">
        <f>IF($A85="","",VLOOKUP($A85,'Annex 2 EHV charges'!$A:$O,2,0))</f>
        <v>894</v>
      </c>
      <c r="C85" s="86">
        <f>IF($A85="","",VLOOKUP($A85,'Annex 2 EHV charges'!$A:$O,3,0))</f>
        <v>1300060647600</v>
      </c>
      <c r="D85" s="85" t="str">
        <f>IF($A85="","",VLOOKUP($A85,'Annex 2 EHV charges'!$A:$O,7,0))</f>
        <v>Tirgwynt Wind Farm</v>
      </c>
      <c r="E85" s="87" t="str">
        <f>IFERROR(IF(VLOOKUP($A85,'Annex 2 EHV charges'!$A:$O,9,FALSE)=0,"",VLOOKUP($A85,'Annex 2 EHV charges'!$A:$O,9,FALSE)),"")</f>
        <v>-</v>
      </c>
      <c r="F85" s="88">
        <f>IFERROR(IF(VLOOKUP($A85,'Annex 2 EHV charges'!$A:$O,10,FALSE)=0,"",VLOOKUP($A85,'Annex 2 EHV charges'!$A:$O,10,FALSE)),"")</f>
        <v>486.88</v>
      </c>
      <c r="G85" s="89">
        <f>IFERROR(IF(VLOOKUP($A85,'Annex 2 EHV charges'!$A:$O,11,FALSE)=0,"",VLOOKUP($A85,'Annex 2 EHV charges'!$A:$O,11,FALSE)),"")</f>
        <v>1.43</v>
      </c>
      <c r="H85" s="89">
        <f>IFERROR(IF(VLOOKUP($A85,'Annex 2 EHV charges'!$A:$O,12,FALSE)=0,"",VLOOKUP($A85,'Annex 2 EHV charges'!$A:$O,12,FALSE)),"")</f>
        <v>1.43</v>
      </c>
    </row>
    <row r="86" spans="1:8" ht="12.75" customHeight="1" x14ac:dyDescent="0.25">
      <c r="A86" s="85">
        <f t="array" ref="A86">IFERROR(INDEX('Annex 2 EHV charges'!$A$11:$A$260, MATCH(0, IF(ISBLANK('Annex 2 EHV charges'!$A$11:$A$260),1, COUNTIF(A$4:$A85, 'Annex 2 EHV charges'!$A$11:$A$260)), 0)),"")</f>
        <v>895</v>
      </c>
      <c r="B86" s="85">
        <f>IF($A86="","",VLOOKUP($A86,'Annex 2 EHV charges'!$A:$O,2,0))</f>
        <v>895</v>
      </c>
      <c r="C86" s="86">
        <f>IF($A86="","",VLOOKUP($A86,'Annex 2 EHV charges'!$A:$O,3,0))</f>
        <v>1300060785462</v>
      </c>
      <c r="D86" s="85" t="str">
        <f>IF($A86="","",VLOOKUP($A86,'Annex 2 EHV charges'!$A:$O,7,0))</f>
        <v>Brenig Wind Farm</v>
      </c>
      <c r="E86" s="87" t="str">
        <f>IFERROR(IF(VLOOKUP($A86,'Annex 2 EHV charges'!$A:$O,9,FALSE)=0,"",VLOOKUP($A86,'Annex 2 EHV charges'!$A:$O,9,FALSE)),"")</f>
        <v>-</v>
      </c>
      <c r="F86" s="88">
        <f>IFERROR(IF(VLOOKUP($A86,'Annex 2 EHV charges'!$A:$O,10,FALSE)=0,"",VLOOKUP($A86,'Annex 2 EHV charges'!$A:$O,10,FALSE)),"")</f>
        <v>1080.31</v>
      </c>
      <c r="G86" s="89" t="str">
        <f>IFERROR(IF(VLOOKUP($A86,'Annex 2 EHV charges'!$A:$O,11,FALSE)=0,"",VLOOKUP($A86,'Annex 2 EHV charges'!$A:$O,11,FALSE)),"")</f>
        <v>-</v>
      </c>
      <c r="H86" s="89" t="str">
        <f>IFERROR(IF(VLOOKUP($A86,'Annex 2 EHV charges'!$A:$O,12,FALSE)=0,"",VLOOKUP($A86,'Annex 2 EHV charges'!$A:$O,12,FALSE)),"")</f>
        <v>-</v>
      </c>
    </row>
    <row r="87" spans="1:8" ht="12.75" customHeight="1" x14ac:dyDescent="0.25">
      <c r="A87" s="85">
        <f t="array" ref="A87">IFERROR(INDEX('Annex 2 EHV charges'!$A$11:$A$260, MATCH(0, IF(ISBLANK('Annex 2 EHV charges'!$A$11:$A$260),1, COUNTIF(A$4:$A86, 'Annex 2 EHV charges'!$A$11:$A$260)), 0)),"")</f>
        <v>896</v>
      </c>
      <c r="B87" s="85">
        <f>IF($A87="","",VLOOKUP($A87,'Annex 2 EHV charges'!$A:$O,2,0))</f>
        <v>896</v>
      </c>
      <c r="C87" s="86">
        <f>IF($A87="","",VLOOKUP($A87,'Annex 2 EHV charges'!$A:$O,3,0))</f>
        <v>1300060673442</v>
      </c>
      <c r="D87" s="85" t="str">
        <f>IF($A87="","",VLOOKUP($A87,'Annex 2 EHV charges'!$A:$O,7,0))</f>
        <v>Percival Lane STOR</v>
      </c>
      <c r="E87" s="87" t="str">
        <f>IFERROR(IF(VLOOKUP($A87,'Annex 2 EHV charges'!$A:$O,9,FALSE)=0,"",VLOOKUP($A87,'Annex 2 EHV charges'!$A:$O,9,FALSE)),"")</f>
        <v>-</v>
      </c>
      <c r="F87" s="88">
        <f>IFERROR(IF(VLOOKUP($A87,'Annex 2 EHV charges'!$A:$O,10,FALSE)=0,"",VLOOKUP($A87,'Annex 2 EHV charges'!$A:$O,10,FALSE)),"")</f>
        <v>1647.16</v>
      </c>
      <c r="G87" s="89">
        <f>IFERROR(IF(VLOOKUP($A87,'Annex 2 EHV charges'!$A:$O,11,FALSE)=0,"",VLOOKUP($A87,'Annex 2 EHV charges'!$A:$O,11,FALSE)),"")</f>
        <v>1.58</v>
      </c>
      <c r="H87" s="89">
        <f>IFERROR(IF(VLOOKUP($A87,'Annex 2 EHV charges'!$A:$O,12,FALSE)=0,"",VLOOKUP($A87,'Annex 2 EHV charges'!$A:$O,12,FALSE)),"")</f>
        <v>1.58</v>
      </c>
    </row>
    <row r="88" spans="1:8" ht="12.75" customHeight="1" x14ac:dyDescent="0.25">
      <c r="A88" s="85">
        <f t="array" ref="A88">IFERROR(INDEX('Annex 2 EHV charges'!$A$11:$A$260, MATCH(0, IF(ISBLANK('Annex 2 EHV charges'!$A$11:$A$260),1, COUNTIF(A$4:$A87, 'Annex 2 EHV charges'!$A$11:$A$260)), 0)),"")</f>
        <v>897</v>
      </c>
      <c r="B88" s="85">
        <f>IF($A88="","",VLOOKUP($A88,'Annex 2 EHV charges'!$A:$O,2,0))</f>
        <v>897</v>
      </c>
      <c r="C88" s="86">
        <f>IF($A88="","",VLOOKUP($A88,'Annex 2 EHV charges'!$A:$O,3,0))</f>
        <v>1300060673460</v>
      </c>
      <c r="D88" s="85" t="str">
        <f>IF($A88="","",VLOOKUP($A88,'Annex 2 EHV charges'!$A:$O,7,0))</f>
        <v>Stanlow STOR</v>
      </c>
      <c r="E88" s="87" t="str">
        <f>IFERROR(IF(VLOOKUP($A88,'Annex 2 EHV charges'!$A:$O,9,FALSE)=0,"",VLOOKUP($A88,'Annex 2 EHV charges'!$A:$O,9,FALSE)),"")</f>
        <v>-</v>
      </c>
      <c r="F88" s="88">
        <f>IFERROR(IF(VLOOKUP($A88,'Annex 2 EHV charges'!$A:$O,10,FALSE)=0,"",VLOOKUP($A88,'Annex 2 EHV charges'!$A:$O,10,FALSE)),"")</f>
        <v>80.349999999999994</v>
      </c>
      <c r="G88" s="89">
        <f>IFERROR(IF(VLOOKUP($A88,'Annex 2 EHV charges'!$A:$O,11,FALSE)=0,"",VLOOKUP($A88,'Annex 2 EHV charges'!$A:$O,11,FALSE)),"")</f>
        <v>1.67</v>
      </c>
      <c r="H88" s="89">
        <f>IFERROR(IF(VLOOKUP($A88,'Annex 2 EHV charges'!$A:$O,12,FALSE)=0,"",VLOOKUP($A88,'Annex 2 EHV charges'!$A:$O,12,FALSE)),"")</f>
        <v>1.67</v>
      </c>
    </row>
    <row r="89" spans="1:8" ht="12.75" customHeight="1" x14ac:dyDescent="0.25">
      <c r="A89" s="85">
        <f t="array" ref="A89">IFERROR(INDEX('Annex 2 EHV charges'!$A$11:$A$260, MATCH(0, IF(ISBLANK('Annex 2 EHV charges'!$A$11:$A$260),1, COUNTIF(A$4:$A88, 'Annex 2 EHV charges'!$A$11:$A$260)), 0)),"")</f>
        <v>898</v>
      </c>
      <c r="B89" s="85">
        <f>IF($A89="","",VLOOKUP($A89,'Annex 2 EHV charges'!$A:$O,2,0))</f>
        <v>898</v>
      </c>
      <c r="C89" s="86">
        <f>IF($A89="","",VLOOKUP($A89,'Annex 2 EHV charges'!$A:$O,3,0))</f>
        <v>1300051694552</v>
      </c>
      <c r="D89" s="85" t="str">
        <f>IF($A89="","",VLOOKUP($A89,'Annex 2 EHV charges'!$A:$O,7,0))</f>
        <v>PG Winnington</v>
      </c>
      <c r="E89" s="87" t="str">
        <f>IFERROR(IF(VLOOKUP($A89,'Annex 2 EHV charges'!$A:$O,9,FALSE)=0,"",VLOOKUP($A89,'Annex 2 EHV charges'!$A:$O,9,FALSE)),"")</f>
        <v>-</v>
      </c>
      <c r="F89" s="88">
        <f>IFERROR(IF(VLOOKUP($A89,'Annex 2 EHV charges'!$A:$O,10,FALSE)=0,"",VLOOKUP($A89,'Annex 2 EHV charges'!$A:$O,10,FALSE)),"")</f>
        <v>549.09</v>
      </c>
      <c r="G89" s="89">
        <f>IFERROR(IF(VLOOKUP($A89,'Annex 2 EHV charges'!$A:$O,11,FALSE)=0,"",VLOOKUP($A89,'Annex 2 EHV charges'!$A:$O,11,FALSE)),"")</f>
        <v>1.38</v>
      </c>
      <c r="H89" s="89">
        <f>IFERROR(IF(VLOOKUP($A89,'Annex 2 EHV charges'!$A:$O,12,FALSE)=0,"",VLOOKUP($A89,'Annex 2 EHV charges'!$A:$O,12,FALSE)),"")</f>
        <v>1.38</v>
      </c>
    </row>
    <row r="90" spans="1:8" ht="12.75" customHeight="1" x14ac:dyDescent="0.25">
      <c r="A90" s="85">
        <f t="array" ref="A90">IFERROR(INDEX('Annex 2 EHV charges'!$A$11:$A$260, MATCH(0, IF(ISBLANK('Annex 2 EHV charges'!$A$11:$A$260),1, COUNTIF(A$4:$A89, 'Annex 2 EHV charges'!$A$11:$A$260)), 0)),"")</f>
        <v>899</v>
      </c>
      <c r="B90" s="85">
        <f>IF($A90="","",VLOOKUP($A90,'Annex 2 EHV charges'!$A:$O,2,0))</f>
        <v>899</v>
      </c>
      <c r="C90" s="86">
        <f>IF($A90="","",VLOOKUP($A90,'Annex 2 EHV charges'!$A:$O,3,0))</f>
        <v>1300060484140</v>
      </c>
      <c r="D90" s="85" t="str">
        <f>IF($A90="","",VLOOKUP($A90,'Annex 2 EHV charges'!$A:$O,7,0))</f>
        <v>Airbus UK Ltd (33kV)</v>
      </c>
      <c r="E90" s="87" t="str">
        <f>IFERROR(IF(VLOOKUP($A90,'Annex 2 EHV charges'!$A:$O,9,FALSE)=0,"",VLOOKUP($A90,'Annex 2 EHV charges'!$A:$O,9,FALSE)),"")</f>
        <v>-</v>
      </c>
      <c r="F90" s="88">
        <f>IFERROR(IF(VLOOKUP($A90,'Annex 2 EHV charges'!$A:$O,10,FALSE)=0,"",VLOOKUP($A90,'Annex 2 EHV charges'!$A:$O,10,FALSE)),"")</f>
        <v>96726.22</v>
      </c>
      <c r="G90" s="89">
        <f>IFERROR(IF(VLOOKUP($A90,'Annex 2 EHV charges'!$A:$O,11,FALSE)=0,"",VLOOKUP($A90,'Annex 2 EHV charges'!$A:$O,11,FALSE)),"")</f>
        <v>3.35</v>
      </c>
      <c r="H90" s="89">
        <f>IFERROR(IF(VLOOKUP($A90,'Annex 2 EHV charges'!$A:$O,12,FALSE)=0,"",VLOOKUP($A90,'Annex 2 EHV charges'!$A:$O,12,FALSE)),"")</f>
        <v>3.35</v>
      </c>
    </row>
    <row r="91" spans="1:8" ht="12.75" customHeight="1" x14ac:dyDescent="0.25">
      <c r="A91" s="85">
        <f t="array" ref="A91">IFERROR(INDEX('Annex 2 EHV charges'!$A$11:$A$260, MATCH(0, IF(ISBLANK('Annex 2 EHV charges'!$A$11:$A$260),1, COUNTIF(A$4:$A90, 'Annex 2 EHV charges'!$A$11:$A$260)), 0)),"")</f>
        <v>911</v>
      </c>
      <c r="B91" s="85">
        <f>IF($A91="","",VLOOKUP($A91,'Annex 2 EHV charges'!$A:$O,2,0))</f>
        <v>911</v>
      </c>
      <c r="C91" s="86">
        <f>IF($A91="","",VLOOKUP($A91,'Annex 2 EHV charges'!$A:$O,3,0))</f>
        <v>1300060805612</v>
      </c>
      <c r="D91" s="85" t="str">
        <f>IF($A91="","",VLOOKUP($A91,'Annex 2 EHV charges'!$A:$O,7,0))</f>
        <v>Griffiths Road STOR (Northwich Power)</v>
      </c>
      <c r="E91" s="87" t="str">
        <f>IFERROR(IF(VLOOKUP($A91,'Annex 2 EHV charges'!$A:$O,9,FALSE)=0,"",VLOOKUP($A91,'Annex 2 EHV charges'!$A:$O,9,FALSE)),"")</f>
        <v>-</v>
      </c>
      <c r="F91" s="88">
        <f>IFERROR(IF(VLOOKUP($A91,'Annex 2 EHV charges'!$A:$O,10,FALSE)=0,"",VLOOKUP($A91,'Annex 2 EHV charges'!$A:$O,10,FALSE)),"")</f>
        <v>197.04</v>
      </c>
      <c r="G91" s="89">
        <f>IFERROR(IF(VLOOKUP($A91,'Annex 2 EHV charges'!$A:$O,11,FALSE)=0,"",VLOOKUP($A91,'Annex 2 EHV charges'!$A:$O,11,FALSE)),"")</f>
        <v>2.74</v>
      </c>
      <c r="H91" s="89">
        <f>IFERROR(IF(VLOOKUP($A91,'Annex 2 EHV charges'!$A:$O,12,FALSE)=0,"",VLOOKUP($A91,'Annex 2 EHV charges'!$A:$O,12,FALSE)),"")</f>
        <v>2.74</v>
      </c>
    </row>
    <row r="92" spans="1:8" ht="12.75" customHeight="1" x14ac:dyDescent="0.25">
      <c r="A92" s="85">
        <f t="array" ref="A92">IFERROR(INDEX('Annex 2 EHV charges'!$A$11:$A$260, MATCH(0, IF(ISBLANK('Annex 2 EHV charges'!$A$11:$A$260),1, COUNTIF(A$4:$A91, 'Annex 2 EHV charges'!$A$11:$A$260)), 0)),"")</f>
        <v>912</v>
      </c>
      <c r="B92" s="85">
        <f>IF($A92="","",VLOOKUP($A92,'Annex 2 EHV charges'!$A:$O,2,0))</f>
        <v>912</v>
      </c>
      <c r="C92" s="86">
        <f>IF($A92="","",VLOOKUP($A92,'Annex 2 EHV charges'!$A:$O,3,0))</f>
        <v>1300060805560</v>
      </c>
      <c r="D92" s="85" t="str">
        <f>IF($A92="","",VLOOKUP($A92,'Annex 2 EHV charges'!$A:$O,7,0))</f>
        <v>Warrington Power- Slutchers lane</v>
      </c>
      <c r="E92" s="87" t="str">
        <f>IFERROR(IF(VLOOKUP($A92,'Annex 2 EHV charges'!$A:$O,9,FALSE)=0,"",VLOOKUP($A92,'Annex 2 EHV charges'!$A:$O,9,FALSE)),"")</f>
        <v>-</v>
      </c>
      <c r="F92" s="88">
        <f>IFERROR(IF(VLOOKUP($A92,'Annex 2 EHV charges'!$A:$O,10,FALSE)=0,"",VLOOKUP($A92,'Annex 2 EHV charges'!$A:$O,10,FALSE)),"")</f>
        <v>114.51</v>
      </c>
      <c r="G92" s="89">
        <f>IFERROR(IF(VLOOKUP($A92,'Annex 2 EHV charges'!$A:$O,11,FALSE)=0,"",VLOOKUP($A92,'Annex 2 EHV charges'!$A:$O,11,FALSE)),"")</f>
        <v>1.89</v>
      </c>
      <c r="H92" s="89">
        <f>IFERROR(IF(VLOOKUP($A92,'Annex 2 EHV charges'!$A:$O,12,FALSE)=0,"",VLOOKUP($A92,'Annex 2 EHV charges'!$A:$O,12,FALSE)),"")</f>
        <v>1.89</v>
      </c>
    </row>
    <row r="93" spans="1:8" ht="12.75" customHeight="1" x14ac:dyDescent="0.25">
      <c r="A93" s="85">
        <f t="array" ref="A93">IFERROR(INDEX('Annex 2 EHV charges'!$A$11:$A$260, MATCH(0, IF(ISBLANK('Annex 2 EHV charges'!$A$11:$A$260),1, COUNTIF(A$4:$A92, 'Annex 2 EHV charges'!$A$11:$A$260)), 0)),"")</f>
        <v>913</v>
      </c>
      <c r="B93" s="85">
        <f>IF($A93="","",VLOOKUP($A93,'Annex 2 EHV charges'!$A:$O,2,0))</f>
        <v>913</v>
      </c>
      <c r="C93" s="86">
        <f>IF($A93="","",VLOOKUP($A93,'Annex 2 EHV charges'!$A:$O,3,0))</f>
        <v>1300060988493</v>
      </c>
      <c r="D93" s="85" t="str">
        <f>IF($A93="","",VLOOKUP($A93,'Annex 2 EHV charges'!$A:$O,7,0))</f>
        <v xml:space="preserve">Hillside Network Rail </v>
      </c>
      <c r="E93" s="87" t="str">
        <f>IFERROR(IF(VLOOKUP($A93,'Annex 2 EHV charges'!$A:$O,9,FALSE)=0,"",VLOOKUP($A93,'Annex 2 EHV charges'!$A:$O,9,FALSE)),"")</f>
        <v>-</v>
      </c>
      <c r="F93" s="88">
        <f>IFERROR(IF(VLOOKUP($A93,'Annex 2 EHV charges'!$A:$O,10,FALSE)=0,"",VLOOKUP($A93,'Annex 2 EHV charges'!$A:$O,10,FALSE)),"")</f>
        <v>20997.33</v>
      </c>
      <c r="G93" s="89">
        <f>IFERROR(IF(VLOOKUP($A93,'Annex 2 EHV charges'!$A:$O,11,FALSE)=0,"",VLOOKUP($A93,'Annex 2 EHV charges'!$A:$O,11,FALSE)),"")</f>
        <v>5.97</v>
      </c>
      <c r="H93" s="89">
        <f>IFERROR(IF(VLOOKUP($A93,'Annex 2 EHV charges'!$A:$O,12,FALSE)=0,"",VLOOKUP($A93,'Annex 2 EHV charges'!$A:$O,12,FALSE)),"")</f>
        <v>5.97</v>
      </c>
    </row>
    <row r="94" spans="1:8" ht="12.75" customHeight="1" x14ac:dyDescent="0.25">
      <c r="A94" s="85">
        <f t="array" ref="A94">IFERROR(INDEX('Annex 2 EHV charges'!$A$11:$A$260, MATCH(0, IF(ISBLANK('Annex 2 EHV charges'!$A$11:$A$260),1, COUNTIF(A$4:$A93, 'Annex 2 EHV charges'!$A$11:$A$260)), 0)),"")</f>
        <v>914</v>
      </c>
      <c r="B94" s="85">
        <f>IF($A94="","",VLOOKUP($A94,'Annex 2 EHV charges'!$A:$O,2,0))</f>
        <v>914</v>
      </c>
      <c r="C94" s="86">
        <f>IF($A94="","",VLOOKUP($A94,'Annex 2 EHV charges'!$A:$O,3,0))</f>
        <v>1300060818597</v>
      </c>
      <c r="D94" s="85" t="str">
        <f>IF($A94="","",VLOOKUP($A94,'Annex 2 EHV charges'!$A:$O,7,0))</f>
        <v>Latchford Lane Gas STOR</v>
      </c>
      <c r="E94" s="87" t="str">
        <f>IFERROR(IF(VLOOKUP($A94,'Annex 2 EHV charges'!$A:$O,9,FALSE)=0,"",VLOOKUP($A94,'Annex 2 EHV charges'!$A:$O,9,FALSE)),"")</f>
        <v>-</v>
      </c>
      <c r="F94" s="88">
        <f>IFERROR(IF(VLOOKUP($A94,'Annex 2 EHV charges'!$A:$O,10,FALSE)=0,"",VLOOKUP($A94,'Annex 2 EHV charges'!$A:$O,10,FALSE)),"")</f>
        <v>20.73</v>
      </c>
      <c r="G94" s="89">
        <f>IFERROR(IF(VLOOKUP($A94,'Annex 2 EHV charges'!$A:$O,11,FALSE)=0,"",VLOOKUP($A94,'Annex 2 EHV charges'!$A:$O,11,FALSE)),"")</f>
        <v>2.13</v>
      </c>
      <c r="H94" s="89">
        <f>IFERROR(IF(VLOOKUP($A94,'Annex 2 EHV charges'!$A:$O,12,FALSE)=0,"",VLOOKUP($A94,'Annex 2 EHV charges'!$A:$O,12,FALSE)),"")</f>
        <v>2.13</v>
      </c>
    </row>
    <row r="95" spans="1:8" ht="12.75" customHeight="1" x14ac:dyDescent="0.25">
      <c r="A95" s="85">
        <f t="array" ref="A95">IFERROR(INDEX('Annex 2 EHV charges'!$A$11:$A$260, MATCH(0, IF(ISBLANK('Annex 2 EHV charges'!$A$11:$A$260),1, COUNTIF(A$4:$A94, 'Annex 2 EHV charges'!$A$11:$A$260)), 0)),"")</f>
        <v>916</v>
      </c>
      <c r="B95" s="85">
        <f>IF($A95="","",VLOOKUP($A95,'Annex 2 EHV charges'!$A:$O,2,0))</f>
        <v>916</v>
      </c>
      <c r="C95" s="86">
        <f>IF($A95="","",VLOOKUP($A95,'Annex 2 EHV charges'!$A:$O,3,0))</f>
        <v>1300060914180</v>
      </c>
      <c r="D95" s="85" t="str">
        <f>IF($A95="","",VLOOKUP($A95,'Annex 2 EHV charges'!$A:$O,7,0))</f>
        <v>ERF Way STOR</v>
      </c>
      <c r="E95" s="87" t="str">
        <f>IFERROR(IF(VLOOKUP($A95,'Annex 2 EHV charges'!$A:$O,9,FALSE)=0,"",VLOOKUP($A95,'Annex 2 EHV charges'!$A:$O,9,FALSE)),"")</f>
        <v>-</v>
      </c>
      <c r="F95" s="88">
        <f>IFERROR(IF(VLOOKUP($A95,'Annex 2 EHV charges'!$A:$O,10,FALSE)=0,"",VLOOKUP($A95,'Annex 2 EHV charges'!$A:$O,10,FALSE)),"")</f>
        <v>86.82</v>
      </c>
      <c r="G95" s="89">
        <f>IFERROR(IF(VLOOKUP($A95,'Annex 2 EHV charges'!$A:$O,11,FALSE)=0,"",VLOOKUP($A95,'Annex 2 EHV charges'!$A:$O,11,FALSE)),"")</f>
        <v>1.8</v>
      </c>
      <c r="H95" s="89">
        <f>IFERROR(IF(VLOOKUP($A95,'Annex 2 EHV charges'!$A:$O,12,FALSE)=0,"",VLOOKUP($A95,'Annex 2 EHV charges'!$A:$O,12,FALSE)),"")</f>
        <v>1.8</v>
      </c>
    </row>
    <row r="96" spans="1:8" ht="12.75" customHeight="1" x14ac:dyDescent="0.25">
      <c r="A96" s="85">
        <f t="array" ref="A96">IFERROR(INDEX('Annex 2 EHV charges'!$A$11:$A$260, MATCH(0, IF(ISBLANK('Annex 2 EHV charges'!$A$11:$A$260),1, COUNTIF(A$4:$A95, 'Annex 2 EHV charges'!$A$11:$A$260)), 0)),"")</f>
        <v>917</v>
      </c>
      <c r="B96" s="85">
        <f>IF($A96="","",VLOOKUP($A96,'Annex 2 EHV charges'!$A:$O,2,0))</f>
        <v>917</v>
      </c>
      <c r="C96" s="86">
        <f>IF($A96="","",VLOOKUP($A96,'Annex 2 EHV charges'!$A:$O,3,0))</f>
        <v>1300060928379</v>
      </c>
      <c r="D96" s="85" t="str">
        <f>IF($A96="","",VLOOKUP($A96,'Annex 2 EHV charges'!$A:$O,7,0))</f>
        <v>Hooton Bio Mass</v>
      </c>
      <c r="E96" s="87" t="str">
        <f>IFERROR(IF(VLOOKUP($A96,'Annex 2 EHV charges'!$A:$O,9,FALSE)=0,"",VLOOKUP($A96,'Annex 2 EHV charges'!$A:$O,9,FALSE)),"")</f>
        <v>-</v>
      </c>
      <c r="F96" s="88">
        <f>IFERROR(IF(VLOOKUP($A96,'Annex 2 EHV charges'!$A:$O,10,FALSE)=0,"",VLOOKUP($A96,'Annex 2 EHV charges'!$A:$O,10,FALSE)),"")</f>
        <v>1041.04</v>
      </c>
      <c r="G96" s="89">
        <f>IFERROR(IF(VLOOKUP($A96,'Annex 2 EHV charges'!$A:$O,11,FALSE)=0,"",VLOOKUP($A96,'Annex 2 EHV charges'!$A:$O,11,FALSE)),"")</f>
        <v>1.36</v>
      </c>
      <c r="H96" s="89">
        <f>IFERROR(IF(VLOOKUP($A96,'Annex 2 EHV charges'!$A:$O,12,FALSE)=0,"",VLOOKUP($A96,'Annex 2 EHV charges'!$A:$O,12,FALSE)),"")</f>
        <v>1.36</v>
      </c>
    </row>
    <row r="97" spans="1:8" ht="12.75" customHeight="1" x14ac:dyDescent="0.25">
      <c r="A97" s="85">
        <f t="array" ref="A97">IFERROR(INDEX('Annex 2 EHV charges'!$A$11:$A$260, MATCH(0, IF(ISBLANK('Annex 2 EHV charges'!$A$11:$A$260),1, COUNTIF(A$4:$A96, 'Annex 2 EHV charges'!$A$11:$A$260)), 0)),"")</f>
        <v>918</v>
      </c>
      <c r="B97" s="85">
        <f>IF($A97="","",VLOOKUP($A97,'Annex 2 EHV charges'!$A:$O,2,0))</f>
        <v>918</v>
      </c>
      <c r="C97" s="86">
        <f>IF($A97="","",VLOOKUP($A97,'Annex 2 EHV charges'!$A:$O,3,0))</f>
        <v>1300060901943</v>
      </c>
      <c r="D97" s="85" t="str">
        <f>IF($A97="","",VLOOKUP($A97,'Annex 2 EHV charges'!$A:$O,7,0))</f>
        <v>Alexandra Park</v>
      </c>
      <c r="E97" s="87" t="str">
        <f>IFERROR(IF(VLOOKUP($A97,'Annex 2 EHV charges'!$A:$O,9,FALSE)=0,"",VLOOKUP($A97,'Annex 2 EHV charges'!$A:$O,9,FALSE)),"")</f>
        <v>-</v>
      </c>
      <c r="F97" s="88">
        <f>IFERROR(IF(VLOOKUP($A97,'Annex 2 EHV charges'!$A:$O,10,FALSE)=0,"",VLOOKUP($A97,'Annex 2 EHV charges'!$A:$O,10,FALSE)),"")</f>
        <v>112.34</v>
      </c>
      <c r="G97" s="89">
        <f>IFERROR(IF(VLOOKUP($A97,'Annex 2 EHV charges'!$A:$O,11,FALSE)=0,"",VLOOKUP($A97,'Annex 2 EHV charges'!$A:$O,11,FALSE)),"")</f>
        <v>1.74</v>
      </c>
      <c r="H97" s="89">
        <f>IFERROR(IF(VLOOKUP($A97,'Annex 2 EHV charges'!$A:$O,12,FALSE)=0,"",VLOOKUP($A97,'Annex 2 EHV charges'!$A:$O,12,FALSE)),"")</f>
        <v>1.74</v>
      </c>
    </row>
    <row r="98" spans="1:8" ht="12.75" customHeight="1" x14ac:dyDescent="0.25">
      <c r="A98" s="85">
        <f t="array" ref="A98">IFERROR(INDEX('Annex 2 EHV charges'!$A$11:$A$260, MATCH(0, IF(ISBLANK('Annex 2 EHV charges'!$A$11:$A$260),1, COUNTIF(A$4:$A97, 'Annex 2 EHV charges'!$A$11:$A$260)), 0)),"")</f>
        <v>919</v>
      </c>
      <c r="B98" s="85">
        <f>IF($A98="","",VLOOKUP($A98,'Annex 2 EHV charges'!$A:$O,2,0))</f>
        <v>919</v>
      </c>
      <c r="C98" s="86">
        <f>IF($A98="","",VLOOKUP($A98,'Annex 2 EHV charges'!$A:$O,3,0))</f>
        <v>1300060969923</v>
      </c>
      <c r="D98" s="85" t="str">
        <f>IF($A98="","",VLOOKUP($A98,'Annex 2 EHV charges'!$A:$O,7,0))</f>
        <v>NR Bidston</v>
      </c>
      <c r="E98" s="87" t="str">
        <f>IFERROR(IF(VLOOKUP($A98,'Annex 2 EHV charges'!$A:$O,9,FALSE)=0,"",VLOOKUP($A98,'Annex 2 EHV charges'!$A:$O,9,FALSE)),"")</f>
        <v>-</v>
      </c>
      <c r="F98" s="88">
        <f>IFERROR(IF(VLOOKUP($A98,'Annex 2 EHV charges'!$A:$O,10,FALSE)=0,"",VLOOKUP($A98,'Annex 2 EHV charges'!$A:$O,10,FALSE)),"")</f>
        <v>56764.66</v>
      </c>
      <c r="G98" s="89">
        <f>IFERROR(IF(VLOOKUP($A98,'Annex 2 EHV charges'!$A:$O,11,FALSE)=0,"",VLOOKUP($A98,'Annex 2 EHV charges'!$A:$O,11,FALSE)),"")</f>
        <v>2.71</v>
      </c>
      <c r="H98" s="89">
        <f>IFERROR(IF(VLOOKUP($A98,'Annex 2 EHV charges'!$A:$O,12,FALSE)=0,"",VLOOKUP($A98,'Annex 2 EHV charges'!$A:$O,12,FALSE)),"")</f>
        <v>2.71</v>
      </c>
    </row>
    <row r="99" spans="1:8" ht="12.75" customHeight="1" x14ac:dyDescent="0.25">
      <c r="A99" s="85">
        <f t="array" ref="A99">IFERROR(INDEX('Annex 2 EHV charges'!$A$11:$A$260, MATCH(0, IF(ISBLANK('Annex 2 EHV charges'!$A$11:$A$260),1, COUNTIF(A$4:$A98, 'Annex 2 EHV charges'!$A$11:$A$260)), 0)),"")</f>
        <v>921</v>
      </c>
      <c r="B99" s="85">
        <f>IF($A99="","",VLOOKUP($A99,'Annex 2 EHV charges'!$A:$O,2,0))</f>
        <v>921</v>
      </c>
      <c r="C99" s="86">
        <f>IF($A99="","",VLOOKUP($A99,'Annex 2 EHV charges'!$A:$O,3,0))</f>
        <v>1300050654248</v>
      </c>
      <c r="D99" s="85" t="str">
        <f>IF($A99="","",VLOOKUP($A99,'Annex 2 EHV charges'!$A:$O,7,0))</f>
        <v>Network Rail (Crewe)</v>
      </c>
      <c r="E99" s="87" t="str">
        <f>IFERROR(IF(VLOOKUP($A99,'Annex 2 EHV charges'!$A:$O,9,FALSE)=0,"",VLOOKUP($A99,'Annex 2 EHV charges'!$A:$O,9,FALSE)),"")</f>
        <v>-</v>
      </c>
      <c r="F99" s="88">
        <f>IFERROR(IF(VLOOKUP($A99,'Annex 2 EHV charges'!$A:$O,10,FALSE)=0,"",VLOOKUP($A99,'Annex 2 EHV charges'!$A:$O,10,FALSE)),"")</f>
        <v>99346.35</v>
      </c>
      <c r="G99" s="89">
        <f>IFERROR(IF(VLOOKUP($A99,'Annex 2 EHV charges'!$A:$O,11,FALSE)=0,"",VLOOKUP($A99,'Annex 2 EHV charges'!$A:$O,11,FALSE)),"")</f>
        <v>2.91</v>
      </c>
      <c r="H99" s="89">
        <f>IFERROR(IF(VLOOKUP($A99,'Annex 2 EHV charges'!$A:$O,12,FALSE)=0,"",VLOOKUP($A99,'Annex 2 EHV charges'!$A:$O,12,FALSE)),"")</f>
        <v>2.91</v>
      </c>
    </row>
    <row r="100" spans="1:8" ht="12.75" customHeight="1" x14ac:dyDescent="0.25">
      <c r="A100" s="85">
        <f t="array" ref="A100">IFERROR(INDEX('Annex 2 EHV charges'!$A$11:$A$260, MATCH(0, IF(ISBLANK('Annex 2 EHV charges'!$A$11:$A$260),1, COUNTIF(A$4:$A99, 'Annex 2 EHV charges'!$A$11:$A$260)), 0)),"")</f>
        <v>923</v>
      </c>
      <c r="B100" s="85">
        <f>IF($A100="","",VLOOKUP($A100,'Annex 2 EHV charges'!$A:$O,2,0))</f>
        <v>923</v>
      </c>
      <c r="C100" s="86">
        <f>IF($A100="","",VLOOKUP($A100,'Annex 2 EHV charges'!$A:$O,3,0))</f>
        <v>1300050649994</v>
      </c>
      <c r="D100" s="85" t="str">
        <f>IF($A100="","",VLOOKUP($A100,'Annex 2 EHV charges'!$A:$O,7,0))</f>
        <v>Network Rail (Bankhall)</v>
      </c>
      <c r="E100" s="87" t="str">
        <f>IFERROR(IF(VLOOKUP($A100,'Annex 2 EHV charges'!$A:$O,9,FALSE)=0,"",VLOOKUP($A100,'Annex 2 EHV charges'!$A:$O,9,FALSE)),"")</f>
        <v>-</v>
      </c>
      <c r="F100" s="88">
        <f>IFERROR(IF(VLOOKUP($A100,'Annex 2 EHV charges'!$A:$O,10,FALSE)=0,"",VLOOKUP($A100,'Annex 2 EHV charges'!$A:$O,10,FALSE)),"")</f>
        <v>89479.45</v>
      </c>
      <c r="G100" s="89">
        <f>IFERROR(IF(VLOOKUP($A100,'Annex 2 EHV charges'!$A:$O,11,FALSE)=0,"",VLOOKUP($A100,'Annex 2 EHV charges'!$A:$O,11,FALSE)),"")</f>
        <v>4.55</v>
      </c>
      <c r="H100" s="89">
        <f>IFERROR(IF(VLOOKUP($A100,'Annex 2 EHV charges'!$A:$O,12,FALSE)=0,"",VLOOKUP($A100,'Annex 2 EHV charges'!$A:$O,12,FALSE)),"")</f>
        <v>4.55</v>
      </c>
    </row>
    <row r="101" spans="1:8" ht="12.75" customHeight="1" x14ac:dyDescent="0.25">
      <c r="A101" s="85">
        <f t="array" ref="A101">IFERROR(INDEX('Annex 2 EHV charges'!$A$11:$A$260, MATCH(0, IF(ISBLANK('Annex 2 EHV charges'!$A$11:$A$260),1, COUNTIF(A$4:$A100, 'Annex 2 EHV charges'!$A$11:$A$260)), 0)),"")</f>
        <v>924</v>
      </c>
      <c r="B101" s="85">
        <f>IF($A101="","",VLOOKUP($A101,'Annex 2 EHV charges'!$A:$O,2,0))</f>
        <v>924</v>
      </c>
      <c r="C101" s="86">
        <f>IF($A101="","",VLOOKUP($A101,'Annex 2 EHV charges'!$A:$O,3,0))</f>
        <v>1300060972493</v>
      </c>
      <c r="D101" s="85" t="str">
        <f>IF($A101="","",VLOOKUP($A101,'Annex 2 EHV charges'!$A:$O,7,0))</f>
        <v>NR Bromborough</v>
      </c>
      <c r="E101" s="87" t="str">
        <f>IFERROR(IF(VLOOKUP($A101,'Annex 2 EHV charges'!$A:$O,9,FALSE)=0,"",VLOOKUP($A101,'Annex 2 EHV charges'!$A:$O,9,FALSE)),"")</f>
        <v>-</v>
      </c>
      <c r="F101" s="88">
        <f>IFERROR(IF(VLOOKUP($A101,'Annex 2 EHV charges'!$A:$O,10,FALSE)=0,"",VLOOKUP($A101,'Annex 2 EHV charges'!$A:$O,10,FALSE)),"")</f>
        <v>57452.83</v>
      </c>
      <c r="G101" s="89">
        <f>IFERROR(IF(VLOOKUP($A101,'Annex 2 EHV charges'!$A:$O,11,FALSE)=0,"",VLOOKUP($A101,'Annex 2 EHV charges'!$A:$O,11,FALSE)),"")</f>
        <v>4.78</v>
      </c>
      <c r="H101" s="89">
        <f>IFERROR(IF(VLOOKUP($A101,'Annex 2 EHV charges'!$A:$O,12,FALSE)=0,"",VLOOKUP($A101,'Annex 2 EHV charges'!$A:$O,12,FALSE)),"")</f>
        <v>4.78</v>
      </c>
    </row>
    <row r="102" spans="1:8" ht="12.75" customHeight="1" x14ac:dyDescent="0.25">
      <c r="A102" s="85">
        <f t="array" ref="A102">IFERROR(INDEX('Annex 2 EHV charges'!$A$11:$A$260, MATCH(0, IF(ISBLANK('Annex 2 EHV charges'!$A$11:$A$260),1, COUNTIF(A$4:$A101, 'Annex 2 EHV charges'!$A$11:$A$260)), 0)),"")</f>
        <v>925</v>
      </c>
      <c r="B102" s="85">
        <f>IF($A102="","",VLOOKUP($A102,'Annex 2 EHV charges'!$A:$O,2,0))</f>
        <v>925</v>
      </c>
      <c r="C102" s="86">
        <f>IF($A102="","",VLOOKUP($A102,'Annex 2 EHV charges'!$A:$O,3,0))</f>
        <v>1300050654220</v>
      </c>
      <c r="D102" s="85" t="str">
        <f>IF($A102="","",VLOOKUP($A102,'Annex 2 EHV charges'!$A:$O,7,0))</f>
        <v>Network Rail (Shore Road)</v>
      </c>
      <c r="E102" s="87" t="str">
        <f>IFERROR(IF(VLOOKUP($A102,'Annex 2 EHV charges'!$A:$O,9,FALSE)=0,"",VLOOKUP($A102,'Annex 2 EHV charges'!$A:$O,9,FALSE)),"")</f>
        <v>-</v>
      </c>
      <c r="F102" s="88">
        <f>IFERROR(IF(VLOOKUP($A102,'Annex 2 EHV charges'!$A:$O,10,FALSE)=0,"",VLOOKUP($A102,'Annex 2 EHV charges'!$A:$O,10,FALSE)),"")</f>
        <v>62209.79</v>
      </c>
      <c r="G102" s="89">
        <f>IFERROR(IF(VLOOKUP($A102,'Annex 2 EHV charges'!$A:$O,11,FALSE)=0,"",VLOOKUP($A102,'Annex 2 EHV charges'!$A:$O,11,FALSE)),"")</f>
        <v>3.44</v>
      </c>
      <c r="H102" s="89">
        <f>IFERROR(IF(VLOOKUP($A102,'Annex 2 EHV charges'!$A:$O,12,FALSE)=0,"",VLOOKUP($A102,'Annex 2 EHV charges'!$A:$O,12,FALSE)),"")</f>
        <v>3.44</v>
      </c>
    </row>
    <row r="103" spans="1:8" ht="12.75" customHeight="1" x14ac:dyDescent="0.25">
      <c r="A103" s="85" t="str">
        <f t="array" ref="A103">IFERROR(INDEX('Annex 2 EHV charges'!$A$11:$A$260, MATCH(0, IF(ISBLANK('Annex 2 EHV charges'!$A$11:$A$260),1, COUNTIF(A$4:$A102, 'Annex 2 EHV charges'!$A$11:$A$260)), 0)),"")</f>
        <v>M05</v>
      </c>
      <c r="B103" s="85" t="str">
        <f>IF($A103="","",VLOOKUP($A103,'Annex 2 EHV charges'!$A:$O,2,0))</f>
        <v>M05</v>
      </c>
      <c r="C103" s="86" t="str">
        <f>IF($A103="","",VLOOKUP($A103,'Annex 2 EHV charges'!$A:$O,3,0))</f>
        <v>MSID 0030</v>
      </c>
      <c r="D103" s="85" t="str">
        <f>IF($A103="","",VLOOKUP($A103,'Annex 2 EHV charges'!$A:$O,7,0))</f>
        <v>Risley</v>
      </c>
      <c r="E103" s="87" t="str">
        <f>IFERROR(IF(VLOOKUP($A103,'Annex 2 EHV charges'!$A:$O,9,FALSE)=0,"",VLOOKUP($A103,'Annex 2 EHV charges'!$A:$O,9,FALSE)),"")</f>
        <v>-</v>
      </c>
      <c r="F103" s="88">
        <f>IFERROR(IF(VLOOKUP($A103,'Annex 2 EHV charges'!$A:$O,10,FALSE)=0,"",VLOOKUP($A103,'Annex 2 EHV charges'!$A:$O,10,FALSE)),"")</f>
        <v>87620.41</v>
      </c>
      <c r="G103" s="89">
        <f>IFERROR(IF(VLOOKUP($A103,'Annex 2 EHV charges'!$A:$O,11,FALSE)=0,"",VLOOKUP($A103,'Annex 2 EHV charges'!$A:$O,11,FALSE)),"")</f>
        <v>4.4800000000000004</v>
      </c>
      <c r="H103" s="89">
        <f>IFERROR(IF(VLOOKUP($A103,'Annex 2 EHV charges'!$A:$O,12,FALSE)=0,"",VLOOKUP($A103,'Annex 2 EHV charges'!$A:$O,12,FALSE)),"")</f>
        <v>4.4800000000000004</v>
      </c>
    </row>
    <row r="104" spans="1:8" ht="12.75" customHeight="1" x14ac:dyDescent="0.25">
      <c r="A104" s="85" t="str">
        <f t="array" ref="A104">IFERROR(INDEX('Annex 2 EHV charges'!$A$11:$A$260, MATCH(0, IF(ISBLANK('Annex 2 EHV charges'!$A$11:$A$260),1, COUNTIF(A$4:$A103, 'Annex 2 EHV charges'!$A$11:$A$260)), 0)),"")</f>
        <v>M06</v>
      </c>
      <c r="B104" s="85" t="str">
        <f>IF($A104="","",VLOOKUP($A104,'Annex 2 EHV charges'!$A:$O,2,0))</f>
        <v>M06</v>
      </c>
      <c r="C104" s="86" t="str">
        <f>IF($A104="","",VLOOKUP($A104,'Annex 2 EHV charges'!$A:$O,3,0))</f>
        <v>MSID 0031/32</v>
      </c>
      <c r="D104" s="85" t="str">
        <f>IF($A104="","",VLOOKUP($A104,'Annex 2 EHV charges'!$A:$O,7,0))</f>
        <v>Bold</v>
      </c>
      <c r="E104" s="87" t="str">
        <f>IFERROR(IF(VLOOKUP($A104,'Annex 2 EHV charges'!$A:$O,9,FALSE)=0,"",VLOOKUP($A104,'Annex 2 EHV charges'!$A:$O,9,FALSE)),"")</f>
        <v>-</v>
      </c>
      <c r="F104" s="88">
        <f>IFERROR(IF(VLOOKUP($A104,'Annex 2 EHV charges'!$A:$O,10,FALSE)=0,"",VLOOKUP($A104,'Annex 2 EHV charges'!$A:$O,10,FALSE)),"")</f>
        <v>206501.02</v>
      </c>
      <c r="G104" s="89">
        <f>IFERROR(IF(VLOOKUP($A104,'Annex 2 EHV charges'!$A:$O,11,FALSE)=0,"",VLOOKUP($A104,'Annex 2 EHV charges'!$A:$O,11,FALSE)),"")</f>
        <v>2.65</v>
      </c>
      <c r="H104" s="89">
        <f>IFERROR(IF(VLOOKUP($A104,'Annex 2 EHV charges'!$A:$O,12,FALSE)=0,"",VLOOKUP($A104,'Annex 2 EHV charges'!$A:$O,12,FALSE)),"")</f>
        <v>2.65</v>
      </c>
    </row>
    <row r="105" spans="1:8" ht="12.75" customHeight="1" x14ac:dyDescent="0.25">
      <c r="A105" s="85" t="str">
        <f t="array" ref="A105">IFERROR(INDEX('Annex 2 EHV charges'!$A$11:$A$260, MATCH(0, IF(ISBLANK('Annex 2 EHV charges'!$A$11:$A$260),1, COUNTIF(A$4:$A104, 'Annex 2 EHV charges'!$A$11:$A$260)), 0)),"")</f>
        <v>M02</v>
      </c>
      <c r="B105" s="85" t="str">
        <f>IF($A105="","",VLOOKUP($A105,'Annex 2 EHV charges'!$A:$O,2,0))</f>
        <v>M02</v>
      </c>
      <c r="C105" s="86" t="str">
        <f>IF($A105="","",VLOOKUP($A105,'Annex 2 EHV charges'!$A:$O,3,0))</f>
        <v>MSID 4532/33</v>
      </c>
      <c r="D105" s="85" t="str">
        <f>IF($A105="","",VLOOKUP($A105,'Annex 2 EHV charges'!$A:$O,7,0))</f>
        <v>Dolgarrog PS</v>
      </c>
      <c r="E105" s="87" t="str">
        <f>IFERROR(IF(VLOOKUP($A105,'Annex 2 EHV charges'!$A:$O,9,FALSE)=0,"",VLOOKUP($A105,'Annex 2 EHV charges'!$A:$O,9,FALSE)),"")</f>
        <v>-</v>
      </c>
      <c r="F105" s="88" t="str">
        <f>IFERROR(IF(VLOOKUP($A105,'Annex 2 EHV charges'!$A:$O,10,FALSE)=0,"",VLOOKUP($A105,'Annex 2 EHV charges'!$A:$O,10,FALSE)),"")</f>
        <v>-</v>
      </c>
      <c r="G105" s="89">
        <f>IFERROR(IF(VLOOKUP($A105,'Annex 2 EHV charges'!$A:$O,11,FALSE)=0,"",VLOOKUP($A105,'Annex 2 EHV charges'!$A:$O,11,FALSE)),"")</f>
        <v>1.74</v>
      </c>
      <c r="H105" s="89">
        <f>IFERROR(IF(VLOOKUP($A105,'Annex 2 EHV charges'!$A:$O,12,FALSE)=0,"",VLOOKUP($A105,'Annex 2 EHV charges'!$A:$O,12,FALSE)),"")</f>
        <v>1.74</v>
      </c>
    </row>
    <row r="106" spans="1:8" ht="12.75" customHeight="1" x14ac:dyDescent="0.25">
      <c r="A106" s="85" t="str">
        <f t="array" ref="A106">IFERROR(INDEX('Annex 2 EHV charges'!$A$11:$A$260, MATCH(0, IF(ISBLANK('Annex 2 EHV charges'!$A$11:$A$260),1, COUNTIF(A$4:$A105, 'Annex 2 EHV charges'!$A$11:$A$260)), 0)),"")</f>
        <v>M01</v>
      </c>
      <c r="B106" s="85" t="str">
        <f>IF($A106="","",VLOOKUP($A106,'Annex 2 EHV charges'!$A:$O,2,0))</f>
        <v>M01</v>
      </c>
      <c r="C106" s="86" t="str">
        <f>IF($A106="","",VLOOKUP($A106,'Annex 2 EHV charges'!$A:$O,3,0))</f>
        <v>MSID 7203</v>
      </c>
      <c r="D106" s="85" t="str">
        <f>IF($A106="","",VLOOKUP($A106,'Annex 2 EHV charges'!$A:$O,7,0))</f>
        <v>Burbo Bank</v>
      </c>
      <c r="E106" s="87" t="str">
        <f>IFERROR(IF(VLOOKUP($A106,'Annex 2 EHV charges'!$A:$O,9,FALSE)=0,"",VLOOKUP($A106,'Annex 2 EHV charges'!$A:$O,9,FALSE)),"")</f>
        <v>-</v>
      </c>
      <c r="F106" s="88">
        <f>IFERROR(IF(VLOOKUP($A106,'Annex 2 EHV charges'!$A:$O,10,FALSE)=0,"",VLOOKUP($A106,'Annex 2 EHV charges'!$A:$O,10,FALSE)),"")</f>
        <v>20963.98</v>
      </c>
      <c r="G106" s="89" t="str">
        <f>IFERROR(IF(VLOOKUP($A106,'Annex 2 EHV charges'!$A:$O,11,FALSE)=0,"",VLOOKUP($A106,'Annex 2 EHV charges'!$A:$O,11,FALSE)),"")</f>
        <v>-</v>
      </c>
      <c r="H106" s="89" t="str">
        <f>IFERROR(IF(VLOOKUP($A106,'Annex 2 EHV charges'!$A:$O,12,FALSE)=0,"",VLOOKUP($A106,'Annex 2 EHV charges'!$A:$O,12,FALSE)),"")</f>
        <v>-</v>
      </c>
    </row>
    <row r="107" spans="1:8" ht="12.75" customHeight="1" x14ac:dyDescent="0.25">
      <c r="A107" s="85" t="str">
        <f t="array" ref="A107">IFERROR(INDEX('Annex 2 EHV charges'!$A$11:$A$260, MATCH(0, IF(ISBLANK('Annex 2 EHV charges'!$A$11:$A$260),1, COUNTIF(A$4:$A106, 'Annex 2 EHV charges'!$A$11:$A$260)), 0)),"")</f>
        <v>M09</v>
      </c>
      <c r="B107" s="85" t="str">
        <f>IF($A107="","",VLOOKUP($A107,'Annex 2 EHV charges'!$A:$O,2,0))</f>
        <v>M09</v>
      </c>
      <c r="C107" s="86" t="str">
        <f>IF($A107="","",VLOOKUP($A107,'Annex 2 EHV charges'!$A:$O,3,0))</f>
        <v>MSID 7382/3/4</v>
      </c>
      <c r="D107" s="85" t="str">
        <f>IF($A107="","",VLOOKUP($A107,'Annex 2 EHV charges'!$A:$O,7,0))</f>
        <v>Cheshire Power Station</v>
      </c>
      <c r="E107" s="87" t="str">
        <f>IFERROR(IF(VLOOKUP($A107,'Annex 2 EHV charges'!$A:$O,9,FALSE)=0,"",VLOOKUP($A107,'Annex 2 EHV charges'!$A:$O,9,FALSE)),"")</f>
        <v>-</v>
      </c>
      <c r="F107" s="88">
        <f>IFERROR(IF(VLOOKUP($A107,'Annex 2 EHV charges'!$A:$O,10,FALSE)=0,"",VLOOKUP($A107,'Annex 2 EHV charges'!$A:$O,10,FALSE)),"")</f>
        <v>106.44</v>
      </c>
      <c r="G107" s="89">
        <f>IFERROR(IF(VLOOKUP($A107,'Annex 2 EHV charges'!$A:$O,11,FALSE)=0,"",VLOOKUP($A107,'Annex 2 EHV charges'!$A:$O,11,FALSE)),"")</f>
        <v>1.7</v>
      </c>
      <c r="H107" s="89">
        <f>IFERROR(IF(VLOOKUP($A107,'Annex 2 EHV charges'!$A:$O,12,FALSE)=0,"",VLOOKUP($A107,'Annex 2 EHV charges'!$A:$O,12,FALSE)),"")</f>
        <v>1.7</v>
      </c>
    </row>
    <row r="108" spans="1:8" ht="12.75" customHeight="1" x14ac:dyDescent="0.25">
      <c r="A108" s="85" t="str">
        <f t="array" ref="A108">IFERROR(INDEX('Annex 2 EHV charges'!$A$11:$A$260, MATCH(0, IF(ISBLANK('Annex 2 EHV charges'!$A$11:$A$260),1, COUNTIF(A$4:$A107, 'Annex 2 EHV charges'!$A$11:$A$260)), 0)),"")</f>
        <v>M07</v>
      </c>
      <c r="B108" s="85" t="str">
        <f>IF($A108="","",VLOOKUP($A108,'Annex 2 EHV charges'!$A:$O,2,0))</f>
        <v>M07</v>
      </c>
      <c r="C108" s="86" t="str">
        <f>IF($A108="","",VLOOKUP($A108,'Annex 2 EHV charges'!$A:$O,3,0))</f>
        <v xml:space="preserve">MSID 7385 </v>
      </c>
      <c r="D108" s="85" t="str">
        <f>IF($A108="","",VLOOKUP($A108,'Annex 2 EHV charges'!$A:$O,7,0))</f>
        <v xml:space="preserve">Carnegie Battery Storage </v>
      </c>
      <c r="E108" s="87" t="str">
        <f>IFERROR(IF(VLOOKUP($A108,'Annex 2 EHV charges'!$A:$O,9,FALSE)=0,"",VLOOKUP($A108,'Annex 2 EHV charges'!$A:$O,9,FALSE)),"")</f>
        <v>-</v>
      </c>
      <c r="F108" s="88">
        <f>IFERROR(IF(VLOOKUP($A108,'Annex 2 EHV charges'!$A:$O,10,FALSE)=0,"",VLOOKUP($A108,'Annex 2 EHV charges'!$A:$O,10,FALSE)),"")</f>
        <v>1238.06</v>
      </c>
      <c r="G108" s="89">
        <f>IFERROR(IF(VLOOKUP($A108,'Annex 2 EHV charges'!$A:$O,11,FALSE)=0,"",VLOOKUP($A108,'Annex 2 EHV charges'!$A:$O,11,FALSE)),"")</f>
        <v>1.19</v>
      </c>
      <c r="H108" s="89">
        <f>IFERROR(IF(VLOOKUP($A108,'Annex 2 EHV charges'!$A:$O,12,FALSE)=0,"",VLOOKUP($A108,'Annex 2 EHV charges'!$A:$O,12,FALSE)),"")</f>
        <v>1.19</v>
      </c>
    </row>
    <row r="109" spans="1:8" ht="12.75" customHeight="1" x14ac:dyDescent="0.25">
      <c r="A109" s="85" t="str">
        <f t="array" ref="A109">IFERROR(INDEX('Annex 2 EHV charges'!$A$11:$A$260, MATCH(0, IF(ISBLANK('Annex 2 EHV charges'!$A$11:$A$260),1, COUNTIF(A$4:$A108, 'Annex 2 EHV charges'!$A$11:$A$260)), 0)),"")</f>
        <v/>
      </c>
      <c r="B109" s="85" t="str">
        <f>IF($A109="","",VLOOKUP($A109,'Annex 2 EHV charges'!$A:$O,2,0))</f>
        <v/>
      </c>
      <c r="C109" s="86" t="str">
        <f>IF($A109="","",VLOOKUP($A109,'Annex 2 EHV charges'!$A:$O,3,0))</f>
        <v/>
      </c>
      <c r="D109" s="85" t="str">
        <f>IF($A109="","",VLOOKUP($A109,'Annex 2 EHV charges'!$A:$O,7,0))</f>
        <v/>
      </c>
      <c r="E109" s="87" t="str">
        <f>IFERROR(IF(VLOOKUP($A109,'Annex 2 EHV charges'!$A:$O,9,FALSE)=0,"",VLOOKUP($A109,'Annex 2 EHV charges'!$A:$O,9,FALSE)),"")</f>
        <v/>
      </c>
      <c r="F109" s="88" t="str">
        <f>IFERROR(IF(VLOOKUP($A109,'Annex 2 EHV charges'!$A:$O,10,FALSE)=0,"",VLOOKUP($A109,'Annex 2 EHV charges'!$A:$O,10,FALSE)),"")</f>
        <v/>
      </c>
      <c r="G109" s="89" t="str">
        <f>IFERROR(IF(VLOOKUP($A109,'Annex 2 EHV charges'!$A:$O,11,FALSE)=0,"",VLOOKUP($A109,'Annex 2 EHV charges'!$A:$O,11,FALSE)),"")</f>
        <v/>
      </c>
      <c r="H109" s="89" t="str">
        <f>IFERROR(IF(VLOOKUP($A109,'Annex 2 EHV charges'!$A:$O,12,FALSE)=0,"",VLOOKUP($A109,'Annex 2 EHV charges'!$A:$O,12,FALSE)),"")</f>
        <v/>
      </c>
    </row>
    <row r="110" spans="1:8" ht="12.75" customHeight="1" x14ac:dyDescent="0.25">
      <c r="A110" s="85">
        <f t="array" ref="A110">IFERROR(INDEX('Annex 2 EHV charges'!$A$11:$A$260, MATCH(0, IF(ISBLANK('Annex 2 EHV charges'!$A$11:$A$260),1, COUNTIF(A$4:$A109, 'Annex 2 EHV charges'!$A$11:$A$260)), 0)),"")</f>
        <v>300</v>
      </c>
      <c r="B110" s="85">
        <f>IF($A110="","",VLOOKUP($A110,'Annex 2 EHV charges'!$A:$O,2,0))</f>
        <v>300</v>
      </c>
      <c r="C110" s="86">
        <f>IF($A110="","",VLOOKUP($A110,'Annex 2 EHV charges'!$A:$O,3,0))</f>
        <v>1300035348714</v>
      </c>
      <c r="D110" s="85" t="str">
        <f>IF($A110="","",VLOOKUP($A110,'Annex 2 EHV charges'!$A:$O,7,0))</f>
        <v>Royal London Insurance</v>
      </c>
      <c r="E110" s="87">
        <f>IFERROR(IF(VLOOKUP($A110,'Annex 2 EHV charges'!$A:$O,9,FALSE)=0,"",VLOOKUP($A110,'Annex 2 EHV charges'!$A:$O,9,FALSE)),"")</f>
        <v>0.19800000000000001</v>
      </c>
      <c r="F110" s="88">
        <f>IFERROR(IF(VLOOKUP($A110,'Annex 2 EHV charges'!$A:$O,10,FALSE)=0,"",VLOOKUP($A110,'Annex 2 EHV charges'!$A:$O,10,FALSE)),"")</f>
        <v>18297.63</v>
      </c>
      <c r="G110" s="89">
        <f>IFERROR(IF(VLOOKUP($A110,'Annex 2 EHV charges'!$A:$O,11,FALSE)=0,"",VLOOKUP($A110,'Annex 2 EHV charges'!$A:$O,11,FALSE)),"")</f>
        <v>1.34</v>
      </c>
      <c r="H110" s="89">
        <f>IFERROR(IF(VLOOKUP($A110,'Annex 2 EHV charges'!$A:$O,12,FALSE)=0,"",VLOOKUP($A110,'Annex 2 EHV charges'!$A:$O,12,FALSE)),"")</f>
        <v>1.34</v>
      </c>
    </row>
    <row r="111" spans="1:8" ht="12.75" customHeight="1" x14ac:dyDescent="0.25">
      <c r="A111" s="85">
        <f t="array" ref="A111">IFERROR(INDEX('Annex 2 EHV charges'!$A$11:$A$260, MATCH(0, IF(ISBLANK('Annex 2 EHV charges'!$A$11:$A$260),1, COUNTIF(A$4:$A110, 'Annex 2 EHV charges'!$A$11:$A$260)), 0)),"")</f>
        <v>301</v>
      </c>
      <c r="B111" s="85">
        <f>IF($A111="","",VLOOKUP($A111,'Annex 2 EHV charges'!$A:$O,2,0))</f>
        <v>301</v>
      </c>
      <c r="C111" s="86">
        <f>IF($A111="","",VLOOKUP($A111,'Annex 2 EHV charges'!$A:$O,3,0))</f>
        <v>1300035349160</v>
      </c>
      <c r="D111" s="85" t="str">
        <f>IF($A111="","",VLOOKUP($A111,'Annex 2 EHV charges'!$A:$O,7,0))</f>
        <v>Amerdale Ltd</v>
      </c>
      <c r="E111" s="87" t="str">
        <f>IFERROR(IF(VLOOKUP($A111,'Annex 2 EHV charges'!$A:$O,9,FALSE)=0,"",VLOOKUP($A111,'Annex 2 EHV charges'!$A:$O,9,FALSE)),"")</f>
        <v>-</v>
      </c>
      <c r="F111" s="88">
        <f>IFERROR(IF(VLOOKUP($A111,'Annex 2 EHV charges'!$A:$O,10,FALSE)=0,"",VLOOKUP($A111,'Annex 2 EHV charges'!$A:$O,10,FALSE)),"")</f>
        <v>18297.63</v>
      </c>
      <c r="G111" s="89">
        <f>IFERROR(IF(VLOOKUP($A111,'Annex 2 EHV charges'!$A:$O,11,FALSE)=0,"",VLOOKUP($A111,'Annex 2 EHV charges'!$A:$O,11,FALSE)),"")</f>
        <v>2.15</v>
      </c>
      <c r="H111" s="89">
        <f>IFERROR(IF(VLOOKUP($A111,'Annex 2 EHV charges'!$A:$O,12,FALSE)=0,"",VLOOKUP($A111,'Annex 2 EHV charges'!$A:$O,12,FALSE)),"")</f>
        <v>2.15</v>
      </c>
    </row>
    <row r="112" spans="1:8" ht="12.75" customHeight="1" x14ac:dyDescent="0.25">
      <c r="A112" s="85">
        <f t="array" ref="A112">IFERROR(INDEX('Annex 2 EHV charges'!$A$11:$A$260, MATCH(0, IF(ISBLANK('Annex 2 EHV charges'!$A$11:$A$260),1, COUNTIF(A$4:$A111, 'Annex 2 EHV charges'!$A$11:$A$260)), 0)),"")</f>
        <v>302</v>
      </c>
      <c r="B112" s="85">
        <f>IF($A112="","",VLOOKUP($A112,'Annex 2 EHV charges'!$A:$O,2,0))</f>
        <v>302</v>
      </c>
      <c r="C112" s="86">
        <f>IF($A112="","",VLOOKUP($A112,'Annex 2 EHV charges'!$A:$O,3,0))</f>
        <v>1300035349461</v>
      </c>
      <c r="D112" s="85" t="str">
        <f>IF($A112="","",VLOOKUP($A112,'Annex 2 EHV charges'!$A:$O,7,0))</f>
        <v>United Biscuits (Uk) Ltd</v>
      </c>
      <c r="E112" s="87">
        <f>IFERROR(IF(VLOOKUP($A112,'Annex 2 EHV charges'!$A:$O,9,FALSE)=0,"",VLOOKUP($A112,'Annex 2 EHV charges'!$A:$O,9,FALSE)),"")</f>
        <v>0.77100000000000002</v>
      </c>
      <c r="F112" s="88">
        <f>IFERROR(IF(VLOOKUP($A112,'Annex 2 EHV charges'!$A:$O,10,FALSE)=0,"",VLOOKUP($A112,'Annex 2 EHV charges'!$A:$O,10,FALSE)),"")</f>
        <v>18297.63</v>
      </c>
      <c r="G112" s="89">
        <f>IFERROR(IF(VLOOKUP($A112,'Annex 2 EHV charges'!$A:$O,11,FALSE)=0,"",VLOOKUP($A112,'Annex 2 EHV charges'!$A:$O,11,FALSE)),"")</f>
        <v>3.87</v>
      </c>
      <c r="H112" s="89">
        <f>IFERROR(IF(VLOOKUP($A112,'Annex 2 EHV charges'!$A:$O,12,FALSE)=0,"",VLOOKUP($A112,'Annex 2 EHV charges'!$A:$O,12,FALSE)),"")</f>
        <v>3.87</v>
      </c>
    </row>
    <row r="113" spans="1:8" ht="12.75" customHeight="1" x14ac:dyDescent="0.25">
      <c r="A113" s="85">
        <f t="array" ref="A113">IFERROR(INDEX('Annex 2 EHV charges'!$A$11:$A$260, MATCH(0, IF(ISBLANK('Annex 2 EHV charges'!$A$11:$A$260),1, COUNTIF(A$4:$A112, 'Annex 2 EHV charges'!$A$11:$A$260)), 0)),"")</f>
        <v>303</v>
      </c>
      <c r="B113" s="85">
        <f>IF($A113="","",VLOOKUP($A113,'Annex 2 EHV charges'!$A:$O,2,0))</f>
        <v>303</v>
      </c>
      <c r="C113" s="86">
        <f>IF($A113="","",VLOOKUP($A113,'Annex 2 EHV charges'!$A:$O,3,0))</f>
        <v>1300035350156</v>
      </c>
      <c r="D113" s="85" t="str">
        <f>IF($A113="","",VLOOKUP($A113,'Annex 2 EHV charges'!$A:$O,7,0))</f>
        <v>Brocklebank Dock</v>
      </c>
      <c r="E113" s="87">
        <f>IFERROR(IF(VLOOKUP($A113,'Annex 2 EHV charges'!$A:$O,9,FALSE)=0,"",VLOOKUP($A113,'Annex 2 EHV charges'!$A:$O,9,FALSE)),"")</f>
        <v>0.60099999999999998</v>
      </c>
      <c r="F113" s="88">
        <f>IFERROR(IF(VLOOKUP($A113,'Annex 2 EHV charges'!$A:$O,10,FALSE)=0,"",VLOOKUP($A113,'Annex 2 EHV charges'!$A:$O,10,FALSE)),"")</f>
        <v>18297.63</v>
      </c>
      <c r="G113" s="89">
        <f>IFERROR(IF(VLOOKUP($A113,'Annex 2 EHV charges'!$A:$O,11,FALSE)=0,"",VLOOKUP($A113,'Annex 2 EHV charges'!$A:$O,11,FALSE)),"")</f>
        <v>5.1100000000000003</v>
      </c>
      <c r="H113" s="89">
        <f>IFERROR(IF(VLOOKUP($A113,'Annex 2 EHV charges'!$A:$O,12,FALSE)=0,"",VLOOKUP($A113,'Annex 2 EHV charges'!$A:$O,12,FALSE)),"")</f>
        <v>5.1100000000000003</v>
      </c>
    </row>
    <row r="114" spans="1:8" ht="12.75" customHeight="1" x14ac:dyDescent="0.25">
      <c r="A114" s="85">
        <f t="array" ref="A114">IFERROR(INDEX('Annex 2 EHV charges'!$A$11:$A$260, MATCH(0, IF(ISBLANK('Annex 2 EHV charges'!$A$11:$A$260),1, COUNTIF(A$4:$A113, 'Annex 2 EHV charges'!$A$11:$A$260)), 0)),"")</f>
        <v>304</v>
      </c>
      <c r="B114" s="85">
        <f>IF($A114="","",VLOOKUP($A114,'Annex 2 EHV charges'!$A:$O,2,0))</f>
        <v>304</v>
      </c>
      <c r="C114" s="86">
        <f>IF($A114="","",VLOOKUP($A114,'Annex 2 EHV charges'!$A:$O,3,0))</f>
        <v>1300035351949</v>
      </c>
      <c r="D114" s="85" t="str">
        <f>IF($A114="","",VLOOKUP($A114,'Annex 2 EHV charges'!$A:$O,7,0))</f>
        <v>Bruntwood Limited</v>
      </c>
      <c r="E114" s="87" t="str">
        <f>IFERROR(IF(VLOOKUP($A114,'Annex 2 EHV charges'!$A:$O,9,FALSE)=0,"",VLOOKUP($A114,'Annex 2 EHV charges'!$A:$O,9,FALSE)),"")</f>
        <v>-</v>
      </c>
      <c r="F114" s="88">
        <f>IFERROR(IF(VLOOKUP($A114,'Annex 2 EHV charges'!$A:$O,10,FALSE)=0,"",VLOOKUP($A114,'Annex 2 EHV charges'!$A:$O,10,FALSE)),"")</f>
        <v>18297.63</v>
      </c>
      <c r="G114" s="89">
        <f>IFERROR(IF(VLOOKUP($A114,'Annex 2 EHV charges'!$A:$O,11,FALSE)=0,"",VLOOKUP($A114,'Annex 2 EHV charges'!$A:$O,11,FALSE)),"")</f>
        <v>2.67</v>
      </c>
      <c r="H114" s="89">
        <f>IFERROR(IF(VLOOKUP($A114,'Annex 2 EHV charges'!$A:$O,12,FALSE)=0,"",VLOOKUP($A114,'Annex 2 EHV charges'!$A:$O,12,FALSE)),"")</f>
        <v>2.67</v>
      </c>
    </row>
    <row r="115" spans="1:8" ht="12.75" customHeight="1" x14ac:dyDescent="0.25">
      <c r="A115" s="85">
        <f t="array" ref="A115">IFERROR(INDEX('Annex 2 EHV charges'!$A$11:$A$260, MATCH(0, IF(ISBLANK('Annex 2 EHV charges'!$A$11:$A$260),1, COUNTIF(A$4:$A114, 'Annex 2 EHV charges'!$A$11:$A$260)), 0)),"")</f>
        <v>306</v>
      </c>
      <c r="B115" s="85">
        <f>IF($A115="","",VLOOKUP($A115,'Annex 2 EHV charges'!$A:$O,2,0))</f>
        <v>306</v>
      </c>
      <c r="C115" s="86">
        <f>IF($A115="","",VLOOKUP($A115,'Annex 2 EHV charges'!$A:$O,3,0))</f>
        <v>1300035352214</v>
      </c>
      <c r="D115" s="85" t="str">
        <f>IF($A115="","",VLOOKUP($A115,'Annex 2 EHV charges'!$A:$O,7,0))</f>
        <v>University Of Liverpool</v>
      </c>
      <c r="E115" s="87">
        <f>IFERROR(IF(VLOOKUP($A115,'Annex 2 EHV charges'!$A:$O,9,FALSE)=0,"",VLOOKUP($A115,'Annex 2 EHV charges'!$A:$O,9,FALSE)),"")</f>
        <v>0.30599999999999999</v>
      </c>
      <c r="F115" s="88">
        <f>IFERROR(IF(VLOOKUP($A115,'Annex 2 EHV charges'!$A:$O,10,FALSE)=0,"",VLOOKUP($A115,'Annex 2 EHV charges'!$A:$O,10,FALSE)),"")</f>
        <v>87890.28</v>
      </c>
      <c r="G115" s="89">
        <f>IFERROR(IF(VLOOKUP($A115,'Annex 2 EHV charges'!$A:$O,11,FALSE)=0,"",VLOOKUP($A115,'Annex 2 EHV charges'!$A:$O,11,FALSE)),"")</f>
        <v>1.69</v>
      </c>
      <c r="H115" s="89">
        <f>IFERROR(IF(VLOOKUP($A115,'Annex 2 EHV charges'!$A:$O,12,FALSE)=0,"",VLOOKUP($A115,'Annex 2 EHV charges'!$A:$O,12,FALSE)),"")</f>
        <v>1.69</v>
      </c>
    </row>
    <row r="116" spans="1:8" ht="12.75" customHeight="1" x14ac:dyDescent="0.25">
      <c r="A116" s="85">
        <f t="array" ref="A116">IFERROR(INDEX('Annex 2 EHV charges'!$A$11:$A$260, MATCH(0, IF(ISBLANK('Annex 2 EHV charges'!$A$11:$A$260),1, COUNTIF(A$4:$A115, 'Annex 2 EHV charges'!$A$11:$A$260)), 0)),"")</f>
        <v>307</v>
      </c>
      <c r="B116" s="85">
        <f>IF($A116="","",VLOOKUP($A116,'Annex 2 EHV charges'!$A:$O,2,0))</f>
        <v>307</v>
      </c>
      <c r="C116" s="86">
        <f>IF($A116="","",VLOOKUP($A116,'Annex 2 EHV charges'!$A:$O,3,0))</f>
        <v>1300035352232</v>
      </c>
      <c r="D116" s="85" t="str">
        <f>IF($A116="","",VLOOKUP($A116,'Annex 2 EHV charges'!$A:$O,7,0))</f>
        <v>Norwepp Ltd</v>
      </c>
      <c r="E116" s="87">
        <f>IFERROR(IF(VLOOKUP($A116,'Annex 2 EHV charges'!$A:$O,9,FALSE)=0,"",VLOOKUP($A116,'Annex 2 EHV charges'!$A:$O,9,FALSE)),"")</f>
        <v>0.35599999999999998</v>
      </c>
      <c r="F116" s="88">
        <f>IFERROR(IF(VLOOKUP($A116,'Annex 2 EHV charges'!$A:$O,10,FALSE)=0,"",VLOOKUP($A116,'Annex 2 EHV charges'!$A:$O,10,FALSE)),"")</f>
        <v>55536.480000000003</v>
      </c>
      <c r="G116" s="89">
        <f>IFERROR(IF(VLOOKUP($A116,'Annex 2 EHV charges'!$A:$O,11,FALSE)=0,"",VLOOKUP($A116,'Annex 2 EHV charges'!$A:$O,11,FALSE)),"")</f>
        <v>2.11</v>
      </c>
      <c r="H116" s="89">
        <f>IFERROR(IF(VLOOKUP($A116,'Annex 2 EHV charges'!$A:$O,12,FALSE)=0,"",VLOOKUP($A116,'Annex 2 EHV charges'!$A:$O,12,FALSE)),"")</f>
        <v>2.11</v>
      </c>
    </row>
    <row r="117" spans="1:8" ht="12.75" customHeight="1" x14ac:dyDescent="0.25">
      <c r="A117" s="85">
        <f t="array" ref="A117">IFERROR(INDEX('Annex 2 EHV charges'!$A$11:$A$260, MATCH(0, IF(ISBLANK('Annex 2 EHV charges'!$A$11:$A$260),1, COUNTIF(A$4:$A116, 'Annex 2 EHV charges'!$A$11:$A$260)), 0)),"")</f>
        <v>308</v>
      </c>
      <c r="B117" s="85">
        <f>IF($A117="","",VLOOKUP($A117,'Annex 2 EHV charges'!$A:$O,2,0))</f>
        <v>308</v>
      </c>
      <c r="C117" s="86">
        <f>IF($A117="","",VLOOKUP($A117,'Annex 2 EHV charges'!$A:$O,3,0))</f>
        <v>1300035353050</v>
      </c>
      <c r="D117" s="85" t="str">
        <f>IF($A117="","",VLOOKUP($A117,'Annex 2 EHV charges'!$A:$O,7,0))</f>
        <v>New Capital Dev Ltd</v>
      </c>
      <c r="E117" s="87" t="str">
        <f>IFERROR(IF(VLOOKUP($A117,'Annex 2 EHV charges'!$A:$O,9,FALSE)=0,"",VLOOKUP($A117,'Annex 2 EHV charges'!$A:$O,9,FALSE)),"")</f>
        <v>-</v>
      </c>
      <c r="F117" s="88">
        <f>IFERROR(IF(VLOOKUP($A117,'Annex 2 EHV charges'!$A:$O,10,FALSE)=0,"",VLOOKUP($A117,'Annex 2 EHV charges'!$A:$O,10,FALSE)),"")</f>
        <v>18297.63</v>
      </c>
      <c r="G117" s="89">
        <f>IFERROR(IF(VLOOKUP($A117,'Annex 2 EHV charges'!$A:$O,11,FALSE)=0,"",VLOOKUP($A117,'Annex 2 EHV charges'!$A:$O,11,FALSE)),"")</f>
        <v>4.38</v>
      </c>
      <c r="H117" s="89">
        <f>IFERROR(IF(VLOOKUP($A117,'Annex 2 EHV charges'!$A:$O,12,FALSE)=0,"",VLOOKUP($A117,'Annex 2 EHV charges'!$A:$O,12,FALSE)),"")</f>
        <v>4.38</v>
      </c>
    </row>
    <row r="118" spans="1:8" ht="12.75" customHeight="1" x14ac:dyDescent="0.25">
      <c r="A118" s="85">
        <f t="array" ref="A118">IFERROR(INDEX('Annex 2 EHV charges'!$A$11:$A$260, MATCH(0, IF(ISBLANK('Annex 2 EHV charges'!$A$11:$A$260),1, COUNTIF(A$4:$A117, 'Annex 2 EHV charges'!$A$11:$A$260)), 0)),"")</f>
        <v>309</v>
      </c>
      <c r="B118" s="85">
        <f>IF($A118="","",VLOOKUP($A118,'Annex 2 EHV charges'!$A:$O,2,0))</f>
        <v>309</v>
      </c>
      <c r="C118" s="86">
        <f>IF($A118="","",VLOOKUP($A118,'Annex 2 EHV charges'!$A:$O,3,0))</f>
        <v>1300035354346</v>
      </c>
      <c r="D118" s="85" t="str">
        <f>IF($A118="","",VLOOKUP($A118,'Annex 2 EHV charges'!$A:$O,7,0))</f>
        <v>Chiron Vaccines Ltd</v>
      </c>
      <c r="E118" s="87" t="str">
        <f>IFERROR(IF(VLOOKUP($A118,'Annex 2 EHV charges'!$A:$O,9,FALSE)=0,"",VLOOKUP($A118,'Annex 2 EHV charges'!$A:$O,9,FALSE)),"")</f>
        <v>-</v>
      </c>
      <c r="F118" s="88">
        <f>IFERROR(IF(VLOOKUP($A118,'Annex 2 EHV charges'!$A:$O,10,FALSE)=0,"",VLOOKUP($A118,'Annex 2 EHV charges'!$A:$O,10,FALSE)),"")</f>
        <v>55536.480000000003</v>
      </c>
      <c r="G118" s="89">
        <f>IFERROR(IF(VLOOKUP($A118,'Annex 2 EHV charges'!$A:$O,11,FALSE)=0,"",VLOOKUP($A118,'Annex 2 EHV charges'!$A:$O,11,FALSE)),"")</f>
        <v>1.49</v>
      </c>
      <c r="H118" s="89">
        <f>IFERROR(IF(VLOOKUP($A118,'Annex 2 EHV charges'!$A:$O,12,FALSE)=0,"",VLOOKUP($A118,'Annex 2 EHV charges'!$A:$O,12,FALSE)),"")</f>
        <v>1.49</v>
      </c>
    </row>
    <row r="119" spans="1:8" ht="12.75" customHeight="1" x14ac:dyDescent="0.25">
      <c r="A119" s="85">
        <f t="array" ref="A119">IFERROR(INDEX('Annex 2 EHV charges'!$A$11:$A$260, MATCH(0, IF(ISBLANK('Annex 2 EHV charges'!$A$11:$A$260),1, COUNTIF(A$4:$A118, 'Annex 2 EHV charges'!$A$11:$A$260)), 0)),"")</f>
        <v>311</v>
      </c>
      <c r="B119" s="85">
        <f>IF($A119="","",VLOOKUP($A119,'Annex 2 EHV charges'!$A:$O,2,0))</f>
        <v>311</v>
      </c>
      <c r="C119" s="86">
        <f>IF($A119="","",VLOOKUP($A119,'Annex 2 EHV charges'!$A:$O,3,0))</f>
        <v>1300035355526</v>
      </c>
      <c r="D119" s="85" t="str">
        <f>IF($A119="","",VLOOKUP($A119,'Annex 2 EHV charges'!$A:$O,7,0))</f>
        <v>Bruntwood Ltd (Warrington)</v>
      </c>
      <c r="E119" s="87" t="str">
        <f>IFERROR(IF(VLOOKUP($A119,'Annex 2 EHV charges'!$A:$O,9,FALSE)=0,"",VLOOKUP($A119,'Annex 2 EHV charges'!$A:$O,9,FALSE)),"")</f>
        <v>-</v>
      </c>
      <c r="F119" s="88">
        <f>IFERROR(IF(VLOOKUP($A119,'Annex 2 EHV charges'!$A:$O,10,FALSE)=0,"",VLOOKUP($A119,'Annex 2 EHV charges'!$A:$O,10,FALSE)),"")</f>
        <v>18297.63</v>
      </c>
      <c r="G119" s="89">
        <f>IFERROR(IF(VLOOKUP($A119,'Annex 2 EHV charges'!$A:$O,11,FALSE)=0,"",VLOOKUP($A119,'Annex 2 EHV charges'!$A:$O,11,FALSE)),"")</f>
        <v>2.23</v>
      </c>
      <c r="H119" s="89">
        <f>IFERROR(IF(VLOOKUP($A119,'Annex 2 EHV charges'!$A:$O,12,FALSE)=0,"",VLOOKUP($A119,'Annex 2 EHV charges'!$A:$O,12,FALSE)),"")</f>
        <v>2.23</v>
      </c>
    </row>
    <row r="120" spans="1:8" ht="12.75" customHeight="1" x14ac:dyDescent="0.25">
      <c r="A120" s="85">
        <f t="array" ref="A120">IFERROR(INDEX('Annex 2 EHV charges'!$A$11:$A$260, MATCH(0, IF(ISBLANK('Annex 2 EHV charges'!$A$11:$A$260),1, COUNTIF(A$4:$A119, 'Annex 2 EHV charges'!$A$11:$A$260)), 0)),"")</f>
        <v>312</v>
      </c>
      <c r="B120" s="85">
        <f>IF($A120="","",VLOOKUP($A120,'Annex 2 EHV charges'!$A:$O,2,0))</f>
        <v>312</v>
      </c>
      <c r="C120" s="86">
        <f>IF($A120="","",VLOOKUP($A120,'Annex 2 EHV charges'!$A:$O,3,0))</f>
        <v>1300060736891</v>
      </c>
      <c r="D120" s="85" t="str">
        <f>IF($A120="","",VLOOKUP($A120,'Annex 2 EHV charges'!$A:$O,7,0))</f>
        <v>Alpoco Orthios Eco Park</v>
      </c>
      <c r="E120" s="87" t="str">
        <f>IFERROR(IF(VLOOKUP($A120,'Annex 2 EHV charges'!$A:$O,9,FALSE)=0,"",VLOOKUP($A120,'Annex 2 EHV charges'!$A:$O,9,FALSE)),"")</f>
        <v>-</v>
      </c>
      <c r="F120" s="88">
        <f>IFERROR(IF(VLOOKUP($A120,'Annex 2 EHV charges'!$A:$O,10,FALSE)=0,"",VLOOKUP($A120,'Annex 2 EHV charges'!$A:$O,10,FALSE)),"")</f>
        <v>18289.39</v>
      </c>
      <c r="G120" s="89">
        <f>IFERROR(IF(VLOOKUP($A120,'Annex 2 EHV charges'!$A:$O,11,FALSE)=0,"",VLOOKUP($A120,'Annex 2 EHV charges'!$A:$O,11,FALSE)),"")</f>
        <v>1.6</v>
      </c>
      <c r="H120" s="89">
        <f>IFERROR(IF(VLOOKUP($A120,'Annex 2 EHV charges'!$A:$O,12,FALSE)=0,"",VLOOKUP($A120,'Annex 2 EHV charges'!$A:$O,12,FALSE)),"")</f>
        <v>1.6</v>
      </c>
    </row>
    <row r="121" spans="1:8" ht="12.75" customHeight="1" x14ac:dyDescent="0.25">
      <c r="A121" s="85">
        <f t="array" ref="A121">IFERROR(INDEX('Annex 2 EHV charges'!$A$11:$A$260, MATCH(0, IF(ISBLANK('Annex 2 EHV charges'!$A$11:$A$260),1, COUNTIF(A$4:$A120, 'Annex 2 EHV charges'!$A$11:$A$260)), 0)),"")</f>
        <v>314</v>
      </c>
      <c r="B121" s="85">
        <f>IF($A121="","",VLOOKUP($A121,'Annex 2 EHV charges'!$A:$O,2,0))</f>
        <v>314</v>
      </c>
      <c r="C121" s="86">
        <f>IF($A121="","",VLOOKUP($A121,'Annex 2 EHV charges'!$A:$O,3,0))</f>
        <v>1300035359567</v>
      </c>
      <c r="D121" s="85" t="str">
        <f>IF($A121="","",VLOOKUP($A121,'Annex 2 EHV charges'!$A:$O,7,0))</f>
        <v>SCA Limited</v>
      </c>
      <c r="E121" s="87" t="str">
        <f>IFERROR(IF(VLOOKUP($A121,'Annex 2 EHV charges'!$A:$O,9,FALSE)=0,"",VLOOKUP($A121,'Annex 2 EHV charges'!$A:$O,9,FALSE)),"")</f>
        <v>-</v>
      </c>
      <c r="F121" s="88">
        <f>IFERROR(IF(VLOOKUP($A121,'Annex 2 EHV charges'!$A:$O,10,FALSE)=0,"",VLOOKUP($A121,'Annex 2 EHV charges'!$A:$O,10,FALSE)),"")</f>
        <v>18297.63</v>
      </c>
      <c r="G121" s="89">
        <f>IFERROR(IF(VLOOKUP($A121,'Annex 2 EHV charges'!$A:$O,11,FALSE)=0,"",VLOOKUP($A121,'Annex 2 EHV charges'!$A:$O,11,FALSE)),"")</f>
        <v>4.4800000000000004</v>
      </c>
      <c r="H121" s="89">
        <f>IFERROR(IF(VLOOKUP($A121,'Annex 2 EHV charges'!$A:$O,12,FALSE)=0,"",VLOOKUP($A121,'Annex 2 EHV charges'!$A:$O,12,FALSE)),"")</f>
        <v>4.4800000000000004</v>
      </c>
    </row>
    <row r="122" spans="1:8" ht="12.75" customHeight="1" x14ac:dyDescent="0.25">
      <c r="A122" s="85">
        <f t="array" ref="A122">IFERROR(INDEX('Annex 2 EHV charges'!$A$11:$A$260, MATCH(0, IF(ISBLANK('Annex 2 EHV charges'!$A$11:$A$260),1, COUNTIF(A$4:$A121, 'Annex 2 EHV charges'!$A$11:$A$260)), 0)),"")</f>
        <v>315</v>
      </c>
      <c r="B122" s="85">
        <f>IF($A122="","",VLOOKUP($A122,'Annex 2 EHV charges'!$A:$O,2,0))</f>
        <v>315</v>
      </c>
      <c r="C122" s="86">
        <f>IF($A122="","",VLOOKUP($A122,'Annex 2 EHV charges'!$A:$O,3,0))</f>
        <v>1300035359725</v>
      </c>
      <c r="D122" s="85" t="str">
        <f>IF($A122="","",VLOOKUP($A122,'Annex 2 EHV charges'!$A:$O,7,0))</f>
        <v>UU Water Plc - Sutton Hall</v>
      </c>
      <c r="E122" s="87" t="str">
        <f>IFERROR(IF(VLOOKUP($A122,'Annex 2 EHV charges'!$A:$O,9,FALSE)=0,"",VLOOKUP($A122,'Annex 2 EHV charges'!$A:$O,9,FALSE)),"")</f>
        <v>-</v>
      </c>
      <c r="F122" s="88">
        <f>IFERROR(IF(VLOOKUP($A122,'Annex 2 EHV charges'!$A:$O,10,FALSE)=0,"",VLOOKUP($A122,'Annex 2 EHV charges'!$A:$O,10,FALSE)),"")</f>
        <v>18221.419999999998</v>
      </c>
      <c r="G122" s="89">
        <f>IFERROR(IF(VLOOKUP($A122,'Annex 2 EHV charges'!$A:$O,11,FALSE)=0,"",VLOOKUP($A122,'Annex 2 EHV charges'!$A:$O,11,FALSE)),"")</f>
        <v>4.88</v>
      </c>
      <c r="H122" s="89">
        <f>IFERROR(IF(VLOOKUP($A122,'Annex 2 EHV charges'!$A:$O,12,FALSE)=0,"",VLOOKUP($A122,'Annex 2 EHV charges'!$A:$O,12,FALSE)),"")</f>
        <v>4.88</v>
      </c>
    </row>
    <row r="123" spans="1:8" ht="12.75" customHeight="1" x14ac:dyDescent="0.25">
      <c r="A123" s="85">
        <f t="array" ref="A123">IFERROR(INDEX('Annex 2 EHV charges'!$A$11:$A$260, MATCH(0, IF(ISBLANK('Annex 2 EHV charges'!$A$11:$A$260),1, COUNTIF(A$4:$A122, 'Annex 2 EHV charges'!$A$11:$A$260)), 0)),"")</f>
        <v>316</v>
      </c>
      <c r="B123" s="85">
        <f>IF($A123="","",VLOOKUP($A123,'Annex 2 EHV charges'!$A:$O,2,0))</f>
        <v>316</v>
      </c>
      <c r="C123" s="86">
        <f>IF($A123="","",VLOOKUP($A123,'Annex 2 EHV charges'!$A:$O,3,0))</f>
        <v>1300035360386</v>
      </c>
      <c r="D123" s="85" t="str">
        <f>IF($A123="","",VLOOKUP($A123,'Annex 2 EHV charges'!$A:$O,7,0))</f>
        <v>Dairy Crest Ltd</v>
      </c>
      <c r="E123" s="87" t="str">
        <f>IFERROR(IF(VLOOKUP($A123,'Annex 2 EHV charges'!$A:$O,9,FALSE)=0,"",VLOOKUP($A123,'Annex 2 EHV charges'!$A:$O,9,FALSE)),"")</f>
        <v>-</v>
      </c>
      <c r="F123" s="88">
        <f>IFERROR(IF(VLOOKUP($A123,'Annex 2 EHV charges'!$A:$O,10,FALSE)=0,"",VLOOKUP($A123,'Annex 2 EHV charges'!$A:$O,10,FALSE)),"")</f>
        <v>18297.63</v>
      </c>
      <c r="G123" s="89">
        <f>IFERROR(IF(VLOOKUP($A123,'Annex 2 EHV charges'!$A:$O,11,FALSE)=0,"",VLOOKUP($A123,'Annex 2 EHV charges'!$A:$O,11,FALSE)),"")</f>
        <v>4.07</v>
      </c>
      <c r="H123" s="89">
        <f>IFERROR(IF(VLOOKUP($A123,'Annex 2 EHV charges'!$A:$O,12,FALSE)=0,"",VLOOKUP($A123,'Annex 2 EHV charges'!$A:$O,12,FALSE)),"")</f>
        <v>4.07</v>
      </c>
    </row>
    <row r="124" spans="1:8" ht="12.75" customHeight="1" x14ac:dyDescent="0.25">
      <c r="A124" s="85">
        <f t="array" ref="A124">IFERROR(INDEX('Annex 2 EHV charges'!$A$11:$A$260, MATCH(0, IF(ISBLANK('Annex 2 EHV charges'!$A$11:$A$260),1, COUNTIF(A$4:$A123, 'Annex 2 EHV charges'!$A$11:$A$260)), 0)),"")</f>
        <v>317</v>
      </c>
      <c r="B124" s="85">
        <f>IF($A124="","",VLOOKUP($A124,'Annex 2 EHV charges'!$A:$O,2,0))</f>
        <v>317</v>
      </c>
      <c r="C124" s="86">
        <f>IF($A124="","",VLOOKUP($A124,'Annex 2 EHV charges'!$A:$O,3,0))</f>
        <v>1300035360632</v>
      </c>
      <c r="D124" s="85" t="str">
        <f>IF($A124="","",VLOOKUP($A124,'Annex 2 EHV charges'!$A:$O,7,0))</f>
        <v>Tetra Pak Manufacturing Uk Ltd</v>
      </c>
      <c r="E124" s="87" t="str">
        <f>IFERROR(IF(VLOOKUP($A124,'Annex 2 EHV charges'!$A:$O,9,FALSE)=0,"",VLOOKUP($A124,'Annex 2 EHV charges'!$A:$O,9,FALSE)),"")</f>
        <v>-</v>
      </c>
      <c r="F124" s="88">
        <f>IFERROR(IF(VLOOKUP($A124,'Annex 2 EHV charges'!$A:$O,10,FALSE)=0,"",VLOOKUP($A124,'Annex 2 EHV charges'!$A:$O,10,FALSE)),"")</f>
        <v>18297.63</v>
      </c>
      <c r="G124" s="89">
        <f>IFERROR(IF(VLOOKUP($A124,'Annex 2 EHV charges'!$A:$O,11,FALSE)=0,"",VLOOKUP($A124,'Annex 2 EHV charges'!$A:$O,11,FALSE)),"")</f>
        <v>3.66</v>
      </c>
      <c r="H124" s="89">
        <f>IFERROR(IF(VLOOKUP($A124,'Annex 2 EHV charges'!$A:$O,12,FALSE)=0,"",VLOOKUP($A124,'Annex 2 EHV charges'!$A:$O,12,FALSE)),"")</f>
        <v>3.66</v>
      </c>
    </row>
    <row r="125" spans="1:8" ht="12.75" customHeight="1" x14ac:dyDescent="0.25">
      <c r="A125" s="85">
        <f t="array" ref="A125">IFERROR(INDEX('Annex 2 EHV charges'!$A$11:$A$260, MATCH(0, IF(ISBLANK('Annex 2 EHV charges'!$A$11:$A$260),1, COUNTIF(A$4:$A124, 'Annex 2 EHV charges'!$A$11:$A$260)), 0)),"")</f>
        <v>318</v>
      </c>
      <c r="B125" s="85">
        <f>IF($A125="","",VLOOKUP($A125,'Annex 2 EHV charges'!$A:$O,2,0))</f>
        <v>318</v>
      </c>
      <c r="C125" s="86">
        <f>IF($A125="","",VLOOKUP($A125,'Annex 2 EHV charges'!$A:$O,3,0))</f>
        <v>1300035360952</v>
      </c>
      <c r="D125" s="85" t="str">
        <f>IF($A125="","",VLOOKUP($A125,'Annex 2 EHV charges'!$A:$O,7,0))</f>
        <v>Hydro Aluminium Deeside Ltd</v>
      </c>
      <c r="E125" s="87" t="str">
        <f>IFERROR(IF(VLOOKUP($A125,'Annex 2 EHV charges'!$A:$O,9,FALSE)=0,"",VLOOKUP($A125,'Annex 2 EHV charges'!$A:$O,9,FALSE)),"")</f>
        <v>-</v>
      </c>
      <c r="F125" s="88">
        <f>IFERROR(IF(VLOOKUP($A125,'Annex 2 EHV charges'!$A:$O,10,FALSE)=0,"",VLOOKUP($A125,'Annex 2 EHV charges'!$A:$O,10,FALSE)),"")</f>
        <v>18297.63</v>
      </c>
      <c r="G125" s="89">
        <f>IFERROR(IF(VLOOKUP($A125,'Annex 2 EHV charges'!$A:$O,11,FALSE)=0,"",VLOOKUP($A125,'Annex 2 EHV charges'!$A:$O,11,FALSE)),"")</f>
        <v>3.89</v>
      </c>
      <c r="H125" s="89">
        <f>IFERROR(IF(VLOOKUP($A125,'Annex 2 EHV charges'!$A:$O,12,FALSE)=0,"",VLOOKUP($A125,'Annex 2 EHV charges'!$A:$O,12,FALSE)),"")</f>
        <v>3.89</v>
      </c>
    </row>
    <row r="126" spans="1:8" ht="12.75" customHeight="1" x14ac:dyDescent="0.25">
      <c r="A126" s="85">
        <f t="array" ref="A126">IFERROR(INDEX('Annex 2 EHV charges'!$A$11:$A$260, MATCH(0, IF(ISBLANK('Annex 2 EHV charges'!$A$11:$A$260),1, COUNTIF(A$4:$A125, 'Annex 2 EHV charges'!$A$11:$A$260)), 0)),"")</f>
        <v>319</v>
      </c>
      <c r="B126" s="85">
        <f>IF($A126="","",VLOOKUP($A126,'Annex 2 EHV charges'!$A:$O,2,0))</f>
        <v>319</v>
      </c>
      <c r="C126" s="86">
        <f>IF($A126="","",VLOOKUP($A126,'Annex 2 EHV charges'!$A:$O,3,0))</f>
        <v>1300035362719</v>
      </c>
      <c r="D126" s="85" t="str">
        <f>IF($A126="","",VLOOKUP($A126,'Annex 2 EHV charges'!$A:$O,7,0))</f>
        <v>British Polythene Industries Plc</v>
      </c>
      <c r="E126" s="87">
        <f>IFERROR(IF(VLOOKUP($A126,'Annex 2 EHV charges'!$A:$O,9,FALSE)=0,"",VLOOKUP($A126,'Annex 2 EHV charges'!$A:$O,9,FALSE)),"")</f>
        <v>1.1060000000000001</v>
      </c>
      <c r="F126" s="88">
        <f>IFERROR(IF(VLOOKUP($A126,'Annex 2 EHV charges'!$A:$O,10,FALSE)=0,"",VLOOKUP($A126,'Annex 2 EHV charges'!$A:$O,10,FALSE)),"")</f>
        <v>18297.63</v>
      </c>
      <c r="G126" s="89">
        <f>IFERROR(IF(VLOOKUP($A126,'Annex 2 EHV charges'!$A:$O,11,FALSE)=0,"",VLOOKUP($A126,'Annex 2 EHV charges'!$A:$O,11,FALSE)),"")</f>
        <v>4.04</v>
      </c>
      <c r="H126" s="89">
        <f>IFERROR(IF(VLOOKUP($A126,'Annex 2 EHV charges'!$A:$O,12,FALSE)=0,"",VLOOKUP($A126,'Annex 2 EHV charges'!$A:$O,12,FALSE)),"")</f>
        <v>4.04</v>
      </c>
    </row>
    <row r="127" spans="1:8" ht="12.75" customHeight="1" x14ac:dyDescent="0.25">
      <c r="A127" s="85">
        <f t="array" ref="A127">IFERROR(INDEX('Annex 2 EHV charges'!$A$11:$A$260, MATCH(0, IF(ISBLANK('Annex 2 EHV charges'!$A$11:$A$260),1, COUNTIF(A$4:$A126, 'Annex 2 EHV charges'!$A$11:$A$260)), 0)),"")</f>
        <v>320</v>
      </c>
      <c r="B127" s="85">
        <f>IF($A127="","",VLOOKUP($A127,'Annex 2 EHV charges'!$A:$O,2,0))</f>
        <v>320</v>
      </c>
      <c r="C127" s="86">
        <f>IF($A127="","",VLOOKUP($A127,'Annex 2 EHV charges'!$A:$O,3,0))</f>
        <v>1300035363002</v>
      </c>
      <c r="D127" s="85" t="str">
        <f>IF($A127="","",VLOOKUP($A127,'Annex 2 EHV charges'!$A:$O,7,0))</f>
        <v>Stanton Land And Marine Ltd</v>
      </c>
      <c r="E127" s="87">
        <f>IFERROR(IF(VLOOKUP($A127,'Annex 2 EHV charges'!$A:$O,9,FALSE)=0,"",VLOOKUP($A127,'Annex 2 EHV charges'!$A:$O,9,FALSE)),"")</f>
        <v>5.2309999999999999</v>
      </c>
      <c r="F127" s="88">
        <f>IFERROR(IF(VLOOKUP($A127,'Annex 2 EHV charges'!$A:$O,10,FALSE)=0,"",VLOOKUP($A127,'Annex 2 EHV charges'!$A:$O,10,FALSE)),"")</f>
        <v>19487.53</v>
      </c>
      <c r="G127" s="89">
        <f>IFERROR(IF(VLOOKUP($A127,'Annex 2 EHV charges'!$A:$O,11,FALSE)=0,"",VLOOKUP($A127,'Annex 2 EHV charges'!$A:$O,11,FALSE)),"")</f>
        <v>2.7</v>
      </c>
      <c r="H127" s="89">
        <f>IFERROR(IF(VLOOKUP($A127,'Annex 2 EHV charges'!$A:$O,12,FALSE)=0,"",VLOOKUP($A127,'Annex 2 EHV charges'!$A:$O,12,FALSE)),"")</f>
        <v>2.7</v>
      </c>
    </row>
    <row r="128" spans="1:8" ht="12.75" customHeight="1" x14ac:dyDescent="0.25">
      <c r="A128" s="85">
        <f t="array" ref="A128">IFERROR(INDEX('Annex 2 EHV charges'!$A$11:$A$260, MATCH(0, IF(ISBLANK('Annex 2 EHV charges'!$A$11:$A$260),1, COUNTIF(A$4:$A127, 'Annex 2 EHV charges'!$A$11:$A$260)), 0)),"")</f>
        <v>321</v>
      </c>
      <c r="B128" s="85">
        <f>IF($A128="","",VLOOKUP($A128,'Annex 2 EHV charges'!$A:$O,2,0))</f>
        <v>321</v>
      </c>
      <c r="C128" s="86">
        <f>IF($A128="","",VLOOKUP($A128,'Annex 2 EHV charges'!$A:$O,3,0))</f>
        <v>1300035364619</v>
      </c>
      <c r="D128" s="85" t="str">
        <f>IF($A128="","",VLOOKUP($A128,'Annex 2 EHV charges'!$A:$O,7,0))</f>
        <v>Bombardier UK Ltd</v>
      </c>
      <c r="E128" s="87" t="str">
        <f>IFERROR(IF(VLOOKUP($A128,'Annex 2 EHV charges'!$A:$O,9,FALSE)=0,"",VLOOKUP($A128,'Annex 2 EHV charges'!$A:$O,9,FALSE)),"")</f>
        <v>-</v>
      </c>
      <c r="F128" s="88">
        <f>IFERROR(IF(VLOOKUP($A128,'Annex 2 EHV charges'!$A:$O,10,FALSE)=0,"",VLOOKUP($A128,'Annex 2 EHV charges'!$A:$O,10,FALSE)),"")</f>
        <v>20407.55</v>
      </c>
      <c r="G128" s="89">
        <f>IFERROR(IF(VLOOKUP($A128,'Annex 2 EHV charges'!$A:$O,11,FALSE)=0,"",VLOOKUP($A128,'Annex 2 EHV charges'!$A:$O,11,FALSE)),"")</f>
        <v>2.14</v>
      </c>
      <c r="H128" s="89">
        <f>IFERROR(IF(VLOOKUP($A128,'Annex 2 EHV charges'!$A:$O,12,FALSE)=0,"",VLOOKUP($A128,'Annex 2 EHV charges'!$A:$O,12,FALSE)),"")</f>
        <v>2.14</v>
      </c>
    </row>
    <row r="129" spans="1:8" ht="12.75" customHeight="1" x14ac:dyDescent="0.25">
      <c r="A129" s="85">
        <f t="array" ref="A129">IFERROR(INDEX('Annex 2 EHV charges'!$A$11:$A$260, MATCH(0, IF(ISBLANK('Annex 2 EHV charges'!$A$11:$A$260),1, COUNTIF(A$4:$A128, 'Annex 2 EHV charges'!$A$11:$A$260)), 0)),"")</f>
        <v>323</v>
      </c>
      <c r="B129" s="85">
        <f>IF($A129="","",VLOOKUP($A129,'Annex 2 EHV charges'!$A:$O,2,0))</f>
        <v>323</v>
      </c>
      <c r="C129" s="86">
        <f>IF($A129="","",VLOOKUP($A129,'Annex 2 EHV charges'!$A:$O,3,0))</f>
        <v>1300035366379</v>
      </c>
      <c r="D129" s="85" t="str">
        <f>IF($A129="","",VLOOKUP($A129,'Annex 2 EHV charges'!$A:$O,7,0))</f>
        <v>Tarmac Limited</v>
      </c>
      <c r="E129" s="87" t="str">
        <f>IFERROR(IF(VLOOKUP($A129,'Annex 2 EHV charges'!$A:$O,9,FALSE)=0,"",VLOOKUP($A129,'Annex 2 EHV charges'!$A:$O,9,FALSE)),"")</f>
        <v>-</v>
      </c>
      <c r="F129" s="88">
        <f>IFERROR(IF(VLOOKUP($A129,'Annex 2 EHV charges'!$A:$O,10,FALSE)=0,"",VLOOKUP($A129,'Annex 2 EHV charges'!$A:$O,10,FALSE)),"")</f>
        <v>18162.689999999999</v>
      </c>
      <c r="G129" s="89">
        <f>IFERROR(IF(VLOOKUP($A129,'Annex 2 EHV charges'!$A:$O,11,FALSE)=0,"",VLOOKUP($A129,'Annex 2 EHV charges'!$A:$O,11,FALSE)),"")</f>
        <v>2.25</v>
      </c>
      <c r="H129" s="89">
        <f>IFERROR(IF(VLOOKUP($A129,'Annex 2 EHV charges'!$A:$O,12,FALSE)=0,"",VLOOKUP($A129,'Annex 2 EHV charges'!$A:$O,12,FALSE)),"")</f>
        <v>2.25</v>
      </c>
    </row>
    <row r="130" spans="1:8" ht="12.75" customHeight="1" x14ac:dyDescent="0.25">
      <c r="A130" s="85">
        <f t="array" ref="A130">IFERROR(INDEX('Annex 2 EHV charges'!$A$11:$A$260, MATCH(0, IF(ISBLANK('Annex 2 EHV charges'!$A$11:$A$260),1, COUNTIF(A$4:$A129, 'Annex 2 EHV charges'!$A$11:$A$260)), 0)),"")</f>
        <v>324</v>
      </c>
      <c r="B130" s="85">
        <f>IF($A130="","",VLOOKUP($A130,'Annex 2 EHV charges'!$A:$O,2,0))</f>
        <v>324</v>
      </c>
      <c r="C130" s="86">
        <f>IF($A130="","",VLOOKUP($A130,'Annex 2 EHV charges'!$A:$O,3,0))</f>
        <v>1300035369760</v>
      </c>
      <c r="D130" s="85" t="str">
        <f>IF($A130="","",VLOOKUP($A130,'Annex 2 EHV charges'!$A:$O,7,0))</f>
        <v>Texplan</v>
      </c>
      <c r="E130" s="87">
        <f>IFERROR(IF(VLOOKUP($A130,'Annex 2 EHV charges'!$A:$O,9,FALSE)=0,"",VLOOKUP($A130,'Annex 2 EHV charges'!$A:$O,9,FALSE)),"")</f>
        <v>0.74399999999999999</v>
      </c>
      <c r="F130" s="88">
        <f>IFERROR(IF(VLOOKUP($A130,'Annex 2 EHV charges'!$A:$O,10,FALSE)=0,"",VLOOKUP($A130,'Annex 2 EHV charges'!$A:$O,10,FALSE)),"")</f>
        <v>18297.63</v>
      </c>
      <c r="G130" s="89">
        <f>IFERROR(IF(VLOOKUP($A130,'Annex 2 EHV charges'!$A:$O,11,FALSE)=0,"",VLOOKUP($A130,'Annex 2 EHV charges'!$A:$O,11,FALSE)),"")</f>
        <v>1.62</v>
      </c>
      <c r="H130" s="89">
        <f>IFERROR(IF(VLOOKUP($A130,'Annex 2 EHV charges'!$A:$O,12,FALSE)=0,"",VLOOKUP($A130,'Annex 2 EHV charges'!$A:$O,12,FALSE)),"")</f>
        <v>1.62</v>
      </c>
    </row>
    <row r="131" spans="1:8" ht="12.75" customHeight="1" x14ac:dyDescent="0.25">
      <c r="A131" s="85">
        <f t="array" ref="A131">IFERROR(INDEX('Annex 2 EHV charges'!$A$11:$A$260, MATCH(0, IF(ISBLANK('Annex 2 EHV charges'!$A$11:$A$260),1, COUNTIF(A$4:$A130, 'Annex 2 EHV charges'!$A$11:$A$260)), 0)),"")</f>
        <v>325</v>
      </c>
      <c r="B131" s="85">
        <f>IF($A131="","",VLOOKUP($A131,'Annex 2 EHV charges'!$A:$O,2,0))</f>
        <v>325</v>
      </c>
      <c r="C131" s="86">
        <f>IF($A131="","",VLOOKUP($A131,'Annex 2 EHV charges'!$A:$O,3,0))</f>
        <v>1300051555440</v>
      </c>
      <c r="D131" s="85" t="str">
        <f>IF($A131="","",VLOOKUP($A131,'Annex 2 EHV charges'!$A:$O,7,0))</f>
        <v>SCA</v>
      </c>
      <c r="E131" s="87" t="str">
        <f>IFERROR(IF(VLOOKUP($A131,'Annex 2 EHV charges'!$A:$O,9,FALSE)=0,"",VLOOKUP($A131,'Annex 2 EHV charges'!$A:$O,9,FALSE)),"")</f>
        <v>-</v>
      </c>
      <c r="F131" s="88">
        <f>IFERROR(IF(VLOOKUP($A131,'Annex 2 EHV charges'!$A:$O,10,FALSE)=0,"",VLOOKUP($A131,'Annex 2 EHV charges'!$A:$O,10,FALSE)),"")</f>
        <v>55536.480000000003</v>
      </c>
      <c r="G131" s="89">
        <f>IFERROR(IF(VLOOKUP($A131,'Annex 2 EHV charges'!$A:$O,11,FALSE)=0,"",VLOOKUP($A131,'Annex 2 EHV charges'!$A:$O,11,FALSE)),"")</f>
        <v>5.62</v>
      </c>
      <c r="H131" s="89">
        <f>IFERROR(IF(VLOOKUP($A131,'Annex 2 EHV charges'!$A:$O,12,FALSE)=0,"",VLOOKUP($A131,'Annex 2 EHV charges'!$A:$O,12,FALSE)),"")</f>
        <v>5.62</v>
      </c>
    </row>
    <row r="132" spans="1:8" ht="12.75" customHeight="1" x14ac:dyDescent="0.25">
      <c r="A132" s="85">
        <f t="array" ref="A132">IFERROR(INDEX('Annex 2 EHV charges'!$A$11:$A$260, MATCH(0, IF(ISBLANK('Annex 2 EHV charges'!$A$11:$A$260),1, COUNTIF(A$4:$A131, 'Annex 2 EHV charges'!$A$11:$A$260)), 0)),"")</f>
        <v>322</v>
      </c>
      <c r="B132" s="85">
        <f>IF($A132="","",VLOOKUP($A132,'Annex 2 EHV charges'!$A:$O,2,0))</f>
        <v>322</v>
      </c>
      <c r="C132" s="86">
        <f>IF($A132="","",VLOOKUP($A132,'Annex 2 EHV charges'!$A:$O,3,0))</f>
        <v>1300035364707</v>
      </c>
      <c r="D132" s="85" t="str">
        <f>IF($A132="","",VLOOKUP($A132,'Annex 2 EHV charges'!$A:$O,7,0))</f>
        <v>Bentley Motor Cars Ltd</v>
      </c>
      <c r="E132" s="87" t="str">
        <f>IFERROR(IF(VLOOKUP($A132,'Annex 2 EHV charges'!$A:$O,9,FALSE)=0,"",VLOOKUP($A132,'Annex 2 EHV charges'!$A:$O,9,FALSE)),"")</f>
        <v>-</v>
      </c>
      <c r="F132" s="88">
        <f>IFERROR(IF(VLOOKUP($A132,'Annex 2 EHV charges'!$A:$O,10,FALSE)=0,"",VLOOKUP($A132,'Annex 2 EHV charges'!$A:$O,10,FALSE)),"")</f>
        <v>55536.480000000003</v>
      </c>
      <c r="G132" s="89">
        <f>IFERROR(IF(VLOOKUP($A132,'Annex 2 EHV charges'!$A:$O,11,FALSE)=0,"",VLOOKUP($A132,'Annex 2 EHV charges'!$A:$O,11,FALSE)),"")</f>
        <v>3.9</v>
      </c>
      <c r="H132" s="89">
        <f>IFERROR(IF(VLOOKUP($A132,'Annex 2 EHV charges'!$A:$O,12,FALSE)=0,"",VLOOKUP($A132,'Annex 2 EHV charges'!$A:$O,12,FALSE)),"")</f>
        <v>3.9</v>
      </c>
    </row>
    <row r="133" spans="1:8" ht="12.75" customHeight="1" x14ac:dyDescent="0.25">
      <c r="A133" s="85">
        <f t="array" ref="A133">IFERROR(INDEX('Annex 2 EHV charges'!$A$11:$A$260, MATCH(0, IF(ISBLANK('Annex 2 EHV charges'!$A$11:$A$260),1, COUNTIF(A$4:$A132, 'Annex 2 EHV charges'!$A$11:$A$260)), 0)),"")</f>
        <v>326</v>
      </c>
      <c r="B133" s="85">
        <f>IF($A133="","",VLOOKUP($A133,'Annex 2 EHV charges'!$A:$O,2,0))</f>
        <v>326</v>
      </c>
      <c r="C133" s="86">
        <f>IF($A133="","",VLOOKUP($A133,'Annex 2 EHV charges'!$A:$O,3,0))</f>
        <v>1300052619849</v>
      </c>
      <c r="D133" s="85" t="str">
        <f>IF($A133="","",VLOOKUP($A133,'Annex 2 EHV charges'!$A:$O,7,0))</f>
        <v>Somerfield Plc</v>
      </c>
      <c r="E133" s="87" t="str">
        <f>IFERROR(IF(VLOOKUP($A133,'Annex 2 EHV charges'!$A:$O,9,FALSE)=0,"",VLOOKUP($A133,'Annex 2 EHV charges'!$A:$O,9,FALSE)),"")</f>
        <v>-</v>
      </c>
      <c r="F133" s="88">
        <f>IFERROR(IF(VLOOKUP($A133,'Annex 2 EHV charges'!$A:$O,10,FALSE)=0,"",VLOOKUP($A133,'Annex 2 EHV charges'!$A:$O,10,FALSE)),"")</f>
        <v>18297.63</v>
      </c>
      <c r="G133" s="89">
        <f>IFERROR(IF(VLOOKUP($A133,'Annex 2 EHV charges'!$A:$O,11,FALSE)=0,"",VLOOKUP($A133,'Annex 2 EHV charges'!$A:$O,11,FALSE)),"")</f>
        <v>3.83</v>
      </c>
      <c r="H133" s="89">
        <f>IFERROR(IF(VLOOKUP($A133,'Annex 2 EHV charges'!$A:$O,12,FALSE)=0,"",VLOOKUP($A133,'Annex 2 EHV charges'!$A:$O,12,FALSE)),"")</f>
        <v>3.83</v>
      </c>
    </row>
    <row r="134" spans="1:8" ht="12.75" customHeight="1" x14ac:dyDescent="0.25">
      <c r="A134" s="85">
        <f t="array" ref="A134">IFERROR(INDEX('Annex 2 EHV charges'!$A$11:$A$260, MATCH(0, IF(ISBLANK('Annex 2 EHV charges'!$A$11:$A$260),1, COUNTIF(A$4:$A133, 'Annex 2 EHV charges'!$A$11:$A$260)), 0)),"")</f>
        <v>328</v>
      </c>
      <c r="B134" s="85">
        <f>IF($A134="","",VLOOKUP($A134,'Annex 2 EHV charges'!$A:$O,2,0))</f>
        <v>328</v>
      </c>
      <c r="C134" s="86">
        <f>IF($A134="","",VLOOKUP($A134,'Annex 2 EHV charges'!$A:$O,3,0))</f>
        <v>1300035348662</v>
      </c>
      <c r="D134" s="85" t="str">
        <f>IF($A134="","",VLOOKUP($A134,'Annex 2 EHV charges'!$A:$O,7,0))</f>
        <v>Alliance &amp; Leicester Plc</v>
      </c>
      <c r="E134" s="87">
        <f>IFERROR(IF(VLOOKUP($A134,'Annex 2 EHV charges'!$A:$O,9,FALSE)=0,"",VLOOKUP($A134,'Annex 2 EHV charges'!$A:$O,9,FALSE)),"")</f>
        <v>0.214</v>
      </c>
      <c r="F134" s="88">
        <f>IFERROR(IF(VLOOKUP($A134,'Annex 2 EHV charges'!$A:$O,10,FALSE)=0,"",VLOOKUP($A134,'Annex 2 EHV charges'!$A:$O,10,FALSE)),"")</f>
        <v>18297.63</v>
      </c>
      <c r="G134" s="89">
        <f>IFERROR(IF(VLOOKUP($A134,'Annex 2 EHV charges'!$A:$O,11,FALSE)=0,"",VLOOKUP($A134,'Annex 2 EHV charges'!$A:$O,11,FALSE)),"")</f>
        <v>2.38</v>
      </c>
      <c r="H134" s="89">
        <f>IFERROR(IF(VLOOKUP($A134,'Annex 2 EHV charges'!$A:$O,12,FALSE)=0,"",VLOOKUP($A134,'Annex 2 EHV charges'!$A:$O,12,FALSE)),"")</f>
        <v>2.38</v>
      </c>
    </row>
    <row r="135" spans="1:8" ht="12.75" customHeight="1" x14ac:dyDescent="0.25">
      <c r="A135" s="85">
        <f t="array" ref="A135">IFERROR(INDEX('Annex 2 EHV charges'!$A$11:$A$260, MATCH(0, IF(ISBLANK('Annex 2 EHV charges'!$A$11:$A$260),1, COUNTIF(A$4:$A134, 'Annex 2 EHV charges'!$A$11:$A$260)), 0)),"")</f>
        <v>329</v>
      </c>
      <c r="B135" s="85">
        <f>IF($A135="","",VLOOKUP($A135,'Annex 2 EHV charges'!$A:$O,2,0))</f>
        <v>329</v>
      </c>
      <c r="C135" s="86">
        <f>IF($A135="","",VLOOKUP($A135,'Annex 2 EHV charges'!$A:$O,3,0))</f>
        <v>1300035349035</v>
      </c>
      <c r="D135" s="85" t="str">
        <f>IF($A135="","",VLOOKUP($A135,'Annex 2 EHV charges'!$A:$O,7,0))</f>
        <v>Dairy Crest</v>
      </c>
      <c r="E135" s="87" t="str">
        <f>IFERROR(IF(VLOOKUP($A135,'Annex 2 EHV charges'!$A:$O,9,FALSE)=0,"",VLOOKUP($A135,'Annex 2 EHV charges'!$A:$O,9,FALSE)),"")</f>
        <v>-</v>
      </c>
      <c r="F135" s="88">
        <f>IFERROR(IF(VLOOKUP($A135,'Annex 2 EHV charges'!$A:$O,10,FALSE)=0,"",VLOOKUP($A135,'Annex 2 EHV charges'!$A:$O,10,FALSE)),"")</f>
        <v>18297.63</v>
      </c>
      <c r="G135" s="89">
        <f>IFERROR(IF(VLOOKUP($A135,'Annex 2 EHV charges'!$A:$O,11,FALSE)=0,"",VLOOKUP($A135,'Annex 2 EHV charges'!$A:$O,11,FALSE)),"")</f>
        <v>2.66</v>
      </c>
      <c r="H135" s="89">
        <f>IFERROR(IF(VLOOKUP($A135,'Annex 2 EHV charges'!$A:$O,12,FALSE)=0,"",VLOOKUP($A135,'Annex 2 EHV charges'!$A:$O,12,FALSE)),"")</f>
        <v>2.66</v>
      </c>
    </row>
    <row r="136" spans="1:8" ht="12.75" customHeight="1" x14ac:dyDescent="0.25">
      <c r="A136" s="85">
        <f t="array" ref="A136">IFERROR(INDEX('Annex 2 EHV charges'!$A$11:$A$260, MATCH(0, IF(ISBLANK('Annex 2 EHV charges'!$A$11:$A$260),1, COUNTIF(A$4:$A135, 'Annex 2 EHV charges'!$A$11:$A$260)), 0)),"")</f>
        <v>331</v>
      </c>
      <c r="B136" s="85">
        <f>IF($A136="","",VLOOKUP($A136,'Annex 2 EHV charges'!$A:$O,2,0))</f>
        <v>331</v>
      </c>
      <c r="C136" s="86">
        <f>IF($A136="","",VLOOKUP($A136,'Annex 2 EHV charges'!$A:$O,3,0))</f>
        <v>1300035349114</v>
      </c>
      <c r="D136" s="85" t="str">
        <f>IF($A136="","",VLOOKUP($A136,'Annex 2 EHV charges'!$A:$O,7,0))</f>
        <v>Kodak Ltd</v>
      </c>
      <c r="E136" s="87" t="str">
        <f>IFERROR(IF(VLOOKUP($A136,'Annex 2 EHV charges'!$A:$O,9,FALSE)=0,"",VLOOKUP($A136,'Annex 2 EHV charges'!$A:$O,9,FALSE)),"")</f>
        <v>-</v>
      </c>
      <c r="F136" s="88">
        <f>IFERROR(IF(VLOOKUP($A136,'Annex 2 EHV charges'!$A:$O,10,FALSE)=0,"",VLOOKUP($A136,'Annex 2 EHV charges'!$A:$O,10,FALSE)),"")</f>
        <v>55536.480000000003</v>
      </c>
      <c r="G136" s="89">
        <f>IFERROR(IF(VLOOKUP($A136,'Annex 2 EHV charges'!$A:$O,11,FALSE)=0,"",VLOOKUP($A136,'Annex 2 EHV charges'!$A:$O,11,FALSE)),"")</f>
        <v>1.81</v>
      </c>
      <c r="H136" s="89">
        <f>IFERROR(IF(VLOOKUP($A136,'Annex 2 EHV charges'!$A:$O,12,FALSE)=0,"",VLOOKUP($A136,'Annex 2 EHV charges'!$A:$O,12,FALSE)),"")</f>
        <v>1.81</v>
      </c>
    </row>
    <row r="137" spans="1:8" ht="12.75" customHeight="1" x14ac:dyDescent="0.25">
      <c r="A137" s="85">
        <f t="array" ref="A137">IFERROR(INDEX('Annex 2 EHV charges'!$A$11:$A$260, MATCH(0, IF(ISBLANK('Annex 2 EHV charges'!$A$11:$A$260),1, COUNTIF(A$4:$A136, 'Annex 2 EHV charges'!$A$11:$A$260)), 0)),"")</f>
        <v>333</v>
      </c>
      <c r="B137" s="85">
        <f>IF($A137="","",VLOOKUP($A137,'Annex 2 EHV charges'!$A:$O,2,0))</f>
        <v>333</v>
      </c>
      <c r="C137" s="86">
        <f>IF($A137="","",VLOOKUP($A137,'Annex 2 EHV charges'!$A:$O,3,0))</f>
        <v>1300035349346</v>
      </c>
      <c r="D137" s="85" t="str">
        <f>IF($A137="","",VLOOKUP($A137,'Annex 2 EHV charges'!$A:$O,7,0))</f>
        <v>Thyssen Krupp (Group)</v>
      </c>
      <c r="E137" s="87" t="str">
        <f>IFERROR(IF(VLOOKUP($A137,'Annex 2 EHV charges'!$A:$O,9,FALSE)=0,"",VLOOKUP($A137,'Annex 2 EHV charges'!$A:$O,9,FALSE)),"")</f>
        <v>-</v>
      </c>
      <c r="F137" s="88">
        <f>IFERROR(IF(VLOOKUP($A137,'Annex 2 EHV charges'!$A:$O,10,FALSE)=0,"",VLOOKUP($A137,'Annex 2 EHV charges'!$A:$O,10,FALSE)),"")</f>
        <v>18297.63</v>
      </c>
      <c r="G137" s="89">
        <f>IFERROR(IF(VLOOKUP($A137,'Annex 2 EHV charges'!$A:$O,11,FALSE)=0,"",VLOOKUP($A137,'Annex 2 EHV charges'!$A:$O,11,FALSE)),"")</f>
        <v>3.99</v>
      </c>
      <c r="H137" s="89">
        <f>IFERROR(IF(VLOOKUP($A137,'Annex 2 EHV charges'!$A:$O,12,FALSE)=0,"",VLOOKUP($A137,'Annex 2 EHV charges'!$A:$O,12,FALSE)),"")</f>
        <v>3.99</v>
      </c>
    </row>
    <row r="138" spans="1:8" ht="12.75" customHeight="1" x14ac:dyDescent="0.25">
      <c r="A138" s="85">
        <f t="array" ref="A138">IFERROR(INDEX('Annex 2 EHV charges'!$A$11:$A$260, MATCH(0, IF(ISBLANK('Annex 2 EHV charges'!$A$11:$A$260),1, COUNTIF(A$4:$A137, 'Annex 2 EHV charges'!$A$11:$A$260)), 0)),"")</f>
        <v>334</v>
      </c>
      <c r="B138" s="85">
        <f>IF($A138="","",VLOOKUP($A138,'Annex 2 EHV charges'!$A:$O,2,0))</f>
        <v>334</v>
      </c>
      <c r="C138" s="86">
        <f>IF($A138="","",VLOOKUP($A138,'Annex 2 EHV charges'!$A:$O,3,0))</f>
        <v>1300035349355</v>
      </c>
      <c r="D138" s="85" t="str">
        <f>IF($A138="","",VLOOKUP($A138,'Annex 2 EHV charges'!$A:$O,7,0))</f>
        <v>New Horizon Global Ltd</v>
      </c>
      <c r="E138" s="87" t="str">
        <f>IFERROR(IF(VLOOKUP($A138,'Annex 2 EHV charges'!$A:$O,9,FALSE)=0,"",VLOOKUP($A138,'Annex 2 EHV charges'!$A:$O,9,FALSE)),"")</f>
        <v>-</v>
      </c>
      <c r="F138" s="88">
        <f>IFERROR(IF(VLOOKUP($A138,'Annex 2 EHV charges'!$A:$O,10,FALSE)=0,"",VLOOKUP($A138,'Annex 2 EHV charges'!$A:$O,10,FALSE)),"")</f>
        <v>18297.63</v>
      </c>
      <c r="G138" s="89">
        <f>IFERROR(IF(VLOOKUP($A138,'Annex 2 EHV charges'!$A:$O,11,FALSE)=0,"",VLOOKUP($A138,'Annex 2 EHV charges'!$A:$O,11,FALSE)),"")</f>
        <v>3.79</v>
      </c>
      <c r="H138" s="89">
        <f>IFERROR(IF(VLOOKUP($A138,'Annex 2 EHV charges'!$A:$O,12,FALSE)=0,"",VLOOKUP($A138,'Annex 2 EHV charges'!$A:$O,12,FALSE)),"")</f>
        <v>3.79</v>
      </c>
    </row>
    <row r="139" spans="1:8" ht="12.75" customHeight="1" x14ac:dyDescent="0.25">
      <c r="A139" s="85">
        <f t="array" ref="A139">IFERROR(INDEX('Annex 2 EHV charges'!$A$11:$A$260, MATCH(0, IF(ISBLANK('Annex 2 EHV charges'!$A$11:$A$260),1, COUNTIF(A$4:$A138, 'Annex 2 EHV charges'!$A$11:$A$260)), 0)),"")</f>
        <v>335</v>
      </c>
      <c r="B139" s="85">
        <f>IF($A139="","",VLOOKUP($A139,'Annex 2 EHV charges'!$A:$O,2,0))</f>
        <v>335</v>
      </c>
      <c r="C139" s="86">
        <f>IF($A139="","",VLOOKUP($A139,'Annex 2 EHV charges'!$A:$O,3,0))</f>
        <v>1300035349639</v>
      </c>
      <c r="D139" s="85" t="str">
        <f>IF($A139="","",VLOOKUP($A139,'Annex 2 EHV charges'!$A:$O,7,0))</f>
        <v>Seaforth Cornmill</v>
      </c>
      <c r="E139" s="87" t="str">
        <f>IFERROR(IF(VLOOKUP($A139,'Annex 2 EHV charges'!$A:$O,9,FALSE)=0,"",VLOOKUP($A139,'Annex 2 EHV charges'!$A:$O,9,FALSE)),"")</f>
        <v>-</v>
      </c>
      <c r="F139" s="88">
        <f>IFERROR(IF(VLOOKUP($A139,'Annex 2 EHV charges'!$A:$O,10,FALSE)=0,"",VLOOKUP($A139,'Annex 2 EHV charges'!$A:$O,10,FALSE)),"")</f>
        <v>18297.63</v>
      </c>
      <c r="G139" s="89">
        <f>IFERROR(IF(VLOOKUP($A139,'Annex 2 EHV charges'!$A:$O,11,FALSE)=0,"",VLOOKUP($A139,'Annex 2 EHV charges'!$A:$O,11,FALSE)),"")</f>
        <v>3.78</v>
      </c>
      <c r="H139" s="89">
        <f>IFERROR(IF(VLOOKUP($A139,'Annex 2 EHV charges'!$A:$O,12,FALSE)=0,"",VLOOKUP($A139,'Annex 2 EHV charges'!$A:$O,12,FALSE)),"")</f>
        <v>3.78</v>
      </c>
    </row>
    <row r="140" spans="1:8" ht="12.75" customHeight="1" x14ac:dyDescent="0.25">
      <c r="A140" s="85">
        <f t="array" ref="A140">IFERROR(INDEX('Annex 2 EHV charges'!$A$11:$A$260, MATCH(0, IF(ISBLANK('Annex 2 EHV charges'!$A$11:$A$260),1, COUNTIF(A$4:$A139, 'Annex 2 EHV charges'!$A$11:$A$260)), 0)),"")</f>
        <v>336</v>
      </c>
      <c r="B140" s="85">
        <f>IF($A140="","",VLOOKUP($A140,'Annex 2 EHV charges'!$A:$O,2,0))</f>
        <v>336</v>
      </c>
      <c r="C140" s="86">
        <f>IF($A140="","",VLOOKUP($A140,'Annex 2 EHV charges'!$A:$O,3,0))</f>
        <v>1300060254338</v>
      </c>
      <c r="D140" s="85" t="str">
        <f>IF($A140="","",VLOOKUP($A140,'Annex 2 EHV charges'!$A:$O,7,0))</f>
        <v>Altcar Rifle Range Estate</v>
      </c>
      <c r="E140" s="87">
        <f>IFERROR(IF(VLOOKUP($A140,'Annex 2 EHV charges'!$A:$O,9,FALSE)=0,"",VLOOKUP($A140,'Annex 2 EHV charges'!$A:$O,9,FALSE)),"")</f>
        <v>0.20300000000000001</v>
      </c>
      <c r="F140" s="88">
        <f>IFERROR(IF(VLOOKUP($A140,'Annex 2 EHV charges'!$A:$O,10,FALSE)=0,"",VLOOKUP($A140,'Annex 2 EHV charges'!$A:$O,10,FALSE)),"")</f>
        <v>19352.59</v>
      </c>
      <c r="G140" s="89">
        <f>IFERROR(IF(VLOOKUP($A140,'Annex 2 EHV charges'!$A:$O,11,FALSE)=0,"",VLOOKUP($A140,'Annex 2 EHV charges'!$A:$O,11,FALSE)),"")</f>
        <v>2.71</v>
      </c>
      <c r="H140" s="89">
        <f>IFERROR(IF(VLOOKUP($A140,'Annex 2 EHV charges'!$A:$O,12,FALSE)=0,"",VLOOKUP($A140,'Annex 2 EHV charges'!$A:$O,12,FALSE)),"")</f>
        <v>2.71</v>
      </c>
    </row>
    <row r="141" spans="1:8" ht="12.75" customHeight="1" x14ac:dyDescent="0.25">
      <c r="A141" s="85">
        <f t="array" ref="A141">IFERROR(INDEX('Annex 2 EHV charges'!$A$11:$A$260, MATCH(0, IF(ISBLANK('Annex 2 EHV charges'!$A$11:$A$260),1, COUNTIF(A$4:$A140, 'Annex 2 EHV charges'!$A$11:$A$260)), 0)),"")</f>
        <v>337</v>
      </c>
      <c r="B141" s="85">
        <f>IF($A141="","",VLOOKUP($A141,'Annex 2 EHV charges'!$A:$O,2,0))</f>
        <v>337</v>
      </c>
      <c r="C141" s="86">
        <f>IF($A141="","",VLOOKUP($A141,'Annex 2 EHV charges'!$A:$O,3,0))</f>
        <v>1300035350680</v>
      </c>
      <c r="D141" s="85" t="str">
        <f>IF($A141="","",VLOOKUP($A141,'Annex 2 EHV charges'!$A:$O,7,0))</f>
        <v>News International Plc</v>
      </c>
      <c r="E141" s="87" t="str">
        <f>IFERROR(IF(VLOOKUP($A141,'Annex 2 EHV charges'!$A:$O,9,FALSE)=0,"",VLOOKUP($A141,'Annex 2 EHV charges'!$A:$O,9,FALSE)),"")</f>
        <v>-</v>
      </c>
      <c r="F141" s="88">
        <f>IFERROR(IF(VLOOKUP($A141,'Annex 2 EHV charges'!$A:$O,10,FALSE)=0,"",VLOOKUP($A141,'Annex 2 EHV charges'!$A:$O,10,FALSE)),"")</f>
        <v>55536.480000000003</v>
      </c>
      <c r="G141" s="89">
        <f>IFERROR(IF(VLOOKUP($A141,'Annex 2 EHV charges'!$A:$O,11,FALSE)=0,"",VLOOKUP($A141,'Annex 2 EHV charges'!$A:$O,11,FALSE)),"")</f>
        <v>2.0099999999999998</v>
      </c>
      <c r="H141" s="89">
        <f>IFERROR(IF(VLOOKUP($A141,'Annex 2 EHV charges'!$A:$O,12,FALSE)=0,"",VLOOKUP($A141,'Annex 2 EHV charges'!$A:$O,12,FALSE)),"")</f>
        <v>2.0099999999999998</v>
      </c>
    </row>
    <row r="142" spans="1:8" ht="12.75" customHeight="1" x14ac:dyDescent="0.25">
      <c r="A142" s="85">
        <f t="array" ref="A142">IFERROR(INDEX('Annex 2 EHV charges'!$A$11:$A$260, MATCH(0, IF(ISBLANK('Annex 2 EHV charges'!$A$11:$A$260),1, COUNTIF(A$4:$A141, 'Annex 2 EHV charges'!$A$11:$A$260)), 0)),"")</f>
        <v>338</v>
      </c>
      <c r="B142" s="85">
        <f>IF($A142="","",VLOOKUP($A142,'Annex 2 EHV charges'!$A:$O,2,0))</f>
        <v>338</v>
      </c>
      <c r="C142" s="86">
        <f>IF($A142="","",VLOOKUP($A142,'Annex 2 EHV charges'!$A:$O,3,0))</f>
        <v>1300035351248</v>
      </c>
      <c r="D142" s="85" t="str">
        <f>IF($A142="","",VLOOKUP($A142,'Annex 2 EHV charges'!$A:$O,7,0))</f>
        <v>Essex International Limited</v>
      </c>
      <c r="E142" s="87">
        <f>IFERROR(IF(VLOOKUP($A142,'Annex 2 EHV charges'!$A:$O,9,FALSE)=0,"",VLOOKUP($A142,'Annex 2 EHV charges'!$A:$O,9,FALSE)),"")</f>
        <v>0.379</v>
      </c>
      <c r="F142" s="88">
        <f>IFERROR(IF(VLOOKUP($A142,'Annex 2 EHV charges'!$A:$O,10,FALSE)=0,"",VLOOKUP($A142,'Annex 2 EHV charges'!$A:$O,10,FALSE)),"")</f>
        <v>18297.63</v>
      </c>
      <c r="G142" s="89">
        <f>IFERROR(IF(VLOOKUP($A142,'Annex 2 EHV charges'!$A:$O,11,FALSE)=0,"",VLOOKUP($A142,'Annex 2 EHV charges'!$A:$O,11,FALSE)),"")</f>
        <v>2.48</v>
      </c>
      <c r="H142" s="89">
        <f>IFERROR(IF(VLOOKUP($A142,'Annex 2 EHV charges'!$A:$O,12,FALSE)=0,"",VLOOKUP($A142,'Annex 2 EHV charges'!$A:$O,12,FALSE)),"")</f>
        <v>2.48</v>
      </c>
    </row>
    <row r="143" spans="1:8" ht="12.75" customHeight="1" x14ac:dyDescent="0.25">
      <c r="A143" s="85">
        <f t="array" ref="A143">IFERROR(INDEX('Annex 2 EHV charges'!$A$11:$A$260, MATCH(0, IF(ISBLANK('Annex 2 EHV charges'!$A$11:$A$260),1, COUNTIF(A$4:$A142, 'Annex 2 EHV charges'!$A$11:$A$260)), 0)),"")</f>
        <v>339</v>
      </c>
      <c r="B143" s="85">
        <f>IF($A143="","",VLOOKUP($A143,'Annex 2 EHV charges'!$A:$O,2,0))</f>
        <v>339</v>
      </c>
      <c r="C143" s="86">
        <f>IF($A143="","",VLOOKUP($A143,'Annex 2 EHV charges'!$A:$O,3,0))</f>
        <v>1300035351735</v>
      </c>
      <c r="D143" s="85" t="str">
        <f>IF($A143="","",VLOOKUP($A143,'Annex 2 EHV charges'!$A:$O,7,0))</f>
        <v>Elizabeth II Law Courts</v>
      </c>
      <c r="E143" s="87" t="str">
        <f>IFERROR(IF(VLOOKUP($A143,'Annex 2 EHV charges'!$A:$O,9,FALSE)=0,"",VLOOKUP($A143,'Annex 2 EHV charges'!$A:$O,9,FALSE)),"")</f>
        <v>-</v>
      </c>
      <c r="F143" s="88">
        <f>IFERROR(IF(VLOOKUP($A143,'Annex 2 EHV charges'!$A:$O,10,FALSE)=0,"",VLOOKUP($A143,'Annex 2 EHV charges'!$A:$O,10,FALSE)),"")</f>
        <v>18297.63</v>
      </c>
      <c r="G143" s="89">
        <f>IFERROR(IF(VLOOKUP($A143,'Annex 2 EHV charges'!$A:$O,11,FALSE)=0,"",VLOOKUP($A143,'Annex 2 EHV charges'!$A:$O,11,FALSE)),"")</f>
        <v>2.11</v>
      </c>
      <c r="H143" s="89">
        <f>IFERROR(IF(VLOOKUP($A143,'Annex 2 EHV charges'!$A:$O,12,FALSE)=0,"",VLOOKUP($A143,'Annex 2 EHV charges'!$A:$O,12,FALSE)),"")</f>
        <v>2.11</v>
      </c>
    </row>
    <row r="144" spans="1:8" x14ac:dyDescent="0.25">
      <c r="A144" s="85">
        <f t="array" ref="A144">IFERROR(INDEX('Annex 2 EHV charges'!$A$11:$A$260, MATCH(0, IF(ISBLANK('Annex 2 EHV charges'!$A$11:$A$260),1, COUNTIF(A$4:$A143, 'Annex 2 EHV charges'!$A$11:$A$260)), 0)),"")</f>
        <v>340</v>
      </c>
      <c r="B144" s="85">
        <f>IF($A144="","",VLOOKUP($A144,'Annex 2 EHV charges'!$A:$O,2,0))</f>
        <v>340</v>
      </c>
      <c r="C144" s="86">
        <f>IF($A144="","",VLOOKUP($A144,'Annex 2 EHV charges'!$A:$O,3,0))</f>
        <v>1300035351967</v>
      </c>
      <c r="D144" s="85" t="str">
        <f>IF($A144="","",VLOOKUP($A144,'Annex 2 EHV charges'!$A:$O,7,0))</f>
        <v>Downing Property Services Ltd</v>
      </c>
      <c r="E144" s="87" t="str">
        <f>IFERROR(IF(VLOOKUP($A144,'Annex 2 EHV charges'!$A:$O,9,FALSE)=0,"",VLOOKUP($A144,'Annex 2 EHV charges'!$A:$O,9,FALSE)),"")</f>
        <v>-</v>
      </c>
      <c r="F144" s="88">
        <f>IFERROR(IF(VLOOKUP($A144,'Annex 2 EHV charges'!$A:$O,10,FALSE)=0,"",VLOOKUP($A144,'Annex 2 EHV charges'!$A:$O,10,FALSE)),"")</f>
        <v>18297.63</v>
      </c>
      <c r="G144" s="89">
        <f>IFERROR(IF(VLOOKUP($A144,'Annex 2 EHV charges'!$A:$O,11,FALSE)=0,"",VLOOKUP($A144,'Annex 2 EHV charges'!$A:$O,11,FALSE)),"")</f>
        <v>3.16</v>
      </c>
      <c r="H144" s="89">
        <f>IFERROR(IF(VLOOKUP($A144,'Annex 2 EHV charges'!$A:$O,12,FALSE)=0,"",VLOOKUP($A144,'Annex 2 EHV charges'!$A:$O,12,FALSE)),"")</f>
        <v>3.16</v>
      </c>
    </row>
    <row r="145" spans="1:9" x14ac:dyDescent="0.25">
      <c r="A145" s="85">
        <f t="array" ref="A145">IFERROR(INDEX('Annex 2 EHV charges'!$A$11:$A$260, MATCH(0, IF(ISBLANK('Annex 2 EHV charges'!$A$11:$A$260),1, COUNTIF(A$4:$A144, 'Annex 2 EHV charges'!$A$11:$A$260)), 0)),"")</f>
        <v>341</v>
      </c>
      <c r="B145" s="85">
        <f>IF($A145="","",VLOOKUP($A145,'Annex 2 EHV charges'!$A:$O,2,0))</f>
        <v>341</v>
      </c>
      <c r="C145" s="86">
        <f>IF($A145="","",VLOOKUP($A145,'Annex 2 EHV charges'!$A:$O,3,0))</f>
        <v>1300035352739</v>
      </c>
      <c r="D145" s="85" t="str">
        <f>IF($A145="","",VLOOKUP($A145,'Annex 2 EHV charges'!$A:$O,7,0))</f>
        <v>Canada Dock</v>
      </c>
      <c r="E145" s="87" t="str">
        <f>IFERROR(IF(VLOOKUP($A145,'Annex 2 EHV charges'!$A:$O,9,FALSE)=0,"",VLOOKUP($A145,'Annex 2 EHV charges'!$A:$O,9,FALSE)),"")</f>
        <v>-</v>
      </c>
      <c r="F145" s="88">
        <f>IFERROR(IF(VLOOKUP($A145,'Annex 2 EHV charges'!$A:$O,10,FALSE)=0,"",VLOOKUP($A145,'Annex 2 EHV charges'!$A:$O,10,FALSE)),"")</f>
        <v>55536.480000000003</v>
      </c>
      <c r="G145" s="89">
        <f>IFERROR(IF(VLOOKUP($A145,'Annex 2 EHV charges'!$A:$O,11,FALSE)=0,"",VLOOKUP($A145,'Annex 2 EHV charges'!$A:$O,11,FALSE)),"")</f>
        <v>2.4</v>
      </c>
      <c r="H145" s="89">
        <f>IFERROR(IF(VLOOKUP($A145,'Annex 2 EHV charges'!$A:$O,12,FALSE)=0,"",VLOOKUP($A145,'Annex 2 EHV charges'!$A:$O,12,FALSE)),"")</f>
        <v>2.4</v>
      </c>
    </row>
    <row r="146" spans="1:9" x14ac:dyDescent="0.25">
      <c r="A146" s="85">
        <f t="array" ref="A146">IFERROR(INDEX('Annex 2 EHV charges'!$A$11:$A$260, MATCH(0, IF(ISBLANK('Annex 2 EHV charges'!$A$11:$A$260),1, COUNTIF(A$4:$A145, 'Annex 2 EHV charges'!$A$11:$A$260)), 0)),"")</f>
        <v>343</v>
      </c>
      <c r="B146" s="85">
        <f>IF($A146="","",VLOOKUP($A146,'Annex 2 EHV charges'!$A:$O,2,0))</f>
        <v>343</v>
      </c>
      <c r="C146" s="86">
        <f>IF($A146="","",VLOOKUP($A146,'Annex 2 EHV charges'!$A:$O,3,0))</f>
        <v>1300035352970</v>
      </c>
      <c r="D146" s="85" t="str">
        <f>IF($A146="","",VLOOKUP($A146,'Annex 2 EHV charges'!$A:$O,7,0))</f>
        <v>Liverpool Airport</v>
      </c>
      <c r="E146" s="87" t="str">
        <f>IFERROR(IF(VLOOKUP($A146,'Annex 2 EHV charges'!$A:$O,9,FALSE)=0,"",VLOOKUP($A146,'Annex 2 EHV charges'!$A:$O,9,FALSE)),"")</f>
        <v>-</v>
      </c>
      <c r="F146" s="88">
        <f>IFERROR(IF(VLOOKUP($A146,'Annex 2 EHV charges'!$A:$O,10,FALSE)=0,"",VLOOKUP($A146,'Annex 2 EHV charges'!$A:$O,10,FALSE)),"")</f>
        <v>18297.63</v>
      </c>
      <c r="G146" s="89">
        <f>IFERROR(IF(VLOOKUP($A146,'Annex 2 EHV charges'!$A:$O,11,FALSE)=0,"",VLOOKUP($A146,'Annex 2 EHV charges'!$A:$O,11,FALSE)),"")</f>
        <v>4.3</v>
      </c>
      <c r="H146" s="89">
        <f>IFERROR(IF(VLOOKUP($A146,'Annex 2 EHV charges'!$A:$O,12,FALSE)=0,"",VLOOKUP($A146,'Annex 2 EHV charges'!$A:$O,12,FALSE)),"")</f>
        <v>4.3</v>
      </c>
    </row>
    <row r="147" spans="1:9" x14ac:dyDescent="0.25">
      <c r="A147" s="85">
        <f t="array" ref="A147">IFERROR(INDEX('Annex 2 EHV charges'!$A$11:$A$260, MATCH(0, IF(ISBLANK('Annex 2 EHV charges'!$A$11:$A$260),1, COUNTIF(A$4:$A146, 'Annex 2 EHV charges'!$A$11:$A$260)), 0)),"")</f>
        <v>345</v>
      </c>
      <c r="B147" s="85">
        <f>IF($A147="","",VLOOKUP($A147,'Annex 2 EHV charges'!$A:$O,2,0))</f>
        <v>345</v>
      </c>
      <c r="C147" s="86">
        <f>IF($A147="","",VLOOKUP($A147,'Annex 2 EHV charges'!$A:$O,3,0))</f>
        <v>1300035354986</v>
      </c>
      <c r="D147" s="85" t="str">
        <f>IF($A147="","",VLOOKUP($A147,'Annex 2 EHV charges'!$A:$O,7,0))</f>
        <v>Novelis Uk Ltd</v>
      </c>
      <c r="E147" s="87" t="str">
        <f>IFERROR(IF(VLOOKUP($A147,'Annex 2 EHV charges'!$A:$O,9,FALSE)=0,"",VLOOKUP($A147,'Annex 2 EHV charges'!$A:$O,9,FALSE)),"")</f>
        <v>-</v>
      </c>
      <c r="F147" s="88">
        <f>IFERROR(IF(VLOOKUP($A147,'Annex 2 EHV charges'!$A:$O,10,FALSE)=0,"",VLOOKUP($A147,'Annex 2 EHV charges'!$A:$O,10,FALSE)),"")</f>
        <v>18297.63</v>
      </c>
      <c r="G147" s="89">
        <f>IFERROR(IF(VLOOKUP($A147,'Annex 2 EHV charges'!$A:$O,11,FALSE)=0,"",VLOOKUP($A147,'Annex 2 EHV charges'!$A:$O,11,FALSE)),"")</f>
        <v>5.19</v>
      </c>
      <c r="H147" s="89">
        <f>IFERROR(IF(VLOOKUP($A147,'Annex 2 EHV charges'!$A:$O,12,FALSE)=0,"",VLOOKUP($A147,'Annex 2 EHV charges'!$A:$O,12,FALSE)),"")</f>
        <v>5.19</v>
      </c>
    </row>
    <row r="148" spans="1:9" x14ac:dyDescent="0.25">
      <c r="A148" s="85">
        <f t="array" ref="A148">IFERROR(INDEX('Annex 2 EHV charges'!$A$11:$A$260, MATCH(0, IF(ISBLANK('Annex 2 EHV charges'!$A$11:$A$260),1, COUNTIF(A$4:$A147, 'Annex 2 EHV charges'!$A$11:$A$260)), 0)),"")</f>
        <v>346</v>
      </c>
      <c r="B148" s="85">
        <f>IF($A148="","",VLOOKUP($A148,'Annex 2 EHV charges'!$A:$O,2,0))</f>
        <v>346</v>
      </c>
      <c r="C148" s="86">
        <f>IF($A148="","",VLOOKUP($A148,'Annex 2 EHV charges'!$A:$O,3,0))</f>
        <v>1300035355118</v>
      </c>
      <c r="D148" s="85" t="str">
        <f>IF($A148="","",VLOOKUP($A148,'Annex 2 EHV charges'!$A:$O,7,0))</f>
        <v>PQ Silicas UK Ltd</v>
      </c>
      <c r="E148" s="87" t="str">
        <f>IFERROR(IF(VLOOKUP($A148,'Annex 2 EHV charges'!$A:$O,9,FALSE)=0,"",VLOOKUP($A148,'Annex 2 EHV charges'!$A:$O,9,FALSE)),"")</f>
        <v>-</v>
      </c>
      <c r="F148" s="88">
        <f>IFERROR(IF(VLOOKUP($A148,'Annex 2 EHV charges'!$A:$O,10,FALSE)=0,"",VLOOKUP($A148,'Annex 2 EHV charges'!$A:$O,10,FALSE)),"")</f>
        <v>55671.42</v>
      </c>
      <c r="G148" s="89">
        <f>IFERROR(IF(VLOOKUP($A148,'Annex 2 EHV charges'!$A:$O,11,FALSE)=0,"",VLOOKUP($A148,'Annex 2 EHV charges'!$A:$O,11,FALSE)),"")</f>
        <v>3.53</v>
      </c>
      <c r="H148" s="89">
        <f>IFERROR(IF(VLOOKUP($A148,'Annex 2 EHV charges'!$A:$O,12,FALSE)=0,"",VLOOKUP($A148,'Annex 2 EHV charges'!$A:$O,12,FALSE)),"")</f>
        <v>3.53</v>
      </c>
    </row>
    <row r="149" spans="1:9" x14ac:dyDescent="0.25">
      <c r="A149" s="85">
        <f t="array" ref="A149">IFERROR(INDEX('Annex 2 EHV charges'!$A$11:$A$260, MATCH(0, IF(ISBLANK('Annex 2 EHV charges'!$A$11:$A$260),1, COUNTIF(A$4:$A148, 'Annex 2 EHV charges'!$A$11:$A$260)), 0)),"")</f>
        <v>347</v>
      </c>
      <c r="B149" s="85">
        <f>IF($A149="","",VLOOKUP($A149,'Annex 2 EHV charges'!$A:$O,2,0))</f>
        <v>347</v>
      </c>
      <c r="C149" s="86">
        <f>IF($A149="","",VLOOKUP($A149,'Annex 2 EHV charges'!$A:$O,3,0))</f>
        <v>1300035355136</v>
      </c>
      <c r="D149" s="85" t="str">
        <f>IF($A149="","",VLOOKUP($A149,'Annex 2 EHV charges'!$A:$O,7,0))</f>
        <v>Baronet Works</v>
      </c>
      <c r="E149" s="87" t="str">
        <f>IFERROR(IF(VLOOKUP($A149,'Annex 2 EHV charges'!$A:$O,9,FALSE)=0,"",VLOOKUP($A149,'Annex 2 EHV charges'!$A:$O,9,FALSE)),"")</f>
        <v>-</v>
      </c>
      <c r="F149" s="88">
        <f>IFERROR(IF(VLOOKUP($A149,'Annex 2 EHV charges'!$A:$O,10,FALSE)=0,"",VLOOKUP($A149,'Annex 2 EHV charges'!$A:$O,10,FALSE)),"")</f>
        <v>59241.120000000003</v>
      </c>
      <c r="G149" s="89">
        <f>IFERROR(IF(VLOOKUP($A149,'Annex 2 EHV charges'!$A:$O,11,FALSE)=0,"",VLOOKUP($A149,'Annex 2 EHV charges'!$A:$O,11,FALSE)),"")</f>
        <v>3.82</v>
      </c>
      <c r="H149" s="89">
        <f>IFERROR(IF(VLOOKUP($A149,'Annex 2 EHV charges'!$A:$O,12,FALSE)=0,"",VLOOKUP($A149,'Annex 2 EHV charges'!$A:$O,12,FALSE)),"")</f>
        <v>3.82</v>
      </c>
    </row>
    <row r="150" spans="1:9" x14ac:dyDescent="0.25">
      <c r="A150" s="85">
        <f t="array" ref="A150">IFERROR(INDEX('Annex 2 EHV charges'!$A$11:$A$260, MATCH(0, IF(ISBLANK('Annex 2 EHV charges'!$A$11:$A$260),1, COUNTIF(A$4:$A149, 'Annex 2 EHV charges'!$A$11:$A$260)), 0)),"")</f>
        <v>348</v>
      </c>
      <c r="B150" s="85">
        <f>IF($A150="","",VLOOKUP($A150,'Annex 2 EHV charges'!$A:$O,2,0))</f>
        <v>348</v>
      </c>
      <c r="C150" s="86">
        <f>IF($A150="","",VLOOKUP($A150,'Annex 2 EHV charges'!$A:$O,3,0))</f>
        <v>1300035355749</v>
      </c>
      <c r="D150" s="85" t="str">
        <f>IF($A150="","",VLOOKUP($A150,'Annex 2 EHV charges'!$A:$O,7,0))</f>
        <v>Unifrax Ltd</v>
      </c>
      <c r="E150" s="87" t="str">
        <f>IFERROR(IF(VLOOKUP($A150,'Annex 2 EHV charges'!$A:$O,9,FALSE)=0,"",VLOOKUP($A150,'Annex 2 EHV charges'!$A:$O,9,FALSE)),"")</f>
        <v>-</v>
      </c>
      <c r="F150" s="88">
        <f>IFERROR(IF(VLOOKUP($A150,'Annex 2 EHV charges'!$A:$O,10,FALSE)=0,"",VLOOKUP($A150,'Annex 2 EHV charges'!$A:$O,10,FALSE)),"")</f>
        <v>55536.480000000003</v>
      </c>
      <c r="G150" s="89">
        <f>IFERROR(IF(VLOOKUP($A150,'Annex 2 EHV charges'!$A:$O,11,FALSE)=0,"",VLOOKUP($A150,'Annex 2 EHV charges'!$A:$O,11,FALSE)),"")</f>
        <v>3.98</v>
      </c>
      <c r="H150" s="89">
        <f>IFERROR(IF(VLOOKUP($A150,'Annex 2 EHV charges'!$A:$O,12,FALSE)=0,"",VLOOKUP($A150,'Annex 2 EHV charges'!$A:$O,12,FALSE)),"")</f>
        <v>3.98</v>
      </c>
    </row>
    <row r="151" spans="1:9" x14ac:dyDescent="0.25">
      <c r="A151" s="85">
        <f t="array" ref="A151">IFERROR(INDEX('Annex 2 EHV charges'!$A$11:$A$260, MATCH(0, IF(ISBLANK('Annex 2 EHV charges'!$A$11:$A$260),1, COUNTIF(A$4:$A150, 'Annex 2 EHV charges'!$A$11:$A$260)), 0)),"")</f>
        <v>349</v>
      </c>
      <c r="B151" s="85">
        <f>IF($A151="","",VLOOKUP($A151,'Annex 2 EHV charges'!$A:$O,2,0))</f>
        <v>349</v>
      </c>
      <c r="C151" s="86">
        <f>IF($A151="","",VLOOKUP($A151,'Annex 2 EHV charges'!$A:$O,3,0))</f>
        <v>1300035355837</v>
      </c>
      <c r="D151" s="85" t="str">
        <f>IF($A151="","",VLOOKUP($A151,'Annex 2 EHV charges'!$A:$O,7,0))</f>
        <v>Delta Metals</v>
      </c>
      <c r="E151" s="87" t="str">
        <f>IFERROR(IF(VLOOKUP($A151,'Annex 2 EHV charges'!$A:$O,9,FALSE)=0,"",VLOOKUP($A151,'Annex 2 EHV charges'!$A:$O,9,FALSE)),"")</f>
        <v>-</v>
      </c>
      <c r="F151" s="88">
        <f>IFERROR(IF(VLOOKUP($A151,'Annex 2 EHV charges'!$A:$O,10,FALSE)=0,"",VLOOKUP($A151,'Annex 2 EHV charges'!$A:$O,10,FALSE)),"")</f>
        <v>18297.63</v>
      </c>
      <c r="G151" s="89">
        <f>IFERROR(IF(VLOOKUP($A151,'Annex 2 EHV charges'!$A:$O,11,FALSE)=0,"",VLOOKUP($A151,'Annex 2 EHV charges'!$A:$O,11,FALSE)),"")</f>
        <v>7.24</v>
      </c>
      <c r="H151" s="89">
        <f>IFERROR(IF(VLOOKUP($A151,'Annex 2 EHV charges'!$A:$O,12,FALSE)=0,"",VLOOKUP($A151,'Annex 2 EHV charges'!$A:$O,12,FALSE)),"")</f>
        <v>7.24</v>
      </c>
    </row>
    <row r="152" spans="1:9" x14ac:dyDescent="0.25">
      <c r="A152" s="85">
        <f t="array" ref="A152">IFERROR(INDEX('Annex 2 EHV charges'!$A$11:$A$260, MATCH(0, IF(ISBLANK('Annex 2 EHV charges'!$A$11:$A$260),1, COUNTIF(A$4:$A151, 'Annex 2 EHV charges'!$A$11:$A$260)), 0)),"")</f>
        <v>350</v>
      </c>
      <c r="B152" s="85">
        <f>IF($A152="","",VLOOKUP($A152,'Annex 2 EHV charges'!$A:$O,2,0))</f>
        <v>350</v>
      </c>
      <c r="C152" s="86">
        <f>IF($A152="","",VLOOKUP($A152,'Annex 2 EHV charges'!$A:$O,3,0))</f>
        <v>1300035355970</v>
      </c>
      <c r="D152" s="85" t="str">
        <f>IF($A152="","",VLOOKUP($A152,'Annex 2 EHV charges'!$A:$O,7,0))</f>
        <v>M Baker Recycling Limited</v>
      </c>
      <c r="E152" s="87" t="str">
        <f>IFERROR(IF(VLOOKUP($A152,'Annex 2 EHV charges'!$A:$O,9,FALSE)=0,"",VLOOKUP($A152,'Annex 2 EHV charges'!$A:$O,9,FALSE)),"")</f>
        <v>-</v>
      </c>
      <c r="F152" s="88">
        <f>IFERROR(IF(VLOOKUP($A152,'Annex 2 EHV charges'!$A:$O,10,FALSE)=0,"",VLOOKUP($A152,'Annex 2 EHV charges'!$A:$O,10,FALSE)),"")</f>
        <v>18297.63</v>
      </c>
      <c r="G152" s="89">
        <f>IFERROR(IF(VLOOKUP($A152,'Annex 2 EHV charges'!$A:$O,11,FALSE)=0,"",VLOOKUP($A152,'Annex 2 EHV charges'!$A:$O,11,FALSE)),"")</f>
        <v>1.39</v>
      </c>
      <c r="H152" s="89">
        <f>IFERROR(IF(VLOOKUP($A152,'Annex 2 EHV charges'!$A:$O,12,FALSE)=0,"",VLOOKUP($A152,'Annex 2 EHV charges'!$A:$O,12,FALSE)),"")</f>
        <v>1.39</v>
      </c>
      <c r="I152" s="205" t="s">
        <v>1402</v>
      </c>
    </row>
    <row r="153" spans="1:9" x14ac:dyDescent="0.25">
      <c r="A153" s="85">
        <f t="array" ref="A153">IFERROR(INDEX('Annex 2 EHV charges'!$A$11:$A$260, MATCH(0, IF(ISBLANK('Annex 2 EHV charges'!$A$11:$A$260),1, COUNTIF(A$4:$A152, 'Annex 2 EHV charges'!$A$11:$A$260)), 0)),"")</f>
        <v>351</v>
      </c>
      <c r="B153" s="85">
        <f>IF($A153="","",VLOOKUP($A153,'Annex 2 EHV charges'!$A:$O,2,0))</f>
        <v>351</v>
      </c>
      <c r="C153" s="86">
        <f>IF($A153="","",VLOOKUP($A153,'Annex 2 EHV charges'!$A:$O,3,0))</f>
        <v>1300035356194</v>
      </c>
      <c r="D153" s="85" t="str">
        <f>IF($A153="","",VLOOKUP($A153,'Annex 2 EHV charges'!$A:$O,7,0))</f>
        <v>BOC Limited</v>
      </c>
      <c r="E153" s="87" t="str">
        <f>IFERROR(IF(VLOOKUP($A153,'Annex 2 EHV charges'!$A:$O,9,FALSE)=0,"",VLOOKUP($A153,'Annex 2 EHV charges'!$A:$O,9,FALSE)),"")</f>
        <v>-</v>
      </c>
      <c r="F153" s="88">
        <f>IFERROR(IF(VLOOKUP($A153,'Annex 2 EHV charges'!$A:$O,10,FALSE)=0,"",VLOOKUP($A153,'Annex 2 EHV charges'!$A:$O,10,FALSE)),"")</f>
        <v>18297.63</v>
      </c>
      <c r="G153" s="89">
        <f>IFERROR(IF(VLOOKUP($A153,'Annex 2 EHV charges'!$A:$O,11,FALSE)=0,"",VLOOKUP($A153,'Annex 2 EHV charges'!$A:$O,11,FALSE)),"")</f>
        <v>3.84</v>
      </c>
      <c r="H153" s="89">
        <f>IFERROR(IF(VLOOKUP($A153,'Annex 2 EHV charges'!$A:$O,12,FALSE)=0,"",VLOOKUP($A153,'Annex 2 EHV charges'!$A:$O,12,FALSE)),"")</f>
        <v>3.84</v>
      </c>
    </row>
    <row r="154" spans="1:9" x14ac:dyDescent="0.25">
      <c r="A154" s="85">
        <f t="array" ref="A154">IFERROR(INDEX('Annex 2 EHV charges'!$A$11:$A$260, MATCH(0, IF(ISBLANK('Annex 2 EHV charges'!$A$11:$A$260),1, COUNTIF(A$4:$A153, 'Annex 2 EHV charges'!$A$11:$A$260)), 0)),"")</f>
        <v>352</v>
      </c>
      <c r="B154" s="85">
        <f>IF($A154="","",VLOOKUP($A154,'Annex 2 EHV charges'!$A:$O,2,0))</f>
        <v>352</v>
      </c>
      <c r="C154" s="86">
        <f>IF($A154="","",VLOOKUP($A154,'Annex 2 EHV charges'!$A:$O,3,0))</f>
        <v>1300035356380</v>
      </c>
      <c r="D154" s="85" t="str">
        <f>IF($A154="","",VLOOKUP($A154,'Annex 2 EHV charges'!$A:$O,7,0))</f>
        <v>Daresbury Laboratory</v>
      </c>
      <c r="E154" s="87" t="str">
        <f>IFERROR(IF(VLOOKUP($A154,'Annex 2 EHV charges'!$A:$O,9,FALSE)=0,"",VLOOKUP($A154,'Annex 2 EHV charges'!$A:$O,9,FALSE)),"")</f>
        <v>-</v>
      </c>
      <c r="F154" s="88">
        <f>IFERROR(IF(VLOOKUP($A154,'Annex 2 EHV charges'!$A:$O,10,FALSE)=0,"",VLOOKUP($A154,'Annex 2 EHV charges'!$A:$O,10,FALSE)),"")</f>
        <v>55536.480000000003</v>
      </c>
      <c r="G154" s="89">
        <f>IFERROR(IF(VLOOKUP($A154,'Annex 2 EHV charges'!$A:$O,11,FALSE)=0,"",VLOOKUP($A154,'Annex 2 EHV charges'!$A:$O,11,FALSE)),"")</f>
        <v>2.84</v>
      </c>
      <c r="H154" s="89">
        <f>IFERROR(IF(VLOOKUP($A154,'Annex 2 EHV charges'!$A:$O,12,FALSE)=0,"",VLOOKUP($A154,'Annex 2 EHV charges'!$A:$O,12,FALSE)),"")</f>
        <v>2.84</v>
      </c>
    </row>
    <row r="155" spans="1:9" x14ac:dyDescent="0.25">
      <c r="A155" s="85">
        <f t="array" ref="A155">IFERROR(INDEX('Annex 2 EHV charges'!$A$11:$A$260, MATCH(0, IF(ISBLANK('Annex 2 EHV charges'!$A$11:$A$260),1, COUNTIF(A$4:$A154, 'Annex 2 EHV charges'!$A$11:$A$260)), 0)),"")</f>
        <v>353</v>
      </c>
      <c r="B155" s="85">
        <f>IF($A155="","",VLOOKUP($A155,'Annex 2 EHV charges'!$A:$O,2,0))</f>
        <v>353</v>
      </c>
      <c r="C155" s="86">
        <f>IF($A155="","",VLOOKUP($A155,'Annex 2 EHV charges'!$A:$O,3,0))</f>
        <v>1300035356724</v>
      </c>
      <c r="D155" s="85" t="str">
        <f>IF($A155="","",VLOOKUP($A155,'Annex 2 EHV charges'!$A:$O,7,0))</f>
        <v>Gypsum</v>
      </c>
      <c r="E155" s="87" t="str">
        <f>IFERROR(IF(VLOOKUP($A155,'Annex 2 EHV charges'!$A:$O,9,FALSE)=0,"",VLOOKUP($A155,'Annex 2 EHV charges'!$A:$O,9,FALSE)),"")</f>
        <v>-</v>
      </c>
      <c r="F155" s="88">
        <f>IFERROR(IF(VLOOKUP($A155,'Annex 2 EHV charges'!$A:$O,10,FALSE)=0,"",VLOOKUP($A155,'Annex 2 EHV charges'!$A:$O,10,FALSE)),"")</f>
        <v>60296.08</v>
      </c>
      <c r="G155" s="89">
        <f>IFERROR(IF(VLOOKUP($A155,'Annex 2 EHV charges'!$A:$O,11,FALSE)=0,"",VLOOKUP($A155,'Annex 2 EHV charges'!$A:$O,11,FALSE)),"")</f>
        <v>4.95</v>
      </c>
      <c r="H155" s="89">
        <f>IFERROR(IF(VLOOKUP($A155,'Annex 2 EHV charges'!$A:$O,12,FALSE)=0,"",VLOOKUP($A155,'Annex 2 EHV charges'!$A:$O,12,FALSE)),"")</f>
        <v>4.95</v>
      </c>
    </row>
    <row r="156" spans="1:9" x14ac:dyDescent="0.25">
      <c r="A156" s="85">
        <f t="array" ref="A156">IFERROR(INDEX('Annex 2 EHV charges'!$A$11:$A$260, MATCH(0, IF(ISBLANK('Annex 2 EHV charges'!$A$11:$A$260),1, COUNTIF(A$4:$A155, 'Annex 2 EHV charges'!$A$11:$A$260)), 0)),"")</f>
        <v>354</v>
      </c>
      <c r="B156" s="85">
        <f>IF($A156="","",VLOOKUP($A156,'Annex 2 EHV charges'!$A:$O,2,0))</f>
        <v>354</v>
      </c>
      <c r="C156" s="86">
        <f>IF($A156="","",VLOOKUP($A156,'Annex 2 EHV charges'!$A:$O,3,0))</f>
        <v>1300035356770</v>
      </c>
      <c r="D156" s="85" t="str">
        <f>IF($A156="","",VLOOKUP($A156,'Annex 2 EHV charges'!$A:$O,7,0))</f>
        <v>Dyson Group Plc</v>
      </c>
      <c r="E156" s="87">
        <f>IFERROR(IF(VLOOKUP($A156,'Annex 2 EHV charges'!$A:$O,9,FALSE)=0,"",VLOOKUP($A156,'Annex 2 EHV charges'!$A:$O,9,FALSE)),"")</f>
        <v>0.217</v>
      </c>
      <c r="F156" s="88">
        <f>IFERROR(IF(VLOOKUP($A156,'Annex 2 EHV charges'!$A:$O,10,FALSE)=0,"",VLOOKUP($A156,'Annex 2 EHV charges'!$A:$O,10,FALSE)),"")</f>
        <v>55536.480000000003</v>
      </c>
      <c r="G156" s="89">
        <f>IFERROR(IF(VLOOKUP($A156,'Annex 2 EHV charges'!$A:$O,11,FALSE)=0,"",VLOOKUP($A156,'Annex 2 EHV charges'!$A:$O,11,FALSE)),"")</f>
        <v>4.2300000000000004</v>
      </c>
      <c r="H156" s="89">
        <f>IFERROR(IF(VLOOKUP($A156,'Annex 2 EHV charges'!$A:$O,12,FALSE)=0,"",VLOOKUP($A156,'Annex 2 EHV charges'!$A:$O,12,FALSE)),"")</f>
        <v>4.2300000000000004</v>
      </c>
    </row>
    <row r="157" spans="1:9" x14ac:dyDescent="0.25">
      <c r="A157" s="85">
        <f t="array" ref="A157">IFERROR(INDEX('Annex 2 EHV charges'!$A$11:$A$260, MATCH(0, IF(ISBLANK('Annex 2 EHV charges'!$A$11:$A$260),1, COUNTIF(A$4:$A156, 'Annex 2 EHV charges'!$A$11:$A$260)), 0)),"")</f>
        <v>356</v>
      </c>
      <c r="B157" s="85">
        <f>IF($A157="","",VLOOKUP($A157,'Annex 2 EHV charges'!$A:$O,2,0))</f>
        <v>356</v>
      </c>
      <c r="C157" s="86">
        <f>IF($A157="","",VLOOKUP($A157,'Annex 2 EHV charges'!$A:$O,3,0))</f>
        <v>1300035357009</v>
      </c>
      <c r="D157" s="85" t="str">
        <f>IF($A157="","",VLOOKUP($A157,'Annex 2 EHV charges'!$A:$O,7,0))</f>
        <v>Rockwood Additives Ltd</v>
      </c>
      <c r="E157" s="87">
        <f>IFERROR(IF(VLOOKUP($A157,'Annex 2 EHV charges'!$A:$O,9,FALSE)=0,"",VLOOKUP($A157,'Annex 2 EHV charges'!$A:$O,9,FALSE)),"")</f>
        <v>0.223</v>
      </c>
      <c r="F157" s="88">
        <f>IFERROR(IF(VLOOKUP($A157,'Annex 2 EHV charges'!$A:$O,10,FALSE)=0,"",VLOOKUP($A157,'Annex 2 EHV charges'!$A:$O,10,FALSE)),"")</f>
        <v>18297.63</v>
      </c>
      <c r="G157" s="89">
        <f>IFERROR(IF(VLOOKUP($A157,'Annex 2 EHV charges'!$A:$O,11,FALSE)=0,"",VLOOKUP($A157,'Annex 2 EHV charges'!$A:$O,11,FALSE)),"")</f>
        <v>2.83</v>
      </c>
      <c r="H157" s="89">
        <f>IFERROR(IF(VLOOKUP($A157,'Annex 2 EHV charges'!$A:$O,12,FALSE)=0,"",VLOOKUP($A157,'Annex 2 EHV charges'!$A:$O,12,FALSE)),"")</f>
        <v>2.83</v>
      </c>
    </row>
    <row r="158" spans="1:9" x14ac:dyDescent="0.25">
      <c r="A158" s="85">
        <f t="array" ref="A158">IFERROR(INDEX('Annex 2 EHV charges'!$A$11:$A$260, MATCH(0, IF(ISBLANK('Annex 2 EHV charges'!$A$11:$A$260),1, COUNTIF(A$4:$A157, 'Annex 2 EHV charges'!$A$11:$A$260)), 0)),"")</f>
        <v>358</v>
      </c>
      <c r="B158" s="85">
        <f>IF($A158="","",VLOOKUP($A158,'Annex 2 EHV charges'!$A:$O,2,0))</f>
        <v>358</v>
      </c>
      <c r="C158" s="86">
        <f>IF($A158="","",VLOOKUP($A158,'Annex 2 EHV charges'!$A:$O,3,0))</f>
        <v>1300035359600</v>
      </c>
      <c r="D158" s="85" t="str">
        <f>IF($A158="","",VLOOKUP($A158,'Annex 2 EHV charges'!$A:$O,7,0))</f>
        <v>Greif Uk Ltd</v>
      </c>
      <c r="E158" s="87" t="str">
        <f>IFERROR(IF(VLOOKUP($A158,'Annex 2 EHV charges'!$A:$O,9,FALSE)=0,"",VLOOKUP($A158,'Annex 2 EHV charges'!$A:$O,9,FALSE)),"")</f>
        <v>-</v>
      </c>
      <c r="F158" s="88">
        <f>IFERROR(IF(VLOOKUP($A158,'Annex 2 EHV charges'!$A:$O,10,FALSE)=0,"",VLOOKUP($A158,'Annex 2 EHV charges'!$A:$O,10,FALSE)),"")</f>
        <v>18297.63</v>
      </c>
      <c r="G158" s="89">
        <f>IFERROR(IF(VLOOKUP($A158,'Annex 2 EHV charges'!$A:$O,11,FALSE)=0,"",VLOOKUP($A158,'Annex 2 EHV charges'!$A:$O,11,FALSE)),"")</f>
        <v>3.9</v>
      </c>
      <c r="H158" s="89">
        <f>IFERROR(IF(VLOOKUP($A158,'Annex 2 EHV charges'!$A:$O,12,FALSE)=0,"",VLOOKUP($A158,'Annex 2 EHV charges'!$A:$O,12,FALSE)),"")</f>
        <v>3.9</v>
      </c>
    </row>
    <row r="159" spans="1:9" x14ac:dyDescent="0.25">
      <c r="A159" s="85">
        <f t="array" ref="A159">IFERROR(INDEX('Annex 2 EHV charges'!$A$11:$A$260, MATCH(0, IF(ISBLANK('Annex 2 EHV charges'!$A$11:$A$260),1, COUNTIF(A$4:$A158, 'Annex 2 EHV charges'!$A$11:$A$260)), 0)),"")</f>
        <v>359</v>
      </c>
      <c r="B159" s="85">
        <f>IF($A159="","",VLOOKUP($A159,'Annex 2 EHV charges'!$A:$O,2,0))</f>
        <v>359</v>
      </c>
      <c r="C159" s="86">
        <f>IF($A159="","",VLOOKUP($A159,'Annex 2 EHV charges'!$A:$O,3,0))</f>
        <v>1300035359673</v>
      </c>
      <c r="D159" s="85" t="str">
        <f>IF($A159="","",VLOOKUP($A159,'Annex 2 EHV charges'!$A:$O,7,0))</f>
        <v>BP International Limited</v>
      </c>
      <c r="E159" s="87" t="str">
        <f>IFERROR(IF(VLOOKUP($A159,'Annex 2 EHV charges'!$A:$O,9,FALSE)=0,"",VLOOKUP($A159,'Annex 2 EHV charges'!$A:$O,9,FALSE)),"")</f>
        <v>-</v>
      </c>
      <c r="F159" s="88">
        <f>IFERROR(IF(VLOOKUP($A159,'Annex 2 EHV charges'!$A:$O,10,FALSE)=0,"",VLOOKUP($A159,'Annex 2 EHV charges'!$A:$O,10,FALSE)),"")</f>
        <v>18297.63</v>
      </c>
      <c r="G159" s="89">
        <f>IFERROR(IF(VLOOKUP($A159,'Annex 2 EHV charges'!$A:$O,11,FALSE)=0,"",VLOOKUP($A159,'Annex 2 EHV charges'!$A:$O,11,FALSE)),"")</f>
        <v>3.91</v>
      </c>
      <c r="H159" s="89">
        <f>IFERROR(IF(VLOOKUP($A159,'Annex 2 EHV charges'!$A:$O,12,FALSE)=0,"",VLOOKUP($A159,'Annex 2 EHV charges'!$A:$O,12,FALSE)),"")</f>
        <v>3.91</v>
      </c>
    </row>
    <row r="160" spans="1:9" x14ac:dyDescent="0.25">
      <c r="A160" s="85">
        <f t="array" ref="A160">IFERROR(INDEX('Annex 2 EHV charges'!$A$11:$A$260, MATCH(0, IF(ISBLANK('Annex 2 EHV charges'!$A$11:$A$260),1, COUNTIF(A$4:$A159, 'Annex 2 EHV charges'!$A$11:$A$260)), 0)),"")</f>
        <v>360</v>
      </c>
      <c r="B160" s="85">
        <f>IF($A160="","",VLOOKUP($A160,'Annex 2 EHV charges'!$A:$O,2,0))</f>
        <v>360</v>
      </c>
      <c r="C160" s="86">
        <f>IF($A160="","",VLOOKUP($A160,'Annex 2 EHV charges'!$A:$O,3,0))</f>
        <v>1300035359799</v>
      </c>
      <c r="D160" s="85" t="str">
        <f>IF($A160="","",VLOOKUP($A160,'Annex 2 EHV charges'!$A:$O,7,0))</f>
        <v>Shell UK Limited</v>
      </c>
      <c r="E160" s="87" t="str">
        <f>IFERROR(IF(VLOOKUP($A160,'Annex 2 EHV charges'!$A:$O,9,FALSE)=0,"",VLOOKUP($A160,'Annex 2 EHV charges'!$A:$O,9,FALSE)),"")</f>
        <v>-</v>
      </c>
      <c r="F160" s="88">
        <f>IFERROR(IF(VLOOKUP($A160,'Annex 2 EHV charges'!$A:$O,10,FALSE)=0,"",VLOOKUP($A160,'Annex 2 EHV charges'!$A:$O,10,FALSE)),"")</f>
        <v>18297.63</v>
      </c>
      <c r="G160" s="89">
        <f>IFERROR(IF(VLOOKUP($A160,'Annex 2 EHV charges'!$A:$O,11,FALSE)=0,"",VLOOKUP($A160,'Annex 2 EHV charges'!$A:$O,11,FALSE)),"")</f>
        <v>4.24</v>
      </c>
      <c r="H160" s="89">
        <f>IFERROR(IF(VLOOKUP($A160,'Annex 2 EHV charges'!$A:$O,12,FALSE)=0,"",VLOOKUP($A160,'Annex 2 EHV charges'!$A:$O,12,FALSE)),"")</f>
        <v>4.24</v>
      </c>
    </row>
    <row r="161" spans="1:8" x14ac:dyDescent="0.25">
      <c r="A161" s="85">
        <f t="array" ref="A161">IFERROR(INDEX('Annex 2 EHV charges'!$A$11:$A$260, MATCH(0, IF(ISBLANK('Annex 2 EHV charges'!$A$11:$A$260),1, COUNTIF(A$4:$A160, 'Annex 2 EHV charges'!$A$11:$A$260)), 0)),"")</f>
        <v>361</v>
      </c>
      <c r="B161" s="85">
        <f>IF($A161="","",VLOOKUP($A161,'Annex 2 EHV charges'!$A:$O,2,0))</f>
        <v>361</v>
      </c>
      <c r="C161" s="86">
        <f>IF($A161="","",VLOOKUP($A161,'Annex 2 EHV charges'!$A:$O,3,0))</f>
        <v>1300035359901</v>
      </c>
      <c r="D161" s="85" t="str">
        <f>IF($A161="","",VLOOKUP($A161,'Annex 2 EHV charges'!$A:$O,7,0))</f>
        <v>Owens Corning UK</v>
      </c>
      <c r="E161" s="87" t="str">
        <f>IFERROR(IF(VLOOKUP($A161,'Annex 2 EHV charges'!$A:$O,9,FALSE)=0,"",VLOOKUP($A161,'Annex 2 EHV charges'!$A:$O,9,FALSE)),"")</f>
        <v>-</v>
      </c>
      <c r="F161" s="88">
        <f>IFERROR(IF(VLOOKUP($A161,'Annex 2 EHV charges'!$A:$O,10,FALSE)=0,"",VLOOKUP($A161,'Annex 2 EHV charges'!$A:$O,10,FALSE)),"")</f>
        <v>18297.63</v>
      </c>
      <c r="G161" s="89">
        <f>IFERROR(IF(VLOOKUP($A161,'Annex 2 EHV charges'!$A:$O,11,FALSE)=0,"",VLOOKUP($A161,'Annex 2 EHV charges'!$A:$O,11,FALSE)),"")</f>
        <v>5.75</v>
      </c>
      <c r="H161" s="89">
        <f>IFERROR(IF(VLOOKUP($A161,'Annex 2 EHV charges'!$A:$O,12,FALSE)=0,"",VLOOKUP($A161,'Annex 2 EHV charges'!$A:$O,12,FALSE)),"")</f>
        <v>5.75</v>
      </c>
    </row>
    <row r="162" spans="1:8" x14ac:dyDescent="0.25">
      <c r="A162" s="85">
        <f t="array" ref="A162">IFERROR(INDEX('Annex 2 EHV charges'!$A$11:$A$260, MATCH(0, IF(ISBLANK('Annex 2 EHV charges'!$A$11:$A$260),1, COUNTIF(A$4:$A161, 'Annex 2 EHV charges'!$A$11:$A$260)), 0)),"")</f>
        <v>362</v>
      </c>
      <c r="B162" s="85">
        <f>IF($A162="","",VLOOKUP($A162,'Annex 2 EHV charges'!$A:$O,2,0))</f>
        <v>362</v>
      </c>
      <c r="C162" s="86">
        <f>IF($A162="","",VLOOKUP($A162,'Annex 2 EHV charges'!$A:$O,3,0))</f>
        <v>1300035360181</v>
      </c>
      <c r="D162" s="85" t="str">
        <f>IF($A162="","",VLOOKUP($A162,'Annex 2 EHV charges'!$A:$O,7,0))</f>
        <v>Cadbury Schweppes Plc</v>
      </c>
      <c r="E162" s="87">
        <f>IFERROR(IF(VLOOKUP($A162,'Annex 2 EHV charges'!$A:$O,9,FALSE)=0,"",VLOOKUP($A162,'Annex 2 EHV charges'!$A:$O,9,FALSE)),"")</f>
        <v>0.78400000000000003</v>
      </c>
      <c r="F162" s="88">
        <f>IFERROR(IF(VLOOKUP($A162,'Annex 2 EHV charges'!$A:$O,10,FALSE)=0,"",VLOOKUP($A162,'Annex 2 EHV charges'!$A:$O,10,FALSE)),"")</f>
        <v>18297.63</v>
      </c>
      <c r="G162" s="89">
        <f>IFERROR(IF(VLOOKUP($A162,'Annex 2 EHV charges'!$A:$O,11,FALSE)=0,"",VLOOKUP($A162,'Annex 2 EHV charges'!$A:$O,11,FALSE)),"")</f>
        <v>6.52</v>
      </c>
      <c r="H162" s="89">
        <f>IFERROR(IF(VLOOKUP($A162,'Annex 2 EHV charges'!$A:$O,12,FALSE)=0,"",VLOOKUP($A162,'Annex 2 EHV charges'!$A:$O,12,FALSE)),"")</f>
        <v>6.52</v>
      </c>
    </row>
    <row r="163" spans="1:8" x14ac:dyDescent="0.25">
      <c r="A163" s="85">
        <f t="array" ref="A163">IFERROR(INDEX('Annex 2 EHV charges'!$A$11:$A$260, MATCH(0, IF(ISBLANK('Annex 2 EHV charges'!$A$11:$A$260),1, COUNTIF(A$4:$A162, 'Annex 2 EHV charges'!$A$11:$A$260)), 0)),"")</f>
        <v>363</v>
      </c>
      <c r="B163" s="85">
        <f>IF($A163="","",VLOOKUP($A163,'Annex 2 EHV charges'!$A:$O,2,0))</f>
        <v>363</v>
      </c>
      <c r="C163" s="86">
        <f>IF($A163="","",VLOOKUP($A163,'Annex 2 EHV charges'!$A:$O,3,0))</f>
        <v>1300035360580</v>
      </c>
      <c r="D163" s="85" t="str">
        <f>IF($A163="","",VLOOKUP($A163,'Annex 2 EHV charges'!$A:$O,7,0))</f>
        <v>Kelloggs Company Of GB Ltd</v>
      </c>
      <c r="E163" s="87" t="str">
        <f>IFERROR(IF(VLOOKUP($A163,'Annex 2 EHV charges'!$A:$O,9,FALSE)=0,"",VLOOKUP($A163,'Annex 2 EHV charges'!$A:$O,9,FALSE)),"")</f>
        <v>-</v>
      </c>
      <c r="F163" s="88">
        <f>IFERROR(IF(VLOOKUP($A163,'Annex 2 EHV charges'!$A:$O,10,FALSE)=0,"",VLOOKUP($A163,'Annex 2 EHV charges'!$A:$O,10,FALSE)),"")</f>
        <v>55536.480000000003</v>
      </c>
      <c r="G163" s="89">
        <f>IFERROR(IF(VLOOKUP($A163,'Annex 2 EHV charges'!$A:$O,11,FALSE)=0,"",VLOOKUP($A163,'Annex 2 EHV charges'!$A:$O,11,FALSE)),"")</f>
        <v>4.63</v>
      </c>
      <c r="H163" s="89">
        <f>IFERROR(IF(VLOOKUP($A163,'Annex 2 EHV charges'!$A:$O,12,FALSE)=0,"",VLOOKUP($A163,'Annex 2 EHV charges'!$A:$O,12,FALSE)),"")</f>
        <v>4.63</v>
      </c>
    </row>
    <row r="164" spans="1:8" x14ac:dyDescent="0.25">
      <c r="A164" s="85">
        <f t="array" ref="A164">IFERROR(INDEX('Annex 2 EHV charges'!$A$11:$A$260, MATCH(0, IF(ISBLANK('Annex 2 EHV charges'!$A$11:$A$260),1, COUNTIF(A$4:$A163, 'Annex 2 EHV charges'!$A$11:$A$260)), 0)),"")</f>
        <v>364</v>
      </c>
      <c r="B164" s="85">
        <f>IF($A164="","",VLOOKUP($A164,'Annex 2 EHV charges'!$A:$O,2,0))</f>
        <v>364</v>
      </c>
      <c r="C164" s="86">
        <f>IF($A164="","",VLOOKUP($A164,'Annex 2 EHV charges'!$A:$O,3,0))</f>
        <v>1300035360679</v>
      </c>
      <c r="D164" s="85" t="str">
        <f>IF($A164="","",VLOOKUP($A164,'Annex 2 EHV charges'!$A:$O,7,0))</f>
        <v>Bryn Lane Properties Llp</v>
      </c>
      <c r="E164" s="87" t="str">
        <f>IFERROR(IF(VLOOKUP($A164,'Annex 2 EHV charges'!$A:$O,9,FALSE)=0,"",VLOOKUP($A164,'Annex 2 EHV charges'!$A:$O,9,FALSE)),"")</f>
        <v>-</v>
      </c>
      <c r="F164" s="88">
        <f>IFERROR(IF(VLOOKUP($A164,'Annex 2 EHV charges'!$A:$O,10,FALSE)=0,"",VLOOKUP($A164,'Annex 2 EHV charges'!$A:$O,10,FALSE)),"")</f>
        <v>19487.53</v>
      </c>
      <c r="G164" s="89">
        <f>IFERROR(IF(VLOOKUP($A164,'Annex 2 EHV charges'!$A:$O,11,FALSE)=0,"",VLOOKUP($A164,'Annex 2 EHV charges'!$A:$O,11,FALSE)),"")</f>
        <v>1.92</v>
      </c>
      <c r="H164" s="89">
        <f>IFERROR(IF(VLOOKUP($A164,'Annex 2 EHV charges'!$A:$O,12,FALSE)=0,"",VLOOKUP($A164,'Annex 2 EHV charges'!$A:$O,12,FALSE)),"")</f>
        <v>1.92</v>
      </c>
    </row>
    <row r="165" spans="1:8" x14ac:dyDescent="0.25">
      <c r="A165" s="85">
        <f t="array" ref="A165">IFERROR(INDEX('Annex 2 EHV charges'!$A$11:$A$260, MATCH(0, IF(ISBLANK('Annex 2 EHV charges'!$A$11:$A$260),1, COUNTIF(A$4:$A164, 'Annex 2 EHV charges'!$A$11:$A$260)), 0)),"")</f>
        <v>365</v>
      </c>
      <c r="B165" s="85">
        <f>IF($A165="","",VLOOKUP($A165,'Annex 2 EHV charges'!$A:$O,2,0))</f>
        <v>365</v>
      </c>
      <c r="C165" s="86">
        <f>IF($A165="","",VLOOKUP($A165,'Annex 2 EHV charges'!$A:$O,3,0))</f>
        <v>1300035360688</v>
      </c>
      <c r="D165" s="85" t="str">
        <f>IF($A165="","",VLOOKUP($A165,'Annex 2 EHV charges'!$A:$O,7,0))</f>
        <v>BICC Wrexham</v>
      </c>
      <c r="E165" s="87" t="str">
        <f>IFERROR(IF(VLOOKUP($A165,'Annex 2 EHV charges'!$A:$O,9,FALSE)=0,"",VLOOKUP($A165,'Annex 2 EHV charges'!$A:$O,9,FALSE)),"")</f>
        <v>-</v>
      </c>
      <c r="F165" s="88">
        <f>IFERROR(IF(VLOOKUP($A165,'Annex 2 EHV charges'!$A:$O,10,FALSE)=0,"",VLOOKUP($A165,'Annex 2 EHV charges'!$A:$O,10,FALSE)),"")</f>
        <v>18297.63</v>
      </c>
      <c r="G165" s="89">
        <f>IFERROR(IF(VLOOKUP($A165,'Annex 2 EHV charges'!$A:$O,11,FALSE)=0,"",VLOOKUP($A165,'Annex 2 EHV charges'!$A:$O,11,FALSE)),"")</f>
        <v>3.85</v>
      </c>
      <c r="H165" s="89">
        <f>IFERROR(IF(VLOOKUP($A165,'Annex 2 EHV charges'!$A:$O,12,FALSE)=0,"",VLOOKUP($A165,'Annex 2 EHV charges'!$A:$O,12,FALSE)),"")</f>
        <v>3.85</v>
      </c>
    </row>
    <row r="166" spans="1:8" x14ac:dyDescent="0.25">
      <c r="A166" s="85">
        <f t="array" ref="A166">IFERROR(INDEX('Annex 2 EHV charges'!$A$11:$A$260, MATCH(0, IF(ISBLANK('Annex 2 EHV charges'!$A$11:$A$260),1, COUNTIF(A$4:$A165, 'Annex 2 EHV charges'!$A$11:$A$260)), 0)),"")</f>
        <v>366</v>
      </c>
      <c r="B166" s="85">
        <f>IF($A166="","",VLOOKUP($A166,'Annex 2 EHV charges'!$A:$O,2,0))</f>
        <v>366</v>
      </c>
      <c r="C166" s="86">
        <f>IF($A166="","",VLOOKUP($A166,'Annex 2 EHV charges'!$A:$O,3,0))</f>
        <v>1300035361130</v>
      </c>
      <c r="D166" s="85" t="str">
        <f>IF($A166="","",VLOOKUP($A166,'Annex 2 EHV charges'!$A:$O,7,0))</f>
        <v>M&amp;S Financial Services</v>
      </c>
      <c r="E166" s="87">
        <f>IFERROR(IF(VLOOKUP($A166,'Annex 2 EHV charges'!$A:$O,9,FALSE)=0,"",VLOOKUP($A166,'Annex 2 EHV charges'!$A:$O,9,FALSE)),"")</f>
        <v>0.52300000000000002</v>
      </c>
      <c r="F166" s="88">
        <f>IFERROR(IF(VLOOKUP($A166,'Annex 2 EHV charges'!$A:$O,10,FALSE)=0,"",VLOOKUP($A166,'Annex 2 EHV charges'!$A:$O,10,FALSE)),"")</f>
        <v>18297.63</v>
      </c>
      <c r="G166" s="89">
        <f>IFERROR(IF(VLOOKUP($A166,'Annex 2 EHV charges'!$A:$O,11,FALSE)=0,"",VLOOKUP($A166,'Annex 2 EHV charges'!$A:$O,11,FALSE)),"")</f>
        <v>3.61</v>
      </c>
      <c r="H166" s="89">
        <f>IFERROR(IF(VLOOKUP($A166,'Annex 2 EHV charges'!$A:$O,12,FALSE)=0,"",VLOOKUP($A166,'Annex 2 EHV charges'!$A:$O,12,FALSE)),"")</f>
        <v>3.61</v>
      </c>
    </row>
    <row r="167" spans="1:8" x14ac:dyDescent="0.25">
      <c r="A167" s="85">
        <f t="array" ref="A167">IFERROR(INDEX('Annex 2 EHV charges'!$A$11:$A$260, MATCH(0, IF(ISBLANK('Annex 2 EHV charges'!$A$11:$A$260),1, COUNTIF(A$4:$A166, 'Annex 2 EHV charges'!$A$11:$A$260)), 0)),"")</f>
        <v>367</v>
      </c>
      <c r="B167" s="85">
        <f>IF($A167="","",VLOOKUP($A167,'Annex 2 EHV charges'!$A:$O,2,0))</f>
        <v>367</v>
      </c>
      <c r="C167" s="86">
        <f>IF($A167="","",VLOOKUP($A167,'Annex 2 EHV charges'!$A:$O,3,0))</f>
        <v>1300035361812</v>
      </c>
      <c r="D167" s="85" t="str">
        <f>IF($A167="","",VLOOKUP($A167,'Annex 2 EHV charges'!$A:$O,7,0))</f>
        <v>Element Six Production Ltd</v>
      </c>
      <c r="E167" s="87" t="str">
        <f>IFERROR(IF(VLOOKUP($A167,'Annex 2 EHV charges'!$A:$O,9,FALSE)=0,"",VLOOKUP($A167,'Annex 2 EHV charges'!$A:$O,9,FALSE)),"")</f>
        <v>-</v>
      </c>
      <c r="F167" s="88">
        <f>IFERROR(IF(VLOOKUP($A167,'Annex 2 EHV charges'!$A:$O,10,FALSE)=0,"",VLOOKUP($A167,'Annex 2 EHV charges'!$A:$O,10,FALSE)),"")</f>
        <v>18297.63</v>
      </c>
      <c r="G167" s="89">
        <f>IFERROR(IF(VLOOKUP($A167,'Annex 2 EHV charges'!$A:$O,11,FALSE)=0,"",VLOOKUP($A167,'Annex 2 EHV charges'!$A:$O,11,FALSE)),"")</f>
        <v>2.19</v>
      </c>
      <c r="H167" s="89">
        <f>IFERROR(IF(VLOOKUP($A167,'Annex 2 EHV charges'!$A:$O,12,FALSE)=0,"",VLOOKUP($A167,'Annex 2 EHV charges'!$A:$O,12,FALSE)),"")</f>
        <v>2.19</v>
      </c>
    </row>
    <row r="168" spans="1:8" x14ac:dyDescent="0.25">
      <c r="A168" s="85">
        <f t="array" ref="A168">IFERROR(INDEX('Annex 2 EHV charges'!$A$11:$A$260, MATCH(0, IF(ISBLANK('Annex 2 EHV charges'!$A$11:$A$260),1, COUNTIF(A$4:$A167, 'Annex 2 EHV charges'!$A$11:$A$260)), 0)),"")</f>
        <v>368</v>
      </c>
      <c r="B168" s="85">
        <f>IF($A168="","",VLOOKUP($A168,'Annex 2 EHV charges'!$A:$O,2,0))</f>
        <v>368</v>
      </c>
      <c r="C168" s="86">
        <f>IF($A168="","",VLOOKUP($A168,'Annex 2 EHV charges'!$A:$O,3,0))</f>
        <v>1300035361983</v>
      </c>
      <c r="D168" s="85" t="str">
        <f>IF($A168="","",VLOOKUP($A168,'Annex 2 EHV charges'!$A:$O,7,0))</f>
        <v>Barry Callebaut (Uk) Ltd</v>
      </c>
      <c r="E168" s="87">
        <f>IFERROR(IF(VLOOKUP($A168,'Annex 2 EHV charges'!$A:$O,9,FALSE)=0,"",VLOOKUP($A168,'Annex 2 EHV charges'!$A:$O,9,FALSE)),"")</f>
        <v>0.54400000000000004</v>
      </c>
      <c r="F168" s="88">
        <f>IFERROR(IF(VLOOKUP($A168,'Annex 2 EHV charges'!$A:$O,10,FALSE)=0,"",VLOOKUP($A168,'Annex 2 EHV charges'!$A:$O,10,FALSE)),"")</f>
        <v>18297.63</v>
      </c>
      <c r="G168" s="89">
        <f>IFERROR(IF(VLOOKUP($A168,'Annex 2 EHV charges'!$A:$O,11,FALSE)=0,"",VLOOKUP($A168,'Annex 2 EHV charges'!$A:$O,11,FALSE)),"")</f>
        <v>1.89</v>
      </c>
      <c r="H168" s="89">
        <f>IFERROR(IF(VLOOKUP($A168,'Annex 2 EHV charges'!$A:$O,12,FALSE)=0,"",VLOOKUP($A168,'Annex 2 EHV charges'!$A:$O,12,FALSE)),"")</f>
        <v>1.89</v>
      </c>
    </row>
    <row r="169" spans="1:8" x14ac:dyDescent="0.25">
      <c r="A169" s="85">
        <f t="array" ref="A169">IFERROR(INDEX('Annex 2 EHV charges'!$A$11:$A$260, MATCH(0, IF(ISBLANK('Annex 2 EHV charges'!$A$11:$A$260),1, COUNTIF(A$4:$A168, 'Annex 2 EHV charges'!$A$11:$A$260)), 0)),"")</f>
        <v>369</v>
      </c>
      <c r="B169" s="85">
        <f>IF($A169="","",VLOOKUP($A169,'Annex 2 EHV charges'!$A:$O,2,0))</f>
        <v>369</v>
      </c>
      <c r="C169" s="86">
        <f>IF($A169="","",VLOOKUP($A169,'Annex 2 EHV charges'!$A:$O,3,0))</f>
        <v>1300035362295</v>
      </c>
      <c r="D169" s="85" t="str">
        <f>IF($A169="","",VLOOKUP($A169,'Annex 2 EHV charges'!$A:$O,7,0))</f>
        <v>Caparo Steel Products Ltd</v>
      </c>
      <c r="E169" s="87" t="str">
        <f>IFERROR(IF(VLOOKUP($A169,'Annex 2 EHV charges'!$A:$O,9,FALSE)=0,"",VLOOKUP($A169,'Annex 2 EHV charges'!$A:$O,9,FALSE)),"")</f>
        <v>-</v>
      </c>
      <c r="F169" s="88">
        <f>IFERROR(IF(VLOOKUP($A169,'Annex 2 EHV charges'!$A:$O,10,FALSE)=0,"",VLOOKUP($A169,'Annex 2 EHV charges'!$A:$O,10,FALSE)),"")</f>
        <v>18297.63</v>
      </c>
      <c r="G169" s="89">
        <f>IFERROR(IF(VLOOKUP($A169,'Annex 2 EHV charges'!$A:$O,11,FALSE)=0,"",VLOOKUP($A169,'Annex 2 EHV charges'!$A:$O,11,FALSE)),"")</f>
        <v>2.59</v>
      </c>
      <c r="H169" s="89">
        <f>IFERROR(IF(VLOOKUP($A169,'Annex 2 EHV charges'!$A:$O,12,FALSE)=0,"",VLOOKUP($A169,'Annex 2 EHV charges'!$A:$O,12,FALSE)),"")</f>
        <v>2.59</v>
      </c>
    </row>
    <row r="170" spans="1:8" x14ac:dyDescent="0.25">
      <c r="A170" s="85">
        <f t="array" ref="A170">IFERROR(INDEX('Annex 2 EHV charges'!$A$11:$A$260, MATCH(0, IF(ISBLANK('Annex 2 EHV charges'!$A$11:$A$260),1, COUNTIF(A$4:$A169, 'Annex 2 EHV charges'!$A$11:$A$260)), 0)),"")</f>
        <v>370</v>
      </c>
      <c r="B170" s="85">
        <f>IF($A170="","",VLOOKUP($A170,'Annex 2 EHV charges'!$A:$O,2,0))</f>
        <v>370</v>
      </c>
      <c r="C170" s="86">
        <f>IF($A170="","",VLOOKUP($A170,'Annex 2 EHV charges'!$A:$O,3,0))</f>
        <v>1300035362700</v>
      </c>
      <c r="D170" s="85" t="str">
        <f>IF($A170="","",VLOOKUP($A170,'Annex 2 EHV charges'!$A:$O,7,0))</f>
        <v>Thermal Ceramics Ltd</v>
      </c>
      <c r="E170" s="87" t="str">
        <f>IFERROR(IF(VLOOKUP($A170,'Annex 2 EHV charges'!$A:$O,9,FALSE)=0,"",VLOOKUP($A170,'Annex 2 EHV charges'!$A:$O,9,FALSE)),"")</f>
        <v>-</v>
      </c>
      <c r="F170" s="88">
        <f>IFERROR(IF(VLOOKUP($A170,'Annex 2 EHV charges'!$A:$O,10,FALSE)=0,"",VLOOKUP($A170,'Annex 2 EHV charges'!$A:$O,10,FALSE)),"")</f>
        <v>18297.63</v>
      </c>
      <c r="G170" s="89">
        <f>IFERROR(IF(VLOOKUP($A170,'Annex 2 EHV charges'!$A:$O,11,FALSE)=0,"",VLOOKUP($A170,'Annex 2 EHV charges'!$A:$O,11,FALSE)),"")</f>
        <v>1.61</v>
      </c>
      <c r="H170" s="89">
        <f>IFERROR(IF(VLOOKUP($A170,'Annex 2 EHV charges'!$A:$O,12,FALSE)=0,"",VLOOKUP($A170,'Annex 2 EHV charges'!$A:$O,12,FALSE)),"")</f>
        <v>1.61</v>
      </c>
    </row>
    <row r="171" spans="1:8" x14ac:dyDescent="0.25">
      <c r="A171" s="85">
        <f t="array" ref="A171">IFERROR(INDEX('Annex 2 EHV charges'!$A$11:$A$260, MATCH(0, IF(ISBLANK('Annex 2 EHV charges'!$A$11:$A$260),1, COUNTIF(A$4:$A170, 'Annex 2 EHV charges'!$A$11:$A$260)), 0)),"")</f>
        <v>371</v>
      </c>
      <c r="B171" s="85">
        <f>IF($A171="","",VLOOKUP($A171,'Annex 2 EHV charges'!$A:$O,2,0))</f>
        <v>371</v>
      </c>
      <c r="C171" s="86">
        <f>IF($A171="","",VLOOKUP($A171,'Annex 2 EHV charges'!$A:$O,3,0))</f>
        <v>1300035362904</v>
      </c>
      <c r="D171" s="85" t="str">
        <f>IF($A171="","",VLOOKUP($A171,'Annex 2 EHV charges'!$A:$O,7,0))</f>
        <v>Egerton Dock</v>
      </c>
      <c r="E171" s="87">
        <f>IFERROR(IF(VLOOKUP($A171,'Annex 2 EHV charges'!$A:$O,9,FALSE)=0,"",VLOOKUP($A171,'Annex 2 EHV charges'!$A:$O,9,FALSE)),"")</f>
        <v>5.4649999999999999</v>
      </c>
      <c r="F171" s="88">
        <f>IFERROR(IF(VLOOKUP($A171,'Annex 2 EHV charges'!$A:$O,10,FALSE)=0,"",VLOOKUP($A171,'Annex 2 EHV charges'!$A:$O,10,FALSE)),"")</f>
        <v>26585.13</v>
      </c>
      <c r="G171" s="89" t="str">
        <f>IFERROR(IF(VLOOKUP($A171,'Annex 2 EHV charges'!$A:$O,11,FALSE)=0,"",VLOOKUP($A171,'Annex 2 EHV charges'!$A:$O,11,FALSE)),"")</f>
        <v>-</v>
      </c>
      <c r="H171" s="89" t="str">
        <f>IFERROR(IF(VLOOKUP($A171,'Annex 2 EHV charges'!$A:$O,12,FALSE)=0,"",VLOOKUP($A171,'Annex 2 EHV charges'!$A:$O,12,FALSE)),"")</f>
        <v>-</v>
      </c>
    </row>
    <row r="172" spans="1:8" x14ac:dyDescent="0.25">
      <c r="A172" s="85">
        <f t="array" ref="A172">IFERROR(INDEX('Annex 2 EHV charges'!$A$11:$A$260, MATCH(0, IF(ISBLANK('Annex 2 EHV charges'!$A$11:$A$260),1, COUNTIF(A$4:$A171, 'Annex 2 EHV charges'!$A$11:$A$260)), 0)),"")</f>
        <v>372</v>
      </c>
      <c r="B172" s="85">
        <f>IF($A172="","",VLOOKUP($A172,'Annex 2 EHV charges'!$A:$O,2,0))</f>
        <v>372</v>
      </c>
      <c r="C172" s="86">
        <f>IF($A172="","",VLOOKUP($A172,'Annex 2 EHV charges'!$A:$O,3,0))</f>
        <v>1300035362978</v>
      </c>
      <c r="D172" s="85" t="str">
        <f>IF($A172="","",VLOOKUP($A172,'Annex 2 EHV charges'!$A:$O,7,0))</f>
        <v>Shell UK</v>
      </c>
      <c r="E172" s="87">
        <f>IFERROR(IF(VLOOKUP($A172,'Annex 2 EHV charges'!$A:$O,9,FALSE)=0,"",VLOOKUP($A172,'Annex 2 EHV charges'!$A:$O,9,FALSE)),"")</f>
        <v>5.63</v>
      </c>
      <c r="F172" s="88">
        <f>IFERROR(IF(VLOOKUP($A172,'Annex 2 EHV charges'!$A:$O,10,FALSE)=0,"",VLOOKUP($A172,'Annex 2 EHV charges'!$A:$O,10,FALSE)),"")</f>
        <v>55536.480000000003</v>
      </c>
      <c r="G172" s="89">
        <f>IFERROR(IF(VLOOKUP($A172,'Annex 2 EHV charges'!$A:$O,11,FALSE)=0,"",VLOOKUP($A172,'Annex 2 EHV charges'!$A:$O,11,FALSE)),"")</f>
        <v>2.67</v>
      </c>
      <c r="H172" s="89">
        <f>IFERROR(IF(VLOOKUP($A172,'Annex 2 EHV charges'!$A:$O,12,FALSE)=0,"",VLOOKUP($A172,'Annex 2 EHV charges'!$A:$O,12,FALSE)),"")</f>
        <v>2.67</v>
      </c>
    </row>
    <row r="173" spans="1:8" x14ac:dyDescent="0.25">
      <c r="A173" s="85">
        <f t="array" ref="A173">IFERROR(INDEX('Annex 2 EHV charges'!$A$11:$A$260, MATCH(0, IF(ISBLANK('Annex 2 EHV charges'!$A$11:$A$260),1, COUNTIF(A$4:$A172, 'Annex 2 EHV charges'!$A$11:$A$260)), 0)),"")</f>
        <v>373</v>
      </c>
      <c r="B173" s="85">
        <f>IF($A173="","",VLOOKUP($A173,'Annex 2 EHV charges'!$A:$O,2,0))</f>
        <v>373</v>
      </c>
      <c r="C173" s="86">
        <f>IF($A173="","",VLOOKUP($A173,'Annex 2 EHV charges'!$A:$O,3,0))</f>
        <v>1300035363067</v>
      </c>
      <c r="D173" s="85" t="str">
        <f>IF($A173="","",VLOOKUP($A173,'Annex 2 EHV charges'!$A:$O,7,0))</f>
        <v>Mobil Sasol</v>
      </c>
      <c r="E173" s="87" t="str">
        <f>IFERROR(IF(VLOOKUP($A173,'Annex 2 EHV charges'!$A:$O,9,FALSE)=0,"",VLOOKUP($A173,'Annex 2 EHV charges'!$A:$O,9,FALSE)),"")</f>
        <v>-</v>
      </c>
      <c r="F173" s="88">
        <f>IFERROR(IF(VLOOKUP($A173,'Annex 2 EHV charges'!$A:$O,10,FALSE)=0,"",VLOOKUP($A173,'Annex 2 EHV charges'!$A:$O,10,FALSE)),"")</f>
        <v>18297.63</v>
      </c>
      <c r="G173" s="89">
        <f>IFERROR(IF(VLOOKUP($A173,'Annex 2 EHV charges'!$A:$O,11,FALSE)=0,"",VLOOKUP($A173,'Annex 2 EHV charges'!$A:$O,11,FALSE)),"")</f>
        <v>2.4300000000000002</v>
      </c>
      <c r="H173" s="89">
        <f>IFERROR(IF(VLOOKUP($A173,'Annex 2 EHV charges'!$A:$O,12,FALSE)=0,"",VLOOKUP($A173,'Annex 2 EHV charges'!$A:$O,12,FALSE)),"")</f>
        <v>2.4300000000000002</v>
      </c>
    </row>
    <row r="174" spans="1:8" x14ac:dyDescent="0.25">
      <c r="A174" s="85">
        <f t="array" ref="A174">IFERROR(INDEX('Annex 2 EHV charges'!$A$11:$A$260, MATCH(0, IF(ISBLANK('Annex 2 EHV charges'!$A$11:$A$260),1, COUNTIF(A$4:$A173, 'Annex 2 EHV charges'!$A$11:$A$260)), 0)),"")</f>
        <v>374</v>
      </c>
      <c r="B174" s="85">
        <f>IF($A174="","",VLOOKUP($A174,'Annex 2 EHV charges'!$A:$O,2,0))</f>
        <v>374</v>
      </c>
      <c r="C174" s="86">
        <f>IF($A174="","",VLOOKUP($A174,'Annex 2 EHV charges'!$A:$O,3,0))</f>
        <v>1300035363191</v>
      </c>
      <c r="D174" s="85" t="str">
        <f>IF($A174="","",VLOOKUP($A174,'Annex 2 EHV charges'!$A:$O,7,0))</f>
        <v>Burtons Foods Ltd</v>
      </c>
      <c r="E174" s="87" t="str">
        <f>IFERROR(IF(VLOOKUP($A174,'Annex 2 EHV charges'!$A:$O,9,FALSE)=0,"",VLOOKUP($A174,'Annex 2 EHV charges'!$A:$O,9,FALSE)),"")</f>
        <v>-</v>
      </c>
      <c r="F174" s="88">
        <f>IFERROR(IF(VLOOKUP($A174,'Annex 2 EHV charges'!$A:$O,10,FALSE)=0,"",VLOOKUP($A174,'Annex 2 EHV charges'!$A:$O,10,FALSE)),"")</f>
        <v>18297.63</v>
      </c>
      <c r="G174" s="89">
        <f>IFERROR(IF(VLOOKUP($A174,'Annex 2 EHV charges'!$A:$O,11,FALSE)=0,"",VLOOKUP($A174,'Annex 2 EHV charges'!$A:$O,11,FALSE)),"")</f>
        <v>3.34</v>
      </c>
      <c r="H174" s="89">
        <f>IFERROR(IF(VLOOKUP($A174,'Annex 2 EHV charges'!$A:$O,12,FALSE)=0,"",VLOOKUP($A174,'Annex 2 EHV charges'!$A:$O,12,FALSE)),"")</f>
        <v>3.34</v>
      </c>
    </row>
    <row r="175" spans="1:8" x14ac:dyDescent="0.25">
      <c r="A175" s="85">
        <f t="array" ref="A175">IFERROR(INDEX('Annex 2 EHV charges'!$A$11:$A$260, MATCH(0, IF(ISBLANK('Annex 2 EHV charges'!$A$11:$A$260),1, COUNTIF(A$4:$A174, 'Annex 2 EHV charges'!$A$11:$A$260)), 0)),"")</f>
        <v>375</v>
      </c>
      <c r="B175" s="85">
        <f>IF($A175="","",VLOOKUP($A175,'Annex 2 EHV charges'!$A:$O,2,0))</f>
        <v>375</v>
      </c>
      <c r="C175" s="86">
        <f>IF($A175="","",VLOOKUP($A175,'Annex 2 EHV charges'!$A:$O,3,0))</f>
        <v>1300035363225</v>
      </c>
      <c r="D175" s="85" t="str">
        <f>IF($A175="","",VLOOKUP($A175,'Annex 2 EHV charges'!$A:$O,7,0))</f>
        <v>Unilever UK</v>
      </c>
      <c r="E175" s="87">
        <f>IFERROR(IF(VLOOKUP($A175,'Annex 2 EHV charges'!$A:$O,9,FALSE)=0,"",VLOOKUP($A175,'Annex 2 EHV charges'!$A:$O,9,FALSE)),"")</f>
        <v>1.1040000000000001</v>
      </c>
      <c r="F175" s="88">
        <f>IFERROR(IF(VLOOKUP($A175,'Annex 2 EHV charges'!$A:$O,10,FALSE)=0,"",VLOOKUP($A175,'Annex 2 EHV charges'!$A:$O,10,FALSE)),"")</f>
        <v>55536.480000000003</v>
      </c>
      <c r="G175" s="89">
        <f>IFERROR(IF(VLOOKUP($A175,'Annex 2 EHV charges'!$A:$O,11,FALSE)=0,"",VLOOKUP($A175,'Annex 2 EHV charges'!$A:$O,11,FALSE)),"")</f>
        <v>2.35</v>
      </c>
      <c r="H175" s="89">
        <f>IFERROR(IF(VLOOKUP($A175,'Annex 2 EHV charges'!$A:$O,12,FALSE)=0,"",VLOOKUP($A175,'Annex 2 EHV charges'!$A:$O,12,FALSE)),"")</f>
        <v>2.35</v>
      </c>
    </row>
    <row r="176" spans="1:8" x14ac:dyDescent="0.25">
      <c r="A176" s="85">
        <f t="array" ref="A176">IFERROR(INDEX('Annex 2 EHV charges'!$A$11:$A$260, MATCH(0, IF(ISBLANK('Annex 2 EHV charges'!$A$11:$A$260),1, COUNTIF(A$4:$A175, 'Annex 2 EHV charges'!$A$11:$A$260)), 0)),"")</f>
        <v>376</v>
      </c>
      <c r="B176" s="85">
        <f>IF($A176="","",VLOOKUP($A176,'Annex 2 EHV charges'!$A:$O,2,0))</f>
        <v>376</v>
      </c>
      <c r="C176" s="86">
        <f>IF($A176="","",VLOOKUP($A176,'Annex 2 EHV charges'!$A:$O,3,0))</f>
        <v>1300035363252</v>
      </c>
      <c r="D176" s="85" t="str">
        <f>IF($A176="","",VLOOKUP($A176,'Annex 2 EHV charges'!$A:$O,7,0))</f>
        <v>Champion Properties LLP</v>
      </c>
      <c r="E176" s="87" t="str">
        <f>IFERROR(IF(VLOOKUP($A176,'Annex 2 EHV charges'!$A:$O,9,FALSE)=0,"",VLOOKUP($A176,'Annex 2 EHV charges'!$A:$O,9,FALSE)),"")</f>
        <v>-</v>
      </c>
      <c r="F176" s="88">
        <f>IFERROR(IF(VLOOKUP($A176,'Annex 2 EHV charges'!$A:$O,10,FALSE)=0,"",VLOOKUP($A176,'Annex 2 EHV charges'!$A:$O,10,FALSE)),"")</f>
        <v>18297.63</v>
      </c>
      <c r="G176" s="89">
        <f>IFERROR(IF(VLOOKUP($A176,'Annex 2 EHV charges'!$A:$O,11,FALSE)=0,"",VLOOKUP($A176,'Annex 2 EHV charges'!$A:$O,11,FALSE)),"")</f>
        <v>4.33</v>
      </c>
      <c r="H176" s="89">
        <f>IFERROR(IF(VLOOKUP($A176,'Annex 2 EHV charges'!$A:$O,12,FALSE)=0,"",VLOOKUP($A176,'Annex 2 EHV charges'!$A:$O,12,FALSE)),"")</f>
        <v>4.33</v>
      </c>
    </row>
    <row r="177" spans="1:8" x14ac:dyDescent="0.25">
      <c r="A177" s="85">
        <f t="array" ref="A177">IFERROR(INDEX('Annex 2 EHV charges'!$A$11:$A$260, MATCH(0, IF(ISBLANK('Annex 2 EHV charges'!$A$11:$A$260),1, COUNTIF(A$4:$A176, 'Annex 2 EHV charges'!$A$11:$A$260)), 0)),"")</f>
        <v>377</v>
      </c>
      <c r="B177" s="85">
        <f>IF($A177="","",VLOOKUP($A177,'Annex 2 EHV charges'!$A:$O,2,0))</f>
        <v>377</v>
      </c>
      <c r="C177" s="86">
        <f>IF($A177="","",VLOOKUP($A177,'Annex 2 EHV charges'!$A:$O,3,0))</f>
        <v>1300035363883</v>
      </c>
      <c r="D177" s="85" t="str">
        <f>IF($A177="","",VLOOKUP($A177,'Annex 2 EHV charges'!$A:$O,7,0))</f>
        <v>Nestle UK Ltd</v>
      </c>
      <c r="E177" s="87">
        <f>IFERROR(IF(VLOOKUP($A177,'Annex 2 EHV charges'!$A:$O,9,FALSE)=0,"",VLOOKUP($A177,'Annex 2 EHV charges'!$A:$O,9,FALSE)),"")</f>
        <v>1.143</v>
      </c>
      <c r="F177" s="88">
        <f>IFERROR(IF(VLOOKUP($A177,'Annex 2 EHV charges'!$A:$O,10,FALSE)=0,"",VLOOKUP($A177,'Annex 2 EHV charges'!$A:$O,10,FALSE)),"")</f>
        <v>55406.03</v>
      </c>
      <c r="G177" s="89">
        <f>IFERROR(IF(VLOOKUP($A177,'Annex 2 EHV charges'!$A:$O,11,FALSE)=0,"",VLOOKUP($A177,'Annex 2 EHV charges'!$A:$O,11,FALSE)),"")</f>
        <v>1.96</v>
      </c>
      <c r="H177" s="89">
        <f>IFERROR(IF(VLOOKUP($A177,'Annex 2 EHV charges'!$A:$O,12,FALSE)=0,"",VLOOKUP($A177,'Annex 2 EHV charges'!$A:$O,12,FALSE)),"")</f>
        <v>1.96</v>
      </c>
    </row>
    <row r="178" spans="1:8" x14ac:dyDescent="0.25">
      <c r="A178" s="85">
        <f t="array" ref="A178">IFERROR(INDEX('Annex 2 EHV charges'!$A$11:$A$260, MATCH(0, IF(ISBLANK('Annex 2 EHV charges'!$A$11:$A$260),1, COUNTIF(A$4:$A177, 'Annex 2 EHV charges'!$A$11:$A$260)), 0)),"")</f>
        <v>378</v>
      </c>
      <c r="B178" s="85">
        <f>IF($A178="","",VLOOKUP($A178,'Annex 2 EHV charges'!$A:$O,2,0))</f>
        <v>378</v>
      </c>
      <c r="C178" s="86">
        <f>IF($A178="","",VLOOKUP($A178,'Annex 2 EHV charges'!$A:$O,3,0))</f>
        <v>1300035364060</v>
      </c>
      <c r="D178" s="85" t="str">
        <f>IF($A178="","",VLOOKUP($A178,'Annex 2 EHV charges'!$A:$O,7,0))</f>
        <v>A&amp;P Falmouth Ltd</v>
      </c>
      <c r="E178" s="87">
        <f>IFERROR(IF(VLOOKUP($A178,'Annex 2 EHV charges'!$A:$O,9,FALSE)=0,"",VLOOKUP($A178,'Annex 2 EHV charges'!$A:$O,9,FALSE)),"")</f>
        <v>5.3959999999999999</v>
      </c>
      <c r="F178" s="88">
        <f>IFERROR(IF(VLOOKUP($A178,'Annex 2 EHV charges'!$A:$O,10,FALSE)=0,"",VLOOKUP($A178,'Annex 2 EHV charges'!$A:$O,10,FALSE)),"")</f>
        <v>20677.43</v>
      </c>
      <c r="G178" s="89">
        <f>IFERROR(IF(VLOOKUP($A178,'Annex 2 EHV charges'!$A:$O,11,FALSE)=0,"",VLOOKUP($A178,'Annex 2 EHV charges'!$A:$O,11,FALSE)),"")</f>
        <v>3.61</v>
      </c>
      <c r="H178" s="89">
        <f>IFERROR(IF(VLOOKUP($A178,'Annex 2 EHV charges'!$A:$O,12,FALSE)=0,"",VLOOKUP($A178,'Annex 2 EHV charges'!$A:$O,12,FALSE)),"")</f>
        <v>3.61</v>
      </c>
    </row>
    <row r="179" spans="1:8" x14ac:dyDescent="0.25">
      <c r="A179" s="85">
        <f t="array" ref="A179">IFERROR(INDEX('Annex 2 EHV charges'!$A$11:$A$260, MATCH(0, IF(ISBLANK('Annex 2 EHV charges'!$A$11:$A$260),1, COUNTIF(A$4:$A178, 'Annex 2 EHV charges'!$A$11:$A$260)), 0)),"")</f>
        <v>379</v>
      </c>
      <c r="B179" s="85">
        <f>IF($A179="","",VLOOKUP($A179,'Annex 2 EHV charges'!$A:$O,2,0))</f>
        <v>379</v>
      </c>
      <c r="C179" s="86">
        <f>IF($A179="","",VLOOKUP($A179,'Annex 2 EHV charges'!$A:$O,3,0))</f>
        <v>1300035364177</v>
      </c>
      <c r="D179" s="85" t="str">
        <f>IF($A179="","",VLOOKUP($A179,'Annex 2 EHV charges'!$A:$O,7,0))</f>
        <v>Barclays Bank Plc</v>
      </c>
      <c r="E179" s="87" t="str">
        <f>IFERROR(IF(VLOOKUP($A179,'Annex 2 EHV charges'!$A:$O,9,FALSE)=0,"",VLOOKUP($A179,'Annex 2 EHV charges'!$A:$O,9,FALSE)),"")</f>
        <v>-</v>
      </c>
      <c r="F179" s="88">
        <f>IFERROR(IF(VLOOKUP($A179,'Annex 2 EHV charges'!$A:$O,10,FALSE)=0,"",VLOOKUP($A179,'Annex 2 EHV charges'!$A:$O,10,FALSE)),"")</f>
        <v>18297.63</v>
      </c>
      <c r="G179" s="89">
        <f>IFERROR(IF(VLOOKUP($A179,'Annex 2 EHV charges'!$A:$O,11,FALSE)=0,"",VLOOKUP($A179,'Annex 2 EHV charges'!$A:$O,11,FALSE)),"")</f>
        <v>3.86</v>
      </c>
      <c r="H179" s="89">
        <f>IFERROR(IF(VLOOKUP($A179,'Annex 2 EHV charges'!$A:$O,12,FALSE)=0,"",VLOOKUP($A179,'Annex 2 EHV charges'!$A:$O,12,FALSE)),"")</f>
        <v>3.86</v>
      </c>
    </row>
    <row r="180" spans="1:8" x14ac:dyDescent="0.25">
      <c r="A180" s="85">
        <f t="array" ref="A180">IFERROR(INDEX('Annex 2 EHV charges'!$A$11:$A$260, MATCH(0, IF(ISBLANK('Annex 2 EHV charges'!$A$11:$A$260),1, COUNTIF(A$4:$A179, 'Annex 2 EHV charges'!$A$11:$A$260)), 0)),"")</f>
        <v>380</v>
      </c>
      <c r="B180" s="85">
        <f>IF($A180="","",VLOOKUP($A180,'Annex 2 EHV charges'!$A:$O,2,0))</f>
        <v>380</v>
      </c>
      <c r="C180" s="86">
        <f>IF($A180="","",VLOOKUP($A180,'Annex 2 EHV charges'!$A:$O,3,0))</f>
        <v>1300035364256</v>
      </c>
      <c r="D180" s="85" t="str">
        <f>IF($A180="","",VLOOKUP($A180,'Annex 2 EHV charges'!$A:$O,7,0))</f>
        <v>Harman Technology Limited</v>
      </c>
      <c r="E180" s="87" t="str">
        <f>IFERROR(IF(VLOOKUP($A180,'Annex 2 EHV charges'!$A:$O,9,FALSE)=0,"",VLOOKUP($A180,'Annex 2 EHV charges'!$A:$O,9,FALSE)),"")</f>
        <v>-</v>
      </c>
      <c r="F180" s="88">
        <f>IFERROR(IF(VLOOKUP($A180,'Annex 2 EHV charges'!$A:$O,10,FALSE)=0,"",VLOOKUP($A180,'Annex 2 EHV charges'!$A:$O,10,FALSE)),"")</f>
        <v>18297.63</v>
      </c>
      <c r="G180" s="89">
        <f>IFERROR(IF(VLOOKUP($A180,'Annex 2 EHV charges'!$A:$O,11,FALSE)=0,"",VLOOKUP($A180,'Annex 2 EHV charges'!$A:$O,11,FALSE)),"")</f>
        <v>3.28</v>
      </c>
      <c r="H180" s="89">
        <f>IFERROR(IF(VLOOKUP($A180,'Annex 2 EHV charges'!$A:$O,12,FALSE)=0,"",VLOOKUP($A180,'Annex 2 EHV charges'!$A:$O,12,FALSE)),"")</f>
        <v>3.28</v>
      </c>
    </row>
    <row r="181" spans="1:8" x14ac:dyDescent="0.25">
      <c r="A181" s="85">
        <f t="array" ref="A181">IFERROR(INDEX('Annex 2 EHV charges'!$A$11:$A$260, MATCH(0, IF(ISBLANK('Annex 2 EHV charges'!$A$11:$A$260),1, COUNTIF(A$4:$A180, 'Annex 2 EHV charges'!$A$11:$A$260)), 0)),"")</f>
        <v>381</v>
      </c>
      <c r="B181" s="85">
        <f>IF($A181="","",VLOOKUP($A181,'Annex 2 EHV charges'!$A:$O,2,0))</f>
        <v>381</v>
      </c>
      <c r="C181" s="86">
        <f>IF($A181="","",VLOOKUP($A181,'Annex 2 EHV charges'!$A:$O,3,0))</f>
        <v>1300035364432</v>
      </c>
      <c r="D181" s="85" t="str">
        <f>IF($A181="","",VLOOKUP($A181,'Annex 2 EHV charges'!$A:$O,7,0))</f>
        <v xml:space="preserve">Twyfords Bathrooms </v>
      </c>
      <c r="E181" s="87">
        <f>IFERROR(IF(VLOOKUP($A181,'Annex 2 EHV charges'!$A:$O,9,FALSE)=0,"",VLOOKUP($A181,'Annex 2 EHV charges'!$A:$O,9,FALSE)),"")</f>
        <v>0.14299999999999999</v>
      </c>
      <c r="F181" s="88">
        <f>IFERROR(IF(VLOOKUP($A181,'Annex 2 EHV charges'!$A:$O,10,FALSE)=0,"",VLOOKUP($A181,'Annex 2 EHV charges'!$A:$O,10,FALSE)),"")</f>
        <v>18297.63</v>
      </c>
      <c r="G181" s="89">
        <f>IFERROR(IF(VLOOKUP($A181,'Annex 2 EHV charges'!$A:$O,11,FALSE)=0,"",VLOOKUP($A181,'Annex 2 EHV charges'!$A:$O,11,FALSE)),"")</f>
        <v>2.31</v>
      </c>
      <c r="H181" s="89">
        <f>IFERROR(IF(VLOOKUP($A181,'Annex 2 EHV charges'!$A:$O,12,FALSE)=0,"",VLOOKUP($A181,'Annex 2 EHV charges'!$A:$O,12,FALSE)),"")</f>
        <v>2.31</v>
      </c>
    </row>
    <row r="182" spans="1:8" x14ac:dyDescent="0.25">
      <c r="A182" s="85">
        <f t="array" ref="A182">IFERROR(INDEX('Annex 2 EHV charges'!$A$11:$A$260, MATCH(0, IF(ISBLANK('Annex 2 EHV charges'!$A$11:$A$260),1, COUNTIF(A$4:$A181, 'Annex 2 EHV charges'!$A$11:$A$260)), 0)),"")</f>
        <v>382</v>
      </c>
      <c r="B182" s="85">
        <f>IF($A182="","",VLOOKUP($A182,'Annex 2 EHV charges'!$A:$O,2,0))</f>
        <v>382</v>
      </c>
      <c r="C182" s="86">
        <f>IF($A182="","",VLOOKUP($A182,'Annex 2 EHV charges'!$A:$O,3,0))</f>
        <v>1300035364646</v>
      </c>
      <c r="D182" s="85" t="str">
        <f>IF($A182="","",VLOOKUP($A182,'Annex 2 EHV charges'!$A:$O,7,0))</f>
        <v>Morning Foods Limited</v>
      </c>
      <c r="E182" s="87">
        <f>IFERROR(IF(VLOOKUP($A182,'Annex 2 EHV charges'!$A:$O,9,FALSE)=0,"",VLOOKUP($A182,'Annex 2 EHV charges'!$A:$O,9,FALSE)),"")</f>
        <v>0.14299999999999999</v>
      </c>
      <c r="F182" s="88">
        <f>IFERROR(IF(VLOOKUP($A182,'Annex 2 EHV charges'!$A:$O,10,FALSE)=0,"",VLOOKUP($A182,'Annex 2 EHV charges'!$A:$O,10,FALSE)),"")</f>
        <v>18297.63</v>
      </c>
      <c r="G182" s="89">
        <f>IFERROR(IF(VLOOKUP($A182,'Annex 2 EHV charges'!$A:$O,11,FALSE)=0,"",VLOOKUP($A182,'Annex 2 EHV charges'!$A:$O,11,FALSE)),"")</f>
        <v>4.33</v>
      </c>
      <c r="H182" s="89">
        <f>IFERROR(IF(VLOOKUP($A182,'Annex 2 EHV charges'!$A:$O,12,FALSE)=0,"",VLOOKUP($A182,'Annex 2 EHV charges'!$A:$O,12,FALSE)),"")</f>
        <v>4.33</v>
      </c>
    </row>
    <row r="183" spans="1:8" x14ac:dyDescent="0.25">
      <c r="A183" s="85">
        <f t="array" ref="A183">IFERROR(INDEX('Annex 2 EHV charges'!$A$11:$A$260, MATCH(0, IF(ISBLANK('Annex 2 EHV charges'!$A$11:$A$260),1, COUNTIF(A$4:$A182, 'Annex 2 EHV charges'!$A$11:$A$260)), 0)),"")</f>
        <v>383</v>
      </c>
      <c r="B183" s="85">
        <f>IF($A183="","",VLOOKUP($A183,'Annex 2 EHV charges'!$A:$O,2,0))</f>
        <v>383</v>
      </c>
      <c r="C183" s="86">
        <f>IF($A183="","",VLOOKUP($A183,'Annex 2 EHV charges'!$A:$O,3,0))</f>
        <v>1300035364822</v>
      </c>
      <c r="D183" s="85" t="str">
        <f>IF($A183="","",VLOOKUP($A183,'Annex 2 EHV charges'!$A:$O,7,0))</f>
        <v>Fisons</v>
      </c>
      <c r="E183" s="87" t="str">
        <f>IFERROR(IF(VLOOKUP($A183,'Annex 2 EHV charges'!$A:$O,9,FALSE)=0,"",VLOOKUP($A183,'Annex 2 EHV charges'!$A:$O,9,FALSE)),"")</f>
        <v>-</v>
      </c>
      <c r="F183" s="88">
        <f>IFERROR(IF(VLOOKUP($A183,'Annex 2 EHV charges'!$A:$O,10,FALSE)=0,"",VLOOKUP($A183,'Annex 2 EHV charges'!$A:$O,10,FALSE)),"")</f>
        <v>18297.63</v>
      </c>
      <c r="G183" s="89">
        <f>IFERROR(IF(VLOOKUP($A183,'Annex 2 EHV charges'!$A:$O,11,FALSE)=0,"",VLOOKUP($A183,'Annex 2 EHV charges'!$A:$O,11,FALSE)),"")</f>
        <v>4.13</v>
      </c>
      <c r="H183" s="89">
        <f>IFERROR(IF(VLOOKUP($A183,'Annex 2 EHV charges'!$A:$O,12,FALSE)=0,"",VLOOKUP($A183,'Annex 2 EHV charges'!$A:$O,12,FALSE)),"")</f>
        <v>4.13</v>
      </c>
    </row>
    <row r="184" spans="1:8" x14ac:dyDescent="0.25">
      <c r="A184" s="85">
        <f t="array" ref="A184">IFERROR(INDEX('Annex 2 EHV charges'!$A$11:$A$260, MATCH(0, IF(ISBLANK('Annex 2 EHV charges'!$A$11:$A$260),1, COUNTIF(A$4:$A183, 'Annex 2 EHV charges'!$A$11:$A$260)), 0)),"")</f>
        <v>384</v>
      </c>
      <c r="B184" s="85">
        <f>IF($A184="","",VLOOKUP($A184,'Annex 2 EHV charges'!$A:$O,2,0))</f>
        <v>384</v>
      </c>
      <c r="C184" s="86">
        <f>IF($A184="","",VLOOKUP($A184,'Annex 2 EHV charges'!$A:$O,3,0))</f>
        <v>1300035365161</v>
      </c>
      <c r="D184" s="85" t="str">
        <f>IF($A184="","",VLOOKUP($A184,'Annex 2 EHV charges'!$A:$O,7,0))</f>
        <v>N W F Ltd</v>
      </c>
      <c r="E184" s="87">
        <f>IFERROR(IF(VLOOKUP($A184,'Annex 2 EHV charges'!$A:$O,9,FALSE)=0,"",VLOOKUP($A184,'Annex 2 EHV charges'!$A:$O,9,FALSE)),"")</f>
        <v>0.14599999999999999</v>
      </c>
      <c r="F184" s="88">
        <f>IFERROR(IF(VLOOKUP($A184,'Annex 2 EHV charges'!$A:$O,10,FALSE)=0,"",VLOOKUP($A184,'Annex 2 EHV charges'!$A:$O,10,FALSE)),"")</f>
        <v>18297.63</v>
      </c>
      <c r="G184" s="89">
        <f>IFERROR(IF(VLOOKUP($A184,'Annex 2 EHV charges'!$A:$O,11,FALSE)=0,"",VLOOKUP($A184,'Annex 2 EHV charges'!$A:$O,11,FALSE)),"")</f>
        <v>5.48</v>
      </c>
      <c r="H184" s="89">
        <f>IFERROR(IF(VLOOKUP($A184,'Annex 2 EHV charges'!$A:$O,12,FALSE)=0,"",VLOOKUP($A184,'Annex 2 EHV charges'!$A:$O,12,FALSE)),"")</f>
        <v>5.48</v>
      </c>
    </row>
    <row r="185" spans="1:8" x14ac:dyDescent="0.25">
      <c r="A185" s="85">
        <f t="array" ref="A185">IFERROR(INDEX('Annex 2 EHV charges'!$A$11:$A$260, MATCH(0, IF(ISBLANK('Annex 2 EHV charges'!$A$11:$A$260),1, COUNTIF(A$4:$A184, 'Annex 2 EHV charges'!$A$11:$A$260)), 0)),"")</f>
        <v>385</v>
      </c>
      <c r="B185" s="85">
        <f>IF($A185="","",VLOOKUP($A185,'Annex 2 EHV charges'!$A:$O,2,0))</f>
        <v>385</v>
      </c>
      <c r="C185" s="86">
        <f>IF($A185="","",VLOOKUP($A185,'Annex 2 EHV charges'!$A:$O,3,0))</f>
        <v>1300035365240</v>
      </c>
      <c r="D185" s="85" t="str">
        <f>IF($A185="","",VLOOKUP($A185,'Annex 2 EHV charges'!$A:$O,7,0))</f>
        <v>Linpac Wcb</v>
      </c>
      <c r="E185" s="87">
        <f>IFERROR(IF(VLOOKUP($A185,'Annex 2 EHV charges'!$A:$O,9,FALSE)=0,"",VLOOKUP($A185,'Annex 2 EHV charges'!$A:$O,9,FALSE)),"")</f>
        <v>1.016</v>
      </c>
      <c r="F185" s="88">
        <f>IFERROR(IF(VLOOKUP($A185,'Annex 2 EHV charges'!$A:$O,10,FALSE)=0,"",VLOOKUP($A185,'Annex 2 EHV charges'!$A:$O,10,FALSE)),"")</f>
        <v>18297.63</v>
      </c>
      <c r="G185" s="89">
        <f>IFERROR(IF(VLOOKUP($A185,'Annex 2 EHV charges'!$A:$O,11,FALSE)=0,"",VLOOKUP($A185,'Annex 2 EHV charges'!$A:$O,11,FALSE)),"")</f>
        <v>3.57</v>
      </c>
      <c r="H185" s="89">
        <f>IFERROR(IF(VLOOKUP($A185,'Annex 2 EHV charges'!$A:$O,12,FALSE)=0,"",VLOOKUP($A185,'Annex 2 EHV charges'!$A:$O,12,FALSE)),"")</f>
        <v>3.57</v>
      </c>
    </row>
    <row r="186" spans="1:8" x14ac:dyDescent="0.25">
      <c r="A186" s="85">
        <f t="array" ref="A186">IFERROR(INDEX('Annex 2 EHV charges'!$A$11:$A$260, MATCH(0, IF(ISBLANK('Annex 2 EHV charges'!$A$11:$A$260),1, COUNTIF(A$4:$A185, 'Annex 2 EHV charges'!$A$11:$A$260)), 0)),"")</f>
        <v>386</v>
      </c>
      <c r="B186" s="85">
        <f>IF($A186="","",VLOOKUP($A186,'Annex 2 EHV charges'!$A:$O,2,0))</f>
        <v>386</v>
      </c>
      <c r="C186" s="86">
        <f>IF($A186="","",VLOOKUP($A186,'Annex 2 EHV charges'!$A:$O,3,0))</f>
        <v>1300035365287</v>
      </c>
      <c r="D186" s="85" t="str">
        <f>IF($A186="","",VLOOKUP($A186,'Annex 2 EHV charges'!$A:$O,7,0))</f>
        <v>Britton Group Plc</v>
      </c>
      <c r="E186" s="87">
        <f>IFERROR(IF(VLOOKUP($A186,'Annex 2 EHV charges'!$A:$O,9,FALSE)=0,"",VLOOKUP($A186,'Annex 2 EHV charges'!$A:$O,9,FALSE)),"")</f>
        <v>1.0209999999999999</v>
      </c>
      <c r="F186" s="88">
        <f>IFERROR(IF(VLOOKUP($A186,'Annex 2 EHV charges'!$A:$O,10,FALSE)=0,"",VLOOKUP($A186,'Annex 2 EHV charges'!$A:$O,10,FALSE)),"")</f>
        <v>18297.63</v>
      </c>
      <c r="G186" s="89">
        <f>IFERROR(IF(VLOOKUP($A186,'Annex 2 EHV charges'!$A:$O,11,FALSE)=0,"",VLOOKUP($A186,'Annex 2 EHV charges'!$A:$O,11,FALSE)),"")</f>
        <v>4.7699999999999996</v>
      </c>
      <c r="H186" s="89">
        <f>IFERROR(IF(VLOOKUP($A186,'Annex 2 EHV charges'!$A:$O,12,FALSE)=0,"",VLOOKUP($A186,'Annex 2 EHV charges'!$A:$O,12,FALSE)),"")</f>
        <v>4.7699999999999996</v>
      </c>
    </row>
    <row r="187" spans="1:8" x14ac:dyDescent="0.25">
      <c r="A187" s="85">
        <f t="array" ref="A187">IFERROR(INDEX('Annex 2 EHV charges'!$A$11:$A$260, MATCH(0, IF(ISBLANK('Annex 2 EHV charges'!$A$11:$A$260),1, COUNTIF(A$4:$A186, 'Annex 2 EHV charges'!$A$11:$A$260)), 0)),"")</f>
        <v>387</v>
      </c>
      <c r="B187" s="85">
        <f>IF($A187="","",VLOOKUP($A187,'Annex 2 EHV charges'!$A:$O,2,0))</f>
        <v>387</v>
      </c>
      <c r="C187" s="86">
        <f>IF($A187="","",VLOOKUP($A187,'Annex 2 EHV charges'!$A:$O,3,0))</f>
        <v>1300035366494</v>
      </c>
      <c r="D187" s="85" t="str">
        <f>IF($A187="","",VLOOKUP($A187,'Annex 2 EHV charges'!$A:$O,7,0))</f>
        <v>Synthite</v>
      </c>
      <c r="E187" s="87" t="str">
        <f>IFERROR(IF(VLOOKUP($A187,'Annex 2 EHV charges'!$A:$O,9,FALSE)=0,"",VLOOKUP($A187,'Annex 2 EHV charges'!$A:$O,9,FALSE)),"")</f>
        <v>-</v>
      </c>
      <c r="F187" s="88">
        <f>IFERROR(IF(VLOOKUP($A187,'Annex 2 EHV charges'!$A:$O,10,FALSE)=0,"",VLOOKUP($A187,'Annex 2 EHV charges'!$A:$O,10,FALSE)),"")</f>
        <v>18297.63</v>
      </c>
      <c r="G187" s="89">
        <f>IFERROR(IF(VLOOKUP($A187,'Annex 2 EHV charges'!$A:$O,11,FALSE)=0,"",VLOOKUP($A187,'Annex 2 EHV charges'!$A:$O,11,FALSE)),"")</f>
        <v>6</v>
      </c>
      <c r="H187" s="89">
        <f>IFERROR(IF(VLOOKUP($A187,'Annex 2 EHV charges'!$A:$O,12,FALSE)=0,"",VLOOKUP($A187,'Annex 2 EHV charges'!$A:$O,12,FALSE)),"")</f>
        <v>6</v>
      </c>
    </row>
    <row r="188" spans="1:8" x14ac:dyDescent="0.25">
      <c r="A188" s="85">
        <f t="array" ref="A188">IFERROR(INDEX('Annex 2 EHV charges'!$A$11:$A$260, MATCH(0, IF(ISBLANK('Annex 2 EHV charges'!$A$11:$A$260),1, COUNTIF(A$4:$A187, 'Annex 2 EHV charges'!$A$11:$A$260)), 0)),"")</f>
        <v>388</v>
      </c>
      <c r="B188" s="85">
        <f>IF($A188="","",VLOOKUP($A188,'Annex 2 EHV charges'!$A:$O,2,0))</f>
        <v>388</v>
      </c>
      <c r="C188" s="86">
        <f>IF($A188="","",VLOOKUP($A188,'Annex 2 EHV charges'!$A:$O,3,0))</f>
        <v>1300035366801</v>
      </c>
      <c r="D188" s="85" t="str">
        <f>IF($A188="","",VLOOKUP($A188,'Annex 2 EHV charges'!$A:$O,7,0))</f>
        <v>Novar Plc</v>
      </c>
      <c r="E188" s="87" t="str">
        <f>IFERROR(IF(VLOOKUP($A188,'Annex 2 EHV charges'!$A:$O,9,FALSE)=0,"",VLOOKUP($A188,'Annex 2 EHV charges'!$A:$O,9,FALSE)),"")</f>
        <v>-</v>
      </c>
      <c r="F188" s="88">
        <f>IFERROR(IF(VLOOKUP($A188,'Annex 2 EHV charges'!$A:$O,10,FALSE)=0,"",VLOOKUP($A188,'Annex 2 EHV charges'!$A:$O,10,FALSE)),"")</f>
        <v>18297.63</v>
      </c>
      <c r="G188" s="89">
        <f>IFERROR(IF(VLOOKUP($A188,'Annex 2 EHV charges'!$A:$O,11,FALSE)=0,"",VLOOKUP($A188,'Annex 2 EHV charges'!$A:$O,11,FALSE)),"")</f>
        <v>4.0199999999999996</v>
      </c>
      <c r="H188" s="89">
        <f>IFERROR(IF(VLOOKUP($A188,'Annex 2 EHV charges'!$A:$O,12,FALSE)=0,"",VLOOKUP($A188,'Annex 2 EHV charges'!$A:$O,12,FALSE)),"")</f>
        <v>4.0199999999999996</v>
      </c>
    </row>
    <row r="189" spans="1:8" x14ac:dyDescent="0.25">
      <c r="A189" s="85">
        <f t="array" ref="A189">IFERROR(INDEX('Annex 2 EHV charges'!$A$11:$A$260, MATCH(0, IF(ISBLANK('Annex 2 EHV charges'!$A$11:$A$260),1, COUNTIF(A$4:$A188, 'Annex 2 EHV charges'!$A$11:$A$260)), 0)),"")</f>
        <v>389</v>
      </c>
      <c r="B189" s="85">
        <f>IF($A189="","",VLOOKUP($A189,'Annex 2 EHV charges'!$A:$O,2,0))</f>
        <v>389</v>
      </c>
      <c r="C189" s="86">
        <f>IF($A189="","",VLOOKUP($A189,'Annex 2 EHV charges'!$A:$O,3,0))</f>
        <v>1300035368232</v>
      </c>
      <c r="D189" s="85" t="str">
        <f>IF($A189="","",VLOOKUP($A189,'Annex 2 EHV charges'!$A:$O,7,0))</f>
        <v>Bangor Hospital (Health Sup)</v>
      </c>
      <c r="E189" s="87" t="str">
        <f>IFERROR(IF(VLOOKUP($A189,'Annex 2 EHV charges'!$A:$O,9,FALSE)=0,"",VLOOKUP($A189,'Annex 2 EHV charges'!$A:$O,9,FALSE)),"")</f>
        <v>-</v>
      </c>
      <c r="F189" s="88">
        <f>IFERROR(IF(VLOOKUP($A189,'Annex 2 EHV charges'!$A:$O,10,FALSE)=0,"",VLOOKUP($A189,'Annex 2 EHV charges'!$A:$O,10,FALSE)),"")</f>
        <v>18200.02</v>
      </c>
      <c r="G189" s="89">
        <f>IFERROR(IF(VLOOKUP($A189,'Annex 2 EHV charges'!$A:$O,11,FALSE)=0,"",VLOOKUP($A189,'Annex 2 EHV charges'!$A:$O,11,FALSE)),"")</f>
        <v>3.24</v>
      </c>
      <c r="H189" s="89">
        <f>IFERROR(IF(VLOOKUP($A189,'Annex 2 EHV charges'!$A:$O,12,FALSE)=0,"",VLOOKUP($A189,'Annex 2 EHV charges'!$A:$O,12,FALSE)),"")</f>
        <v>3.24</v>
      </c>
    </row>
    <row r="190" spans="1:8" x14ac:dyDescent="0.25">
      <c r="A190" s="85">
        <f t="array" ref="A190">IFERROR(INDEX('Annex 2 EHV charges'!$A$11:$A$260, MATCH(0, IF(ISBLANK('Annex 2 EHV charges'!$A$11:$A$260),1, COUNTIF(A$4:$A189, 'Annex 2 EHV charges'!$A$11:$A$260)), 0)),"")</f>
        <v>391</v>
      </c>
      <c r="B190" s="85">
        <f>IF($A190="","",VLOOKUP($A190,'Annex 2 EHV charges'!$A:$O,2,0))</f>
        <v>391</v>
      </c>
      <c r="C190" s="86">
        <f>IF($A190="","",VLOOKUP($A190,'Annex 2 EHV charges'!$A:$O,3,0))</f>
        <v>1300035368400</v>
      </c>
      <c r="D190" s="85" t="str">
        <f>IF($A190="","",VLOOKUP($A190,'Annex 2 EHV charges'!$A:$O,7,0))</f>
        <v>Bourne Leisure Limited</v>
      </c>
      <c r="E190" s="87" t="str">
        <f>IFERROR(IF(VLOOKUP($A190,'Annex 2 EHV charges'!$A:$O,9,FALSE)=0,"",VLOOKUP($A190,'Annex 2 EHV charges'!$A:$O,9,FALSE)),"")</f>
        <v>-</v>
      </c>
      <c r="F190" s="88">
        <f>IFERROR(IF(VLOOKUP($A190,'Annex 2 EHV charges'!$A:$O,10,FALSE)=0,"",VLOOKUP($A190,'Annex 2 EHV charges'!$A:$O,10,FALSE)),"")</f>
        <v>18297.63</v>
      </c>
      <c r="G190" s="89">
        <f>IFERROR(IF(VLOOKUP($A190,'Annex 2 EHV charges'!$A:$O,11,FALSE)=0,"",VLOOKUP($A190,'Annex 2 EHV charges'!$A:$O,11,FALSE)),"")</f>
        <v>3.05</v>
      </c>
      <c r="H190" s="89">
        <f>IFERROR(IF(VLOOKUP($A190,'Annex 2 EHV charges'!$A:$O,12,FALSE)=0,"",VLOOKUP($A190,'Annex 2 EHV charges'!$A:$O,12,FALSE)),"")</f>
        <v>3.05</v>
      </c>
    </row>
    <row r="191" spans="1:8" x14ac:dyDescent="0.25">
      <c r="A191" s="85">
        <f t="array" ref="A191">IFERROR(INDEX('Annex 2 EHV charges'!$A$11:$A$260, MATCH(0, IF(ISBLANK('Annex 2 EHV charges'!$A$11:$A$260),1, COUNTIF(A$4:$A190, 'Annex 2 EHV charges'!$A$11:$A$260)), 0)),"")</f>
        <v>392</v>
      </c>
      <c r="B191" s="85">
        <f>IF($A191="","",VLOOKUP($A191,'Annex 2 EHV charges'!$A:$O,2,0))</f>
        <v>392</v>
      </c>
      <c r="C191" s="86">
        <f>IF($A191="","",VLOOKUP($A191,'Annex 2 EHV charges'!$A:$O,3,0))</f>
        <v>1300035368428</v>
      </c>
      <c r="D191" s="85" t="str">
        <f>IF($A191="","",VLOOKUP($A191,'Annex 2 EHV charges'!$A:$O,7,0))</f>
        <v>Rehau Ltd</v>
      </c>
      <c r="E191" s="87" t="str">
        <f>IFERROR(IF(VLOOKUP($A191,'Annex 2 EHV charges'!$A:$O,9,FALSE)=0,"",VLOOKUP($A191,'Annex 2 EHV charges'!$A:$O,9,FALSE)),"")</f>
        <v>-</v>
      </c>
      <c r="F191" s="88">
        <f>IFERROR(IF(VLOOKUP($A191,'Annex 2 EHV charges'!$A:$O,10,FALSE)=0,"",VLOOKUP($A191,'Annex 2 EHV charges'!$A:$O,10,FALSE)),"")</f>
        <v>18297.63</v>
      </c>
      <c r="G191" s="89">
        <f>IFERROR(IF(VLOOKUP($A191,'Annex 2 EHV charges'!$A:$O,11,FALSE)=0,"",VLOOKUP($A191,'Annex 2 EHV charges'!$A:$O,11,FALSE)),"")</f>
        <v>5.88</v>
      </c>
      <c r="H191" s="89">
        <f>IFERROR(IF(VLOOKUP($A191,'Annex 2 EHV charges'!$A:$O,12,FALSE)=0,"",VLOOKUP($A191,'Annex 2 EHV charges'!$A:$O,12,FALSE)),"")</f>
        <v>5.88</v>
      </c>
    </row>
    <row r="192" spans="1:8" x14ac:dyDescent="0.25">
      <c r="A192" s="85">
        <f t="array" ref="A192">IFERROR(INDEX('Annex 2 EHV charges'!$A$11:$A$260, MATCH(0, IF(ISBLANK('Annex 2 EHV charges'!$A$11:$A$260),1, COUNTIF(A$4:$A191, 'Annex 2 EHV charges'!$A$11:$A$260)), 0)),"")</f>
        <v>393</v>
      </c>
      <c r="B192" s="85">
        <f>IF($A192="","",VLOOKUP($A192,'Annex 2 EHV charges'!$A:$O,2,0))</f>
        <v>393</v>
      </c>
      <c r="C192" s="86">
        <f>IF($A192="","",VLOOKUP($A192,'Annex 2 EHV charges'!$A:$O,3,0))</f>
        <v>1300035370116</v>
      </c>
      <c r="D192" s="85" t="str">
        <f>IF($A192="","",VLOOKUP($A192,'Annex 2 EHV charges'!$A:$O,7,0))</f>
        <v>University Of Wales</v>
      </c>
      <c r="E192" s="87" t="str">
        <f>IFERROR(IF(VLOOKUP($A192,'Annex 2 EHV charges'!$A:$O,9,FALSE)=0,"",VLOOKUP($A192,'Annex 2 EHV charges'!$A:$O,9,FALSE)),"")</f>
        <v>-</v>
      </c>
      <c r="F192" s="88">
        <f>IFERROR(IF(VLOOKUP($A192,'Annex 2 EHV charges'!$A:$O,10,FALSE)=0,"",VLOOKUP($A192,'Annex 2 EHV charges'!$A:$O,10,FALSE)),"")</f>
        <v>18297.63</v>
      </c>
      <c r="G192" s="89">
        <f>IFERROR(IF(VLOOKUP($A192,'Annex 2 EHV charges'!$A:$O,11,FALSE)=0,"",VLOOKUP($A192,'Annex 2 EHV charges'!$A:$O,11,FALSE)),"")</f>
        <v>5.88</v>
      </c>
      <c r="H192" s="89">
        <f>IFERROR(IF(VLOOKUP($A192,'Annex 2 EHV charges'!$A:$O,12,FALSE)=0,"",VLOOKUP($A192,'Annex 2 EHV charges'!$A:$O,12,FALSE)),"")</f>
        <v>5.88</v>
      </c>
    </row>
    <row r="193" spans="1:8" x14ac:dyDescent="0.25">
      <c r="A193" s="85">
        <f t="array" ref="A193">IFERROR(INDEX('Annex 2 EHV charges'!$A$11:$A$260, MATCH(0, IF(ISBLANK('Annex 2 EHV charges'!$A$11:$A$260),1, COUNTIF(A$4:$A192, 'Annex 2 EHV charges'!$A$11:$A$260)), 0)),"")</f>
        <v>394</v>
      </c>
      <c r="B193" s="85">
        <f>IF($A193="","",VLOOKUP($A193,'Annex 2 EHV charges'!$A:$O,2,0))</f>
        <v>394</v>
      </c>
      <c r="C193" s="86">
        <f>IF($A193="","",VLOOKUP($A193,'Annex 2 EHV charges'!$A:$O,3,0))</f>
        <v>1300035618356</v>
      </c>
      <c r="D193" s="85" t="str">
        <f>IF($A193="","",VLOOKUP($A193,'Annex 2 EHV charges'!$A:$O,7,0))</f>
        <v>Smiths Group Plc</v>
      </c>
      <c r="E193" s="87" t="str">
        <f>IFERROR(IF(VLOOKUP($A193,'Annex 2 EHV charges'!$A:$O,9,FALSE)=0,"",VLOOKUP($A193,'Annex 2 EHV charges'!$A:$O,9,FALSE)),"")</f>
        <v>-</v>
      </c>
      <c r="F193" s="88">
        <f>IFERROR(IF(VLOOKUP($A193,'Annex 2 EHV charges'!$A:$O,10,FALSE)=0,"",VLOOKUP($A193,'Annex 2 EHV charges'!$A:$O,10,FALSE)),"")</f>
        <v>18297.63</v>
      </c>
      <c r="G193" s="89">
        <f>IFERROR(IF(VLOOKUP($A193,'Annex 2 EHV charges'!$A:$O,11,FALSE)=0,"",VLOOKUP($A193,'Annex 2 EHV charges'!$A:$O,11,FALSE)),"")</f>
        <v>3.52</v>
      </c>
      <c r="H193" s="89">
        <f>IFERROR(IF(VLOOKUP($A193,'Annex 2 EHV charges'!$A:$O,12,FALSE)=0,"",VLOOKUP($A193,'Annex 2 EHV charges'!$A:$O,12,FALSE)),"")</f>
        <v>3.52</v>
      </c>
    </row>
    <row r="194" spans="1:8" x14ac:dyDescent="0.25">
      <c r="A194" s="85">
        <f t="array" ref="A194">IFERROR(INDEX('Annex 2 EHV charges'!$A$11:$A$260, MATCH(0, IF(ISBLANK('Annex 2 EHV charges'!$A$11:$A$260),1, COUNTIF(A$4:$A193, 'Annex 2 EHV charges'!$A$11:$A$260)), 0)),"")</f>
        <v>395</v>
      </c>
      <c r="B194" s="85">
        <f>IF($A194="","",VLOOKUP($A194,'Annex 2 EHV charges'!$A:$O,2,0))</f>
        <v>395</v>
      </c>
      <c r="C194" s="86">
        <f>IF($A194="","",VLOOKUP($A194,'Annex 2 EHV charges'!$A:$O,3,0))</f>
        <v>1300038178922</v>
      </c>
      <c r="D194" s="85" t="str">
        <f>IF($A194="","",VLOOKUP($A194,'Annex 2 EHV charges'!$A:$O,7,0))</f>
        <v>Yardley Plastic</v>
      </c>
      <c r="E194" s="87" t="str">
        <f>IFERROR(IF(VLOOKUP($A194,'Annex 2 EHV charges'!$A:$O,9,FALSE)=0,"",VLOOKUP($A194,'Annex 2 EHV charges'!$A:$O,9,FALSE)),"")</f>
        <v>-</v>
      </c>
      <c r="F194" s="88">
        <f>IFERROR(IF(VLOOKUP($A194,'Annex 2 EHV charges'!$A:$O,10,FALSE)=0,"",VLOOKUP($A194,'Annex 2 EHV charges'!$A:$O,10,FALSE)),"")</f>
        <v>18297.63</v>
      </c>
      <c r="G194" s="89">
        <f>IFERROR(IF(VLOOKUP($A194,'Annex 2 EHV charges'!$A:$O,11,FALSE)=0,"",VLOOKUP($A194,'Annex 2 EHV charges'!$A:$O,11,FALSE)),"")</f>
        <v>4.2</v>
      </c>
      <c r="H194" s="89">
        <f>IFERROR(IF(VLOOKUP($A194,'Annex 2 EHV charges'!$A:$O,12,FALSE)=0,"",VLOOKUP($A194,'Annex 2 EHV charges'!$A:$O,12,FALSE)),"")</f>
        <v>4.2</v>
      </c>
    </row>
    <row r="195" spans="1:8" x14ac:dyDescent="0.25">
      <c r="A195" s="85">
        <f t="array" ref="A195">IFERROR(INDEX('Annex 2 EHV charges'!$A$11:$A$260, MATCH(0, IF(ISBLANK('Annex 2 EHV charges'!$A$11:$A$260),1, COUNTIF(A$4:$A194, 'Annex 2 EHV charges'!$A$11:$A$260)), 0)),"")</f>
        <v>397</v>
      </c>
      <c r="B195" s="85">
        <f>IF($A195="","",VLOOKUP($A195,'Annex 2 EHV charges'!$A:$O,2,0))</f>
        <v>397</v>
      </c>
      <c r="C195" s="86">
        <f>IF($A195="","",VLOOKUP($A195,'Annex 2 EHV charges'!$A:$O,3,0))</f>
        <v>1300050455959</v>
      </c>
      <c r="D195" s="85" t="str">
        <f>IF($A195="","",VLOOKUP($A195,'Annex 2 EHV charges'!$A:$O,7,0))</f>
        <v>Tulip International Ltd</v>
      </c>
      <c r="E195" s="87">
        <f>IFERROR(IF(VLOOKUP($A195,'Annex 2 EHV charges'!$A:$O,9,FALSE)=0,"",VLOOKUP($A195,'Annex 2 EHV charges'!$A:$O,9,FALSE)),"")</f>
        <v>1.1910000000000001</v>
      </c>
      <c r="F195" s="88">
        <f>IFERROR(IF(VLOOKUP($A195,'Annex 2 EHV charges'!$A:$O,10,FALSE)=0,"",VLOOKUP($A195,'Annex 2 EHV charges'!$A:$O,10,FALSE)),"")</f>
        <v>18297.63</v>
      </c>
      <c r="G195" s="89">
        <f>IFERROR(IF(VLOOKUP($A195,'Annex 2 EHV charges'!$A:$O,11,FALSE)=0,"",VLOOKUP($A195,'Annex 2 EHV charges'!$A:$O,11,FALSE)),"")</f>
        <v>2.5</v>
      </c>
      <c r="H195" s="89">
        <f>IFERROR(IF(VLOOKUP($A195,'Annex 2 EHV charges'!$A:$O,12,FALSE)=0,"",VLOOKUP($A195,'Annex 2 EHV charges'!$A:$O,12,FALSE)),"")</f>
        <v>2.5</v>
      </c>
    </row>
    <row r="196" spans="1:8" x14ac:dyDescent="0.25">
      <c r="A196" s="85">
        <f t="array" ref="A196">IFERROR(INDEX('Annex 2 EHV charges'!$A$11:$A$260, MATCH(0, IF(ISBLANK('Annex 2 EHV charges'!$A$11:$A$260),1, COUNTIF(A$4:$A195, 'Annex 2 EHV charges'!$A$11:$A$260)), 0)),"")</f>
        <v>398</v>
      </c>
      <c r="B196" s="85">
        <f>IF($A196="","",VLOOKUP($A196,'Annex 2 EHV charges'!$A:$O,2,0))</f>
        <v>398</v>
      </c>
      <c r="C196" s="86">
        <f>IF($A196="","",VLOOKUP($A196,'Annex 2 EHV charges'!$A:$O,3,0))</f>
        <v>1300050482127</v>
      </c>
      <c r="D196" s="85" t="str">
        <f>IF($A196="","",VLOOKUP($A196,'Annex 2 EHV charges'!$A:$O,7,0))</f>
        <v>Unilever Research</v>
      </c>
      <c r="E196" s="87">
        <f>IFERROR(IF(VLOOKUP($A196,'Annex 2 EHV charges'!$A:$O,9,FALSE)=0,"",VLOOKUP($A196,'Annex 2 EHV charges'!$A:$O,9,FALSE)),"")</f>
        <v>1.111</v>
      </c>
      <c r="F196" s="88">
        <f>IFERROR(IF(VLOOKUP($A196,'Annex 2 EHV charges'!$A:$O,10,FALSE)=0,"",VLOOKUP($A196,'Annex 2 EHV charges'!$A:$O,10,FALSE)),"")</f>
        <v>18297.63</v>
      </c>
      <c r="G196" s="89">
        <f>IFERROR(IF(VLOOKUP($A196,'Annex 2 EHV charges'!$A:$O,11,FALSE)=0,"",VLOOKUP($A196,'Annex 2 EHV charges'!$A:$O,11,FALSE)),"")</f>
        <v>2.25</v>
      </c>
      <c r="H196" s="89">
        <f>IFERROR(IF(VLOOKUP($A196,'Annex 2 EHV charges'!$A:$O,12,FALSE)=0,"",VLOOKUP($A196,'Annex 2 EHV charges'!$A:$O,12,FALSE)),"")</f>
        <v>2.25</v>
      </c>
    </row>
    <row r="197" spans="1:8" x14ac:dyDescent="0.25">
      <c r="A197" s="85">
        <f t="array" ref="A197">IFERROR(INDEX('Annex 2 EHV charges'!$A$11:$A$260, MATCH(0, IF(ISBLANK('Annex 2 EHV charges'!$A$11:$A$260),1, COUNTIF(A$4:$A196, 'Annex 2 EHV charges'!$A$11:$A$260)), 0)),"")</f>
        <v>399</v>
      </c>
      <c r="B197" s="85">
        <f>IF($A197="","",VLOOKUP($A197,'Annex 2 EHV charges'!$A:$O,2,0))</f>
        <v>399</v>
      </c>
      <c r="C197" s="86">
        <f>IF($A197="","",VLOOKUP($A197,'Annex 2 EHV charges'!$A:$O,3,0))</f>
        <v>1300050628390</v>
      </c>
      <c r="D197" s="85" t="str">
        <f>IF($A197="","",VLOOKUP($A197,'Annex 2 EHV charges'!$A:$O,7,0))</f>
        <v>Seaforth</v>
      </c>
      <c r="E197" s="87" t="str">
        <f>IFERROR(IF(VLOOKUP($A197,'Annex 2 EHV charges'!$A:$O,9,FALSE)=0,"",VLOOKUP($A197,'Annex 2 EHV charges'!$A:$O,9,FALSE)),"")</f>
        <v>-</v>
      </c>
      <c r="F197" s="88">
        <f>IFERROR(IF(VLOOKUP($A197,'Annex 2 EHV charges'!$A:$O,10,FALSE)=0,"",VLOOKUP($A197,'Annex 2 EHV charges'!$A:$O,10,FALSE)),"")</f>
        <v>52.65</v>
      </c>
      <c r="G197" s="89">
        <f>IFERROR(IF(VLOOKUP($A197,'Annex 2 EHV charges'!$A:$O,11,FALSE)=0,"",VLOOKUP($A197,'Annex 2 EHV charges'!$A:$O,11,FALSE)),"")</f>
        <v>1.26</v>
      </c>
      <c r="H197" s="89">
        <f>IFERROR(IF(VLOOKUP($A197,'Annex 2 EHV charges'!$A:$O,12,FALSE)=0,"",VLOOKUP($A197,'Annex 2 EHV charges'!$A:$O,12,FALSE)),"")</f>
        <v>1.26</v>
      </c>
    </row>
    <row r="198" spans="1:8" x14ac:dyDescent="0.25">
      <c r="A198" s="85">
        <f t="array" ref="A198">IFERROR(INDEX('Annex 2 EHV charges'!$A$11:$A$260, MATCH(0, IF(ISBLANK('Annex 2 EHV charges'!$A$11:$A$260),1, COUNTIF(A$4:$A197, 'Annex 2 EHV charges'!$A$11:$A$260)), 0)),"")</f>
        <v>450</v>
      </c>
      <c r="B198" s="85">
        <f>IF($A198="","",VLOOKUP($A198,'Annex 2 EHV charges'!$A:$O,2,0))</f>
        <v>450</v>
      </c>
      <c r="C198" s="86">
        <f>IF($A198="","",VLOOKUP($A198,'Annex 2 EHV charges'!$A:$O,3,0))</f>
        <v>1300050632704</v>
      </c>
      <c r="D198" s="85" t="str">
        <f>IF($A198="","",VLOOKUP($A198,'Annex 2 EHV charges'!$A:$O,7,0))</f>
        <v>Decoma-Merplas</v>
      </c>
      <c r="E198" s="87" t="str">
        <f>IFERROR(IF(VLOOKUP($A198,'Annex 2 EHV charges'!$A:$O,9,FALSE)=0,"",VLOOKUP($A198,'Annex 2 EHV charges'!$A:$O,9,FALSE)),"")</f>
        <v>-</v>
      </c>
      <c r="F198" s="88">
        <f>IFERROR(IF(VLOOKUP($A198,'Annex 2 EHV charges'!$A:$O,10,FALSE)=0,"",VLOOKUP($A198,'Annex 2 EHV charges'!$A:$O,10,FALSE)),"")</f>
        <v>18297.63</v>
      </c>
      <c r="G198" s="89">
        <f>IFERROR(IF(VLOOKUP($A198,'Annex 2 EHV charges'!$A:$O,11,FALSE)=0,"",VLOOKUP($A198,'Annex 2 EHV charges'!$A:$O,11,FALSE)),"")</f>
        <v>4.07</v>
      </c>
      <c r="H198" s="89">
        <f>IFERROR(IF(VLOOKUP($A198,'Annex 2 EHV charges'!$A:$O,12,FALSE)=0,"",VLOOKUP($A198,'Annex 2 EHV charges'!$A:$O,12,FALSE)),"")</f>
        <v>4.07</v>
      </c>
    </row>
    <row r="199" spans="1:8" x14ac:dyDescent="0.25">
      <c r="A199" s="85">
        <f t="array" ref="A199">IFERROR(INDEX('Annex 2 EHV charges'!$A$11:$A$260, MATCH(0, IF(ISBLANK('Annex 2 EHV charges'!$A$11:$A$260),1, COUNTIF(A$4:$A198, 'Annex 2 EHV charges'!$A$11:$A$260)), 0)),"")</f>
        <v>452</v>
      </c>
      <c r="B199" s="85">
        <f>IF($A199="","",VLOOKUP($A199,'Annex 2 EHV charges'!$A:$O,2,0))</f>
        <v>452</v>
      </c>
      <c r="C199" s="86">
        <f>IF($A199="","",VLOOKUP($A199,'Annex 2 EHV charges'!$A:$O,3,0))</f>
        <v>1300050955454</v>
      </c>
      <c r="D199" s="85" t="str">
        <f>IF($A199="","",VLOOKUP($A199,'Annex 2 EHV charges'!$A:$O,7,0))</f>
        <v>Gilbrook Dock</v>
      </c>
      <c r="E199" s="87" t="str">
        <f>IFERROR(IF(VLOOKUP($A199,'Annex 2 EHV charges'!$A:$O,9,FALSE)=0,"",VLOOKUP($A199,'Annex 2 EHV charges'!$A:$O,9,FALSE)),"")</f>
        <v>-</v>
      </c>
      <c r="F199" s="88">
        <f>IFERROR(IF(VLOOKUP($A199,'Annex 2 EHV charges'!$A:$O,10,FALSE)=0,"",VLOOKUP($A199,'Annex 2 EHV charges'!$A:$O,10,FALSE)),"")</f>
        <v>21990.13</v>
      </c>
      <c r="G199" s="89" t="str">
        <f>IFERROR(IF(VLOOKUP($A199,'Annex 2 EHV charges'!$A:$O,11,FALSE)=0,"",VLOOKUP($A199,'Annex 2 EHV charges'!$A:$O,11,FALSE)),"")</f>
        <v>-</v>
      </c>
      <c r="H199" s="89" t="str">
        <f>IFERROR(IF(VLOOKUP($A199,'Annex 2 EHV charges'!$A:$O,12,FALSE)=0,"",VLOOKUP($A199,'Annex 2 EHV charges'!$A:$O,12,FALSE)),"")</f>
        <v>-</v>
      </c>
    </row>
    <row r="200" spans="1:8" x14ac:dyDescent="0.25">
      <c r="A200" s="85">
        <f t="array" ref="A200">IFERROR(INDEX('Annex 2 EHV charges'!$A$11:$A$260, MATCH(0, IF(ISBLANK('Annex 2 EHV charges'!$A$11:$A$260),1, COUNTIF(A$4:$A199, 'Annex 2 EHV charges'!$A$11:$A$260)), 0)),"")</f>
        <v>453</v>
      </c>
      <c r="B200" s="85">
        <f>IF($A200="","",VLOOKUP($A200,'Annex 2 EHV charges'!$A:$O,2,0))</f>
        <v>453</v>
      </c>
      <c r="C200" s="86">
        <f>IF($A200="","",VLOOKUP($A200,'Annex 2 EHV charges'!$A:$O,3,0))</f>
        <v>1300050977573</v>
      </c>
      <c r="D200" s="85" t="str">
        <f>IF($A200="","",VLOOKUP($A200,'Annex 2 EHV charges'!$A:$O,7,0))</f>
        <v>UU Water Plc - Woodside</v>
      </c>
      <c r="E200" s="87">
        <f>IFERROR(IF(VLOOKUP($A200,'Annex 2 EHV charges'!$A:$O,9,FALSE)=0,"",VLOOKUP($A200,'Annex 2 EHV charges'!$A:$O,9,FALSE)),"")</f>
        <v>4.976</v>
      </c>
      <c r="F200" s="88">
        <f>IFERROR(IF(VLOOKUP($A200,'Annex 2 EHV charges'!$A:$O,10,FALSE)=0,"",VLOOKUP($A200,'Annex 2 EHV charges'!$A:$O,10,FALSE)),"")</f>
        <v>20553.23</v>
      </c>
      <c r="G200" s="89">
        <f>IFERROR(IF(VLOOKUP($A200,'Annex 2 EHV charges'!$A:$O,11,FALSE)=0,"",VLOOKUP($A200,'Annex 2 EHV charges'!$A:$O,11,FALSE)),"")</f>
        <v>2.79</v>
      </c>
      <c r="H200" s="89">
        <f>IFERROR(IF(VLOOKUP($A200,'Annex 2 EHV charges'!$A:$O,12,FALSE)=0,"",VLOOKUP($A200,'Annex 2 EHV charges'!$A:$O,12,FALSE)),"")</f>
        <v>2.79</v>
      </c>
    </row>
    <row r="201" spans="1:8" x14ac:dyDescent="0.25">
      <c r="A201" s="85">
        <f t="array" ref="A201">IFERROR(INDEX('Annex 2 EHV charges'!$A$11:$A$260, MATCH(0, IF(ISBLANK('Annex 2 EHV charges'!$A$11:$A$260),1, COUNTIF(A$4:$A200, 'Annex 2 EHV charges'!$A$11:$A$260)), 0)),"")</f>
        <v>454</v>
      </c>
      <c r="B201" s="85">
        <f>IF($A201="","",VLOOKUP($A201,'Annex 2 EHV charges'!$A:$O,2,0))</f>
        <v>454</v>
      </c>
      <c r="C201" s="86">
        <f>IF($A201="","",VLOOKUP($A201,'Annex 2 EHV charges'!$A:$O,3,0))</f>
        <v>1300050977670</v>
      </c>
      <c r="D201" s="85" t="str">
        <f>IF($A201="","",VLOOKUP($A201,'Annex 2 EHV charges'!$A:$O,7,0))</f>
        <v>UU Water Plc - Bromborough</v>
      </c>
      <c r="E201" s="87">
        <f>IFERROR(IF(VLOOKUP($A201,'Annex 2 EHV charges'!$A:$O,9,FALSE)=0,"",VLOOKUP($A201,'Annex 2 EHV charges'!$A:$O,9,FALSE)),"")</f>
        <v>1.1319999999999999</v>
      </c>
      <c r="F201" s="88">
        <f>IFERROR(IF(VLOOKUP($A201,'Annex 2 EHV charges'!$A:$O,10,FALSE)=0,"",VLOOKUP($A201,'Annex 2 EHV charges'!$A:$O,10,FALSE)),"")</f>
        <v>20677.43</v>
      </c>
      <c r="G201" s="89">
        <f>IFERROR(IF(VLOOKUP($A201,'Annex 2 EHV charges'!$A:$O,11,FALSE)=0,"",VLOOKUP($A201,'Annex 2 EHV charges'!$A:$O,11,FALSE)),"")</f>
        <v>2.94</v>
      </c>
      <c r="H201" s="89">
        <f>IFERROR(IF(VLOOKUP($A201,'Annex 2 EHV charges'!$A:$O,12,FALSE)=0,"",VLOOKUP($A201,'Annex 2 EHV charges'!$A:$O,12,FALSE)),"")</f>
        <v>2.94</v>
      </c>
    </row>
    <row r="202" spans="1:8" x14ac:dyDescent="0.25">
      <c r="A202" s="85">
        <f t="array" ref="A202">IFERROR(INDEX('Annex 2 EHV charges'!$A$11:$A$260, MATCH(0, IF(ISBLANK('Annex 2 EHV charges'!$A$11:$A$260),1, COUNTIF(A$4:$A201, 'Annex 2 EHV charges'!$A$11:$A$260)), 0)),"")</f>
        <v>455</v>
      </c>
      <c r="B202" s="85">
        <f>IF($A202="","",VLOOKUP($A202,'Annex 2 EHV charges'!$A:$O,2,0))</f>
        <v>455</v>
      </c>
      <c r="C202" s="86">
        <f>IF($A202="","",VLOOKUP($A202,'Annex 2 EHV charges'!$A:$O,3,0))</f>
        <v>1300051438963</v>
      </c>
      <c r="D202" s="85" t="str">
        <f>IF($A202="","",VLOOKUP($A202,'Annex 2 EHV charges'!$A:$O,7,0))</f>
        <v>S Norton &amp; Co. Ltd</v>
      </c>
      <c r="E202" s="87">
        <f>IFERROR(IF(VLOOKUP($A202,'Annex 2 EHV charges'!$A:$O,9,FALSE)=0,"",VLOOKUP($A202,'Annex 2 EHV charges'!$A:$O,9,FALSE)),"")</f>
        <v>0.69099999999999995</v>
      </c>
      <c r="F202" s="88">
        <f>IFERROR(IF(VLOOKUP($A202,'Annex 2 EHV charges'!$A:$O,10,FALSE)=0,"",VLOOKUP($A202,'Annex 2 EHV charges'!$A:$O,10,FALSE)),"")</f>
        <v>57916.28</v>
      </c>
      <c r="G202" s="89">
        <f>IFERROR(IF(VLOOKUP($A202,'Annex 2 EHV charges'!$A:$O,11,FALSE)=0,"",VLOOKUP($A202,'Annex 2 EHV charges'!$A:$O,11,FALSE)),"")</f>
        <v>2.1</v>
      </c>
      <c r="H202" s="89">
        <f>IFERROR(IF(VLOOKUP($A202,'Annex 2 EHV charges'!$A:$O,12,FALSE)=0,"",VLOOKUP($A202,'Annex 2 EHV charges'!$A:$O,12,FALSE)),"")</f>
        <v>2.1</v>
      </c>
    </row>
    <row r="203" spans="1:8" x14ac:dyDescent="0.25">
      <c r="A203" s="85">
        <f t="array" ref="A203">IFERROR(INDEX('Annex 2 EHV charges'!$A$11:$A$260, MATCH(0, IF(ISBLANK('Annex 2 EHV charges'!$A$11:$A$260),1, COUNTIF(A$4:$A202, 'Annex 2 EHV charges'!$A$11:$A$260)), 0)),"")</f>
        <v>456</v>
      </c>
      <c r="B203" s="85">
        <f>IF($A203="","",VLOOKUP($A203,'Annex 2 EHV charges'!$A:$O,2,0))</f>
        <v>456</v>
      </c>
      <c r="C203" s="86">
        <f>IF($A203="","",VLOOKUP($A203,'Annex 2 EHV charges'!$A:$O,3,0))</f>
        <v>1300051517481</v>
      </c>
      <c r="D203" s="85" t="str">
        <f>IF($A203="","",VLOOKUP($A203,'Annex 2 EHV charges'!$A:$O,7,0))</f>
        <v>MOD - RAF Sealand</v>
      </c>
      <c r="E203" s="87" t="str">
        <f>IFERROR(IF(VLOOKUP($A203,'Annex 2 EHV charges'!$A:$O,9,FALSE)=0,"",VLOOKUP($A203,'Annex 2 EHV charges'!$A:$O,9,FALSE)),"")</f>
        <v>-</v>
      </c>
      <c r="F203" s="88">
        <f>IFERROR(IF(VLOOKUP($A203,'Annex 2 EHV charges'!$A:$O,10,FALSE)=0,"",VLOOKUP($A203,'Annex 2 EHV charges'!$A:$O,10,FALSE)),"")</f>
        <v>18297.63</v>
      </c>
      <c r="G203" s="89">
        <f>IFERROR(IF(VLOOKUP($A203,'Annex 2 EHV charges'!$A:$O,11,FALSE)=0,"",VLOOKUP($A203,'Annex 2 EHV charges'!$A:$O,11,FALSE)),"")</f>
        <v>3.35</v>
      </c>
      <c r="H203" s="89">
        <f>IFERROR(IF(VLOOKUP($A203,'Annex 2 EHV charges'!$A:$O,12,FALSE)=0,"",VLOOKUP($A203,'Annex 2 EHV charges'!$A:$O,12,FALSE)),"")</f>
        <v>3.35</v>
      </c>
    </row>
    <row r="204" spans="1:8" x14ac:dyDescent="0.25">
      <c r="A204" s="85">
        <f t="array" ref="A204">IFERROR(INDEX('Annex 2 EHV charges'!$A$11:$A$260, MATCH(0, IF(ISBLANK('Annex 2 EHV charges'!$A$11:$A$260),1, COUNTIF(A$4:$A203, 'Annex 2 EHV charges'!$A$11:$A$260)), 0)),"")</f>
        <v>457</v>
      </c>
      <c r="B204" s="85">
        <f>IF($A204="","",VLOOKUP($A204,'Annex 2 EHV charges'!$A:$O,2,0))</f>
        <v>457</v>
      </c>
      <c r="C204" s="86">
        <f>IF($A204="","",VLOOKUP($A204,'Annex 2 EHV charges'!$A:$O,3,0))</f>
        <v>1300051708346</v>
      </c>
      <c r="D204" s="85" t="str">
        <f>IF($A204="","",VLOOKUP($A204,'Annex 2 EHV charges'!$A:$O,7,0))</f>
        <v>Healthcare Distribution</v>
      </c>
      <c r="E204" s="87" t="str">
        <f>IFERROR(IF(VLOOKUP($A204,'Annex 2 EHV charges'!$A:$O,9,FALSE)=0,"",VLOOKUP($A204,'Annex 2 EHV charges'!$A:$O,9,FALSE)),"")</f>
        <v>-</v>
      </c>
      <c r="F204" s="88">
        <f>IFERROR(IF(VLOOKUP($A204,'Annex 2 EHV charges'!$A:$O,10,FALSE)=0,"",VLOOKUP($A204,'Annex 2 EHV charges'!$A:$O,10,FALSE)),"")</f>
        <v>18297.63</v>
      </c>
      <c r="G204" s="89">
        <f>IFERROR(IF(VLOOKUP($A204,'Annex 2 EHV charges'!$A:$O,11,FALSE)=0,"",VLOOKUP($A204,'Annex 2 EHV charges'!$A:$O,11,FALSE)),"")</f>
        <v>3.5</v>
      </c>
      <c r="H204" s="89">
        <f>IFERROR(IF(VLOOKUP($A204,'Annex 2 EHV charges'!$A:$O,12,FALSE)=0,"",VLOOKUP($A204,'Annex 2 EHV charges'!$A:$O,12,FALSE)),"")</f>
        <v>3.5</v>
      </c>
    </row>
    <row r="205" spans="1:8" x14ac:dyDescent="0.25">
      <c r="A205" s="85">
        <f t="array" ref="A205">IFERROR(INDEX('Annex 2 EHV charges'!$A$11:$A$260, MATCH(0, IF(ISBLANK('Annex 2 EHV charges'!$A$11:$A$260),1, COUNTIF(A$4:$A204, 'Annex 2 EHV charges'!$A$11:$A$260)), 0)),"")</f>
        <v>458</v>
      </c>
      <c r="B205" s="85">
        <f>IF($A205="","",VLOOKUP($A205,'Annex 2 EHV charges'!$A:$O,2,0))</f>
        <v>458</v>
      </c>
      <c r="C205" s="86">
        <f>IF($A205="","",VLOOKUP($A205,'Annex 2 EHV charges'!$A:$O,3,0))</f>
        <v>1300052182955</v>
      </c>
      <c r="D205" s="85" t="str">
        <f>IF($A205="","",VLOOKUP($A205,'Annex 2 EHV charges'!$A:$O,7,0))</f>
        <v>Aluminium Powder Company</v>
      </c>
      <c r="E205" s="87" t="str">
        <f>IFERROR(IF(VLOOKUP($A205,'Annex 2 EHV charges'!$A:$O,9,FALSE)=0,"",VLOOKUP($A205,'Annex 2 EHV charges'!$A:$O,9,FALSE)),"")</f>
        <v>-</v>
      </c>
      <c r="F205" s="88">
        <f>IFERROR(IF(VLOOKUP($A205,'Annex 2 EHV charges'!$A:$O,10,FALSE)=0,"",VLOOKUP($A205,'Annex 2 EHV charges'!$A:$O,10,FALSE)),"")</f>
        <v>18297.63</v>
      </c>
      <c r="G205" s="89">
        <f>IFERROR(IF(VLOOKUP($A205,'Annex 2 EHV charges'!$A:$O,11,FALSE)=0,"",VLOOKUP($A205,'Annex 2 EHV charges'!$A:$O,11,FALSE)),"")</f>
        <v>5.98</v>
      </c>
      <c r="H205" s="89">
        <f>IFERROR(IF(VLOOKUP($A205,'Annex 2 EHV charges'!$A:$O,12,FALSE)=0,"",VLOOKUP($A205,'Annex 2 EHV charges'!$A:$O,12,FALSE)),"")</f>
        <v>5.98</v>
      </c>
    </row>
    <row r="206" spans="1:8" x14ac:dyDescent="0.25">
      <c r="A206" s="85">
        <f t="array" ref="A206">IFERROR(INDEX('Annex 2 EHV charges'!$A$11:$A$260, MATCH(0, IF(ISBLANK('Annex 2 EHV charges'!$A$11:$A$260),1, COUNTIF(A$4:$A205, 'Annex 2 EHV charges'!$A$11:$A$260)), 0)),"")</f>
        <v>459</v>
      </c>
      <c r="B206" s="85">
        <f>IF($A206="","",VLOOKUP($A206,'Annex 2 EHV charges'!$A:$O,2,0))</f>
        <v>459</v>
      </c>
      <c r="C206" s="86">
        <f>IF($A206="","",VLOOKUP($A206,'Annex 2 EHV charges'!$A:$O,3,0))</f>
        <v>1300053398578</v>
      </c>
      <c r="D206" s="85" t="str">
        <f>IF($A206="","",VLOOKUP($A206,'Annex 2 EHV charges'!$A:$O,7,0))</f>
        <v>Chiron Vaccines</v>
      </c>
      <c r="E206" s="87" t="str">
        <f>IFERROR(IF(VLOOKUP($A206,'Annex 2 EHV charges'!$A:$O,9,FALSE)=0,"",VLOOKUP($A206,'Annex 2 EHV charges'!$A:$O,9,FALSE)),"")</f>
        <v>-</v>
      </c>
      <c r="F206" s="88">
        <f>IFERROR(IF(VLOOKUP($A206,'Annex 2 EHV charges'!$A:$O,10,FALSE)=0,"",VLOOKUP($A206,'Annex 2 EHV charges'!$A:$O,10,FALSE)),"")</f>
        <v>57916.28</v>
      </c>
      <c r="G206" s="89">
        <f>IFERROR(IF(VLOOKUP($A206,'Annex 2 EHV charges'!$A:$O,11,FALSE)=0,"",VLOOKUP($A206,'Annex 2 EHV charges'!$A:$O,11,FALSE)),"")</f>
        <v>2.2999999999999998</v>
      </c>
      <c r="H206" s="89">
        <f>IFERROR(IF(VLOOKUP($A206,'Annex 2 EHV charges'!$A:$O,12,FALSE)=0,"",VLOOKUP($A206,'Annex 2 EHV charges'!$A:$O,12,FALSE)),"")</f>
        <v>2.2999999999999998</v>
      </c>
    </row>
    <row r="207" spans="1:8" x14ac:dyDescent="0.25">
      <c r="A207" s="85">
        <f t="array" ref="A207">IFERROR(INDEX('Annex 2 EHV charges'!$A$11:$A$260, MATCH(0, IF(ISBLANK('Annex 2 EHV charges'!$A$11:$A$260),1, COUNTIF(A$4:$A206, 'Annex 2 EHV charges'!$A$11:$A$260)), 0)),"")</f>
        <v>460</v>
      </c>
      <c r="B207" s="85">
        <f>IF($A207="","",VLOOKUP($A207,'Annex 2 EHV charges'!$A:$O,2,0))</f>
        <v>460</v>
      </c>
      <c r="C207" s="86">
        <f>IF($A207="","",VLOOKUP($A207,'Annex 2 EHV charges'!$A:$O,3,0))</f>
        <v>1300054917684</v>
      </c>
      <c r="D207" s="85" t="str">
        <f>IF($A207="","",VLOOKUP($A207,'Annex 2 EHV charges'!$A:$O,7,0))</f>
        <v>ESP</v>
      </c>
      <c r="E207" s="87" t="str">
        <f>IFERROR(IF(VLOOKUP($A207,'Annex 2 EHV charges'!$A:$O,9,FALSE)=0,"",VLOOKUP($A207,'Annex 2 EHV charges'!$A:$O,9,FALSE)),"")</f>
        <v>-</v>
      </c>
      <c r="F207" s="88">
        <f>IFERROR(IF(VLOOKUP($A207,'Annex 2 EHV charges'!$A:$O,10,FALSE)=0,"",VLOOKUP($A207,'Annex 2 EHV charges'!$A:$O,10,FALSE)),"")</f>
        <v>18297.63</v>
      </c>
      <c r="G207" s="89">
        <f>IFERROR(IF(VLOOKUP($A207,'Annex 2 EHV charges'!$A:$O,11,FALSE)=0,"",VLOOKUP($A207,'Annex 2 EHV charges'!$A:$O,11,FALSE)),"")</f>
        <v>2.11</v>
      </c>
      <c r="H207" s="89">
        <f>IFERROR(IF(VLOOKUP($A207,'Annex 2 EHV charges'!$A:$O,12,FALSE)=0,"",VLOOKUP($A207,'Annex 2 EHV charges'!$A:$O,12,FALSE)),"")</f>
        <v>2.11</v>
      </c>
    </row>
    <row r="208" spans="1:8" x14ac:dyDescent="0.25">
      <c r="A208" s="85">
        <f t="array" ref="A208">IFERROR(INDEX('Annex 2 EHV charges'!$A$11:$A$260, MATCH(0, IF(ISBLANK('Annex 2 EHV charges'!$A$11:$A$260),1, COUNTIF(A$4:$A207, 'Annex 2 EHV charges'!$A$11:$A$260)), 0)),"")</f>
        <v>461</v>
      </c>
      <c r="B208" s="85">
        <f>IF($A208="","",VLOOKUP($A208,'Annex 2 EHV charges'!$A:$O,2,0))</f>
        <v>461</v>
      </c>
      <c r="C208" s="86">
        <f>IF($A208="","",VLOOKUP($A208,'Annex 2 EHV charges'!$A:$O,3,0))</f>
        <v>1300060172544</v>
      </c>
      <c r="D208" s="85" t="str">
        <f>IF($A208="","",VLOOKUP($A208,'Annex 2 EHV charges'!$A:$O,7,0))</f>
        <v>Neptune (Mann Island)</v>
      </c>
      <c r="E208" s="87" t="str">
        <f>IFERROR(IF(VLOOKUP($A208,'Annex 2 EHV charges'!$A:$O,9,FALSE)=0,"",VLOOKUP($A208,'Annex 2 EHV charges'!$A:$O,9,FALSE)),"")</f>
        <v>-</v>
      </c>
      <c r="F208" s="88">
        <f>IFERROR(IF(VLOOKUP($A208,'Annex 2 EHV charges'!$A:$O,10,FALSE)=0,"",VLOOKUP($A208,'Annex 2 EHV charges'!$A:$O,10,FALSE)),"")</f>
        <v>20677.43</v>
      </c>
      <c r="G208" s="89">
        <f>IFERROR(IF(VLOOKUP($A208,'Annex 2 EHV charges'!$A:$O,11,FALSE)=0,"",VLOOKUP($A208,'Annex 2 EHV charges'!$A:$O,11,FALSE)),"")</f>
        <v>6.74</v>
      </c>
      <c r="H208" s="89">
        <f>IFERROR(IF(VLOOKUP($A208,'Annex 2 EHV charges'!$A:$O,12,FALSE)=0,"",VLOOKUP($A208,'Annex 2 EHV charges'!$A:$O,12,FALSE)),"")</f>
        <v>6.74</v>
      </c>
    </row>
    <row r="209" spans="1:8" x14ac:dyDescent="0.25">
      <c r="A209" s="85">
        <f t="array" ref="A209">IFERROR(INDEX('Annex 2 EHV charges'!$A$11:$A$260, MATCH(0, IF(ISBLANK('Annex 2 EHV charges'!$A$11:$A$260),1, COUNTIF(A$4:$A208, 'Annex 2 EHV charges'!$A$11:$A$260)), 0)),"")</f>
        <v>462</v>
      </c>
      <c r="B209" s="85">
        <f>IF($A209="","",VLOOKUP($A209,'Annex 2 EHV charges'!$A:$O,2,0))</f>
        <v>462</v>
      </c>
      <c r="C209" s="86">
        <f>IF($A209="","",VLOOKUP($A209,'Annex 2 EHV charges'!$A:$O,3,0))</f>
        <v>1300035352260</v>
      </c>
      <c r="D209" s="85" t="str">
        <f>IF($A209="","",VLOOKUP($A209,'Annex 2 EHV charges'!$A:$O,7,0))</f>
        <v>L.A.H. Teaching Hospital</v>
      </c>
      <c r="E209" s="87" t="str">
        <f>IFERROR(IF(VLOOKUP($A209,'Annex 2 EHV charges'!$A:$O,9,FALSE)=0,"",VLOOKUP($A209,'Annex 2 EHV charges'!$A:$O,9,FALSE)),"")</f>
        <v>-</v>
      </c>
      <c r="F209" s="88">
        <f>IFERROR(IF(VLOOKUP($A209,'Annex 2 EHV charges'!$A:$O,10,FALSE)=0,"",VLOOKUP($A209,'Annex 2 EHV charges'!$A:$O,10,FALSE)),"")</f>
        <v>56286.03</v>
      </c>
      <c r="G209" s="89">
        <f>IFERROR(IF(VLOOKUP($A209,'Annex 2 EHV charges'!$A:$O,11,FALSE)=0,"",VLOOKUP($A209,'Annex 2 EHV charges'!$A:$O,11,FALSE)),"")</f>
        <v>1.59</v>
      </c>
      <c r="H209" s="89">
        <f>IFERROR(IF(VLOOKUP($A209,'Annex 2 EHV charges'!$A:$O,12,FALSE)=0,"",VLOOKUP($A209,'Annex 2 EHV charges'!$A:$O,12,FALSE)),"")</f>
        <v>1.59</v>
      </c>
    </row>
    <row r="210" spans="1:8" x14ac:dyDescent="0.25">
      <c r="A210" s="85">
        <f t="array" ref="A210">IFERROR(INDEX('Annex 2 EHV charges'!$A$11:$A$260, MATCH(0, IF(ISBLANK('Annex 2 EHV charges'!$A$11:$A$260),1, COUNTIF(A$4:$A209, 'Annex 2 EHV charges'!$A$11:$A$260)), 0)),"")</f>
        <v>463</v>
      </c>
      <c r="B210" s="85">
        <f>IF($A210="","",VLOOKUP($A210,'Annex 2 EHV charges'!$A:$O,2,0))</f>
        <v>463</v>
      </c>
      <c r="C210" s="86">
        <f>IF($A210="","",VLOOKUP($A210,'Annex 2 EHV charges'!$A:$O,3,0))</f>
        <v>1300035354123</v>
      </c>
      <c r="D210" s="85" t="str">
        <f>IF($A210="","",VLOOKUP($A210,'Annex 2 EHV charges'!$A:$O,7,0))</f>
        <v>UU Water Plc - Sandon Dock</v>
      </c>
      <c r="E210" s="87">
        <f>IFERROR(IF(VLOOKUP($A210,'Annex 2 EHV charges'!$A:$O,9,FALSE)=0,"",VLOOKUP($A210,'Annex 2 EHV charges'!$A:$O,9,FALSE)),"")</f>
        <v>0.60099999999999998</v>
      </c>
      <c r="F210" s="88">
        <f>IFERROR(IF(VLOOKUP($A210,'Annex 2 EHV charges'!$A:$O,10,FALSE)=0,"",VLOOKUP($A210,'Annex 2 EHV charges'!$A:$O,10,FALSE)),"")</f>
        <v>56836.32</v>
      </c>
      <c r="G210" s="89">
        <f>IFERROR(IF(VLOOKUP($A210,'Annex 2 EHV charges'!$A:$O,11,FALSE)=0,"",VLOOKUP($A210,'Annex 2 EHV charges'!$A:$O,11,FALSE)),"")</f>
        <v>2.78</v>
      </c>
      <c r="H210" s="89">
        <f>IFERROR(IF(VLOOKUP($A210,'Annex 2 EHV charges'!$A:$O,12,FALSE)=0,"",VLOOKUP($A210,'Annex 2 EHV charges'!$A:$O,12,FALSE)),"")</f>
        <v>2.78</v>
      </c>
    </row>
    <row r="211" spans="1:8" x14ac:dyDescent="0.25">
      <c r="A211" s="85">
        <f t="array" ref="A211">IFERROR(INDEX('Annex 2 EHV charges'!$A$11:$A$260, MATCH(0, IF(ISBLANK('Annex 2 EHV charges'!$A$11:$A$260),1, COUNTIF(A$4:$A210, 'Annex 2 EHV charges'!$A$11:$A$260)), 0)),"")</f>
        <v>464</v>
      </c>
      <c r="B211" s="85">
        <f>IF($A211="","",VLOOKUP($A211,'Annex 2 EHV charges'!$A:$O,2,0))</f>
        <v>464</v>
      </c>
      <c r="C211" s="86">
        <f>IF($A211="","",VLOOKUP($A211,'Annex 2 EHV charges'!$A:$O,3,0))</f>
        <v>1300035355242</v>
      </c>
      <c r="D211" s="85" t="str">
        <f>IF($A211="","",VLOOKUP($A211,'Annex 2 EHV charges'!$A:$O,7,0))</f>
        <v>UU Water Plc Gateworth Sewage</v>
      </c>
      <c r="E211" s="87" t="str">
        <f>IFERROR(IF(VLOOKUP($A211,'Annex 2 EHV charges'!$A:$O,9,FALSE)=0,"",VLOOKUP($A211,'Annex 2 EHV charges'!$A:$O,9,FALSE)),"")</f>
        <v>-</v>
      </c>
      <c r="F211" s="88">
        <f>IFERROR(IF(VLOOKUP($A211,'Annex 2 EHV charges'!$A:$O,10,FALSE)=0,"",VLOOKUP($A211,'Annex 2 EHV charges'!$A:$O,10,FALSE)),"")</f>
        <v>18242.89</v>
      </c>
      <c r="G211" s="89">
        <f>IFERROR(IF(VLOOKUP($A211,'Annex 2 EHV charges'!$A:$O,11,FALSE)=0,"",VLOOKUP($A211,'Annex 2 EHV charges'!$A:$O,11,FALSE)),"")</f>
        <v>2.17</v>
      </c>
      <c r="H211" s="89">
        <f>IFERROR(IF(VLOOKUP($A211,'Annex 2 EHV charges'!$A:$O,12,FALSE)=0,"",VLOOKUP($A211,'Annex 2 EHV charges'!$A:$O,12,FALSE)),"")</f>
        <v>2.17</v>
      </c>
    </row>
    <row r="212" spans="1:8" x14ac:dyDescent="0.25">
      <c r="A212" s="85">
        <f t="array" ref="A212">IFERROR(INDEX('Annex 2 EHV charges'!$A$11:$A$260, MATCH(0, IF(ISBLANK('Annex 2 EHV charges'!$A$11:$A$260),1, COUNTIF(A$4:$A211, 'Annex 2 EHV charges'!$A$11:$A$260)), 0)),"")</f>
        <v>465</v>
      </c>
      <c r="B212" s="85">
        <f>IF($A212="","",VLOOKUP($A212,'Annex 2 EHV charges'!$A:$O,2,0))</f>
        <v>465</v>
      </c>
      <c r="C212" s="86">
        <f>IF($A212="","",VLOOKUP($A212,'Annex 2 EHV charges'!$A:$O,3,0))</f>
        <v>1300035359770</v>
      </c>
      <c r="D212" s="85" t="str">
        <f>IF($A212="","",VLOOKUP($A212,'Annex 2 EHV charges'!$A:$O,7,0))</f>
        <v>UU Water Plc - Huntington</v>
      </c>
      <c r="E212" s="87">
        <f>IFERROR(IF(VLOOKUP($A212,'Annex 2 EHV charges'!$A:$O,9,FALSE)=0,"",VLOOKUP($A212,'Annex 2 EHV charges'!$A:$O,9,FALSE)),"")</f>
        <v>0.52200000000000002</v>
      </c>
      <c r="F212" s="88">
        <f>IFERROR(IF(VLOOKUP($A212,'Annex 2 EHV charges'!$A:$O,10,FALSE)=0,"",VLOOKUP($A212,'Annex 2 EHV charges'!$A:$O,10,FALSE)),"")</f>
        <v>55334.1</v>
      </c>
      <c r="G212" s="89">
        <f>IFERROR(IF(VLOOKUP($A212,'Annex 2 EHV charges'!$A:$O,11,FALSE)=0,"",VLOOKUP($A212,'Annex 2 EHV charges'!$A:$O,11,FALSE)),"")</f>
        <v>3.86</v>
      </c>
      <c r="H212" s="89">
        <f>IFERROR(IF(VLOOKUP($A212,'Annex 2 EHV charges'!$A:$O,12,FALSE)=0,"",VLOOKUP($A212,'Annex 2 EHV charges'!$A:$O,12,FALSE)),"")</f>
        <v>3.86</v>
      </c>
    </row>
    <row r="213" spans="1:8" x14ac:dyDescent="0.25">
      <c r="A213" s="85">
        <f t="array" ref="A213">IFERROR(INDEX('Annex 2 EHV charges'!$A$11:$A$260, MATCH(0, IF(ISBLANK('Annex 2 EHV charges'!$A$11:$A$260),1, COUNTIF(A$4:$A212, 'Annex 2 EHV charges'!$A$11:$A$260)), 0)),"")</f>
        <v>466</v>
      </c>
      <c r="B213" s="85">
        <f>IF($A213="","",VLOOKUP($A213,'Annex 2 EHV charges'!$A:$O,2,0))</f>
        <v>466</v>
      </c>
      <c r="C213" s="86">
        <f>IF($A213="","",VLOOKUP($A213,'Annex 2 EHV charges'!$A:$O,3,0))</f>
        <v>1300035401331</v>
      </c>
      <c r="D213" s="85" t="str">
        <f>IF($A213="","",VLOOKUP($A213,'Annex 2 EHV charges'!$A:$O,7,0))</f>
        <v>UU Water Plc - Shell Green</v>
      </c>
      <c r="E213" s="87">
        <f>IFERROR(IF(VLOOKUP($A213,'Annex 2 EHV charges'!$A:$O,9,FALSE)=0,"",VLOOKUP($A213,'Annex 2 EHV charges'!$A:$O,9,FALSE)),"")</f>
        <v>0.218</v>
      </c>
      <c r="F213" s="88">
        <f>IFERROR(IF(VLOOKUP($A213,'Annex 2 EHV charges'!$A:$O,10,FALSE)=0,"",VLOOKUP($A213,'Annex 2 EHV charges'!$A:$O,10,FALSE)),"")</f>
        <v>18464.650000000001</v>
      </c>
      <c r="G213" s="89">
        <f>IFERROR(IF(VLOOKUP($A213,'Annex 2 EHV charges'!$A:$O,11,FALSE)=0,"",VLOOKUP($A213,'Annex 2 EHV charges'!$A:$O,11,FALSE)),"")</f>
        <v>3.24</v>
      </c>
      <c r="H213" s="89">
        <f>IFERROR(IF(VLOOKUP($A213,'Annex 2 EHV charges'!$A:$O,12,FALSE)=0,"",VLOOKUP($A213,'Annex 2 EHV charges'!$A:$O,12,FALSE)),"")</f>
        <v>3.24</v>
      </c>
    </row>
    <row r="214" spans="1:8" x14ac:dyDescent="0.25">
      <c r="A214" s="85">
        <f t="array" ref="A214">IFERROR(INDEX('Annex 2 EHV charges'!$A$11:$A$260, MATCH(0, IF(ISBLANK('Annex 2 EHV charges'!$A$11:$A$260),1, COUNTIF(A$4:$A213, 'Annex 2 EHV charges'!$A$11:$A$260)), 0)),"")</f>
        <v>467</v>
      </c>
      <c r="B214" s="85">
        <f>IF($A214="","",VLOOKUP($A214,'Annex 2 EHV charges'!$A:$O,2,0))</f>
        <v>467</v>
      </c>
      <c r="C214" s="86">
        <f>IF($A214="","",VLOOKUP($A214,'Annex 2 EHV charges'!$A:$O,3,0))</f>
        <v>1300035353148</v>
      </c>
      <c r="D214" s="85" t="str">
        <f>IF($A214="","",VLOOKUP($A214,'Annex 2 EHV charges'!$A:$O,7,0))</f>
        <v>Eli Lilly &amp; Co</v>
      </c>
      <c r="E214" s="87" t="str">
        <f>IFERROR(IF(VLOOKUP($A214,'Annex 2 EHV charges'!$A:$O,9,FALSE)=0,"",VLOOKUP($A214,'Annex 2 EHV charges'!$A:$O,9,FALSE)),"")</f>
        <v>-</v>
      </c>
      <c r="F214" s="88">
        <f>IFERROR(IF(VLOOKUP($A214,'Annex 2 EHV charges'!$A:$O,10,FALSE)=0,"",VLOOKUP($A214,'Annex 2 EHV charges'!$A:$O,10,FALSE)),"")</f>
        <v>56715.27</v>
      </c>
      <c r="G214" s="89">
        <f>IFERROR(IF(VLOOKUP($A214,'Annex 2 EHV charges'!$A:$O,11,FALSE)=0,"",VLOOKUP($A214,'Annex 2 EHV charges'!$A:$O,11,FALSE)),"")</f>
        <v>1.35</v>
      </c>
      <c r="H214" s="89">
        <f>IFERROR(IF(VLOOKUP($A214,'Annex 2 EHV charges'!$A:$O,12,FALSE)=0,"",VLOOKUP($A214,'Annex 2 EHV charges'!$A:$O,12,FALSE)),"")</f>
        <v>1.35</v>
      </c>
    </row>
    <row r="215" spans="1:8" x14ac:dyDescent="0.25">
      <c r="A215" s="85">
        <f t="array" ref="A215">IFERROR(INDEX('Annex 2 EHV charges'!$A$11:$A$260, MATCH(0, IF(ISBLANK('Annex 2 EHV charges'!$A$11:$A$260),1, COUNTIF(A$4:$A214, 'Annex 2 EHV charges'!$A$11:$A$260)), 0)),"")</f>
        <v>468</v>
      </c>
      <c r="B215" s="85">
        <f>IF($A215="","",VLOOKUP($A215,'Annex 2 EHV charges'!$A:$O,2,0))</f>
        <v>468</v>
      </c>
      <c r="C215" s="86">
        <f>IF($A215="","",VLOOKUP($A215,'Annex 2 EHV charges'!$A:$O,3,0))</f>
        <v>1300035355794</v>
      </c>
      <c r="D215" s="85" t="str">
        <f>IF($A215="","",VLOOKUP($A215,'Annex 2 EHV charges'!$A:$O,7,0))</f>
        <v>Pilkington Glass - Greengate</v>
      </c>
      <c r="E215" s="87" t="str">
        <f>IFERROR(IF(VLOOKUP($A215,'Annex 2 EHV charges'!$A:$O,9,FALSE)=0,"",VLOOKUP($A215,'Annex 2 EHV charges'!$A:$O,9,FALSE)),"")</f>
        <v>-</v>
      </c>
      <c r="F215" s="88">
        <f>IFERROR(IF(VLOOKUP($A215,'Annex 2 EHV charges'!$A:$O,10,FALSE)=0,"",VLOOKUP($A215,'Annex 2 EHV charges'!$A:$O,10,FALSE)),"")</f>
        <v>56225.25</v>
      </c>
      <c r="G215" s="89">
        <f>IFERROR(IF(VLOOKUP($A215,'Annex 2 EHV charges'!$A:$O,11,FALSE)=0,"",VLOOKUP($A215,'Annex 2 EHV charges'!$A:$O,11,FALSE)),"")</f>
        <v>2.93</v>
      </c>
      <c r="H215" s="89">
        <f>IFERROR(IF(VLOOKUP($A215,'Annex 2 EHV charges'!$A:$O,12,FALSE)=0,"",VLOOKUP($A215,'Annex 2 EHV charges'!$A:$O,12,FALSE)),"")</f>
        <v>2.93</v>
      </c>
    </row>
    <row r="216" spans="1:8" x14ac:dyDescent="0.25">
      <c r="A216" s="85">
        <f t="array" ref="A216">IFERROR(INDEX('Annex 2 EHV charges'!$A$11:$A$260, MATCH(0, IF(ISBLANK('Annex 2 EHV charges'!$A$11:$A$260),1, COUNTIF(A$4:$A215, 'Annex 2 EHV charges'!$A$11:$A$260)), 0)),"")</f>
        <v>469</v>
      </c>
      <c r="B216" s="85">
        <f>IF($A216="","",VLOOKUP($A216,'Annex 2 EHV charges'!$A:$O,2,0))</f>
        <v>469</v>
      </c>
      <c r="C216" s="86">
        <f>IF($A216="","",VLOOKUP($A216,'Annex 2 EHV charges'!$A:$O,3,0))</f>
        <v>1300035355882</v>
      </c>
      <c r="D216" s="85" t="str">
        <f>IF($A216="","",VLOOKUP($A216,'Annex 2 EHV charges'!$A:$O,7,0))</f>
        <v>Pilkington Glass - Cowley Hill</v>
      </c>
      <c r="E216" s="87" t="str">
        <f>IFERROR(IF(VLOOKUP($A216,'Annex 2 EHV charges'!$A:$O,9,FALSE)=0,"",VLOOKUP($A216,'Annex 2 EHV charges'!$A:$O,9,FALSE)),"")</f>
        <v>-</v>
      </c>
      <c r="F216" s="88">
        <f>IFERROR(IF(VLOOKUP($A216,'Annex 2 EHV charges'!$A:$O,10,FALSE)=0,"",VLOOKUP($A216,'Annex 2 EHV charges'!$A:$O,10,FALSE)),"")</f>
        <v>55776.32</v>
      </c>
      <c r="G216" s="89">
        <f>IFERROR(IF(VLOOKUP($A216,'Annex 2 EHV charges'!$A:$O,11,FALSE)=0,"",VLOOKUP($A216,'Annex 2 EHV charges'!$A:$O,11,FALSE)),"")</f>
        <v>2.64</v>
      </c>
      <c r="H216" s="89">
        <f>IFERROR(IF(VLOOKUP($A216,'Annex 2 EHV charges'!$A:$O,12,FALSE)=0,"",VLOOKUP($A216,'Annex 2 EHV charges'!$A:$O,12,FALSE)),"")</f>
        <v>2.64</v>
      </c>
    </row>
    <row r="217" spans="1:8" x14ac:dyDescent="0.25">
      <c r="A217" s="85">
        <f t="array" ref="A217">IFERROR(INDEX('Annex 2 EHV charges'!$A$11:$A$260, MATCH(0, IF(ISBLANK('Annex 2 EHV charges'!$A$11:$A$260),1, COUNTIF(A$4:$A216, 'Annex 2 EHV charges'!$A$11:$A$260)), 0)),"")</f>
        <v>470</v>
      </c>
      <c r="B217" s="85">
        <f>IF($A217="","",VLOOKUP($A217,'Annex 2 EHV charges'!$A:$O,2,0))</f>
        <v>470</v>
      </c>
      <c r="C217" s="86">
        <f>IF($A217="","",VLOOKUP($A217,'Annex 2 EHV charges'!$A:$O,3,0))</f>
        <v>1300035355190</v>
      </c>
      <c r="D217" s="85" t="str">
        <f>IF($A217="","",VLOOKUP($A217,'Annex 2 EHV charges'!$A:$O,7,0))</f>
        <v>Iceland</v>
      </c>
      <c r="E217" s="87">
        <f>IFERROR(IF(VLOOKUP($A217,'Annex 2 EHV charges'!$A:$O,9,FALSE)=0,"",VLOOKUP($A217,'Annex 2 EHV charges'!$A:$O,9,FALSE)),"")</f>
        <v>0.38900000000000001</v>
      </c>
      <c r="F217" s="88">
        <f>IFERROR(IF(VLOOKUP($A217,'Annex 2 EHV charges'!$A:$O,10,FALSE)=0,"",VLOOKUP($A217,'Annex 2 EHV charges'!$A:$O,10,FALSE)),"")</f>
        <v>18297.63</v>
      </c>
      <c r="G217" s="89">
        <f>IFERROR(IF(VLOOKUP($A217,'Annex 2 EHV charges'!$A:$O,11,FALSE)=0,"",VLOOKUP($A217,'Annex 2 EHV charges'!$A:$O,11,FALSE)),"")</f>
        <v>5.03</v>
      </c>
      <c r="H217" s="89">
        <f>IFERROR(IF(VLOOKUP($A217,'Annex 2 EHV charges'!$A:$O,12,FALSE)=0,"",VLOOKUP($A217,'Annex 2 EHV charges'!$A:$O,12,FALSE)),"")</f>
        <v>5.03</v>
      </c>
    </row>
    <row r="218" spans="1:8" x14ac:dyDescent="0.25">
      <c r="A218" s="85">
        <f t="array" ref="A218">IFERROR(INDEX('Annex 2 EHV charges'!$A$11:$A$260, MATCH(0, IF(ISBLANK('Annex 2 EHV charges'!$A$11:$A$260),1, COUNTIF(A$4:$A217, 'Annex 2 EHV charges'!$A$11:$A$260)), 0)),"")</f>
        <v>471</v>
      </c>
      <c r="B218" s="85">
        <f>IF($A218="","",VLOOKUP($A218,'Annex 2 EHV charges'!$A:$O,2,0))</f>
        <v>471</v>
      </c>
      <c r="C218" s="86">
        <f>IF($A218="","",VLOOKUP($A218,'Annex 2 EHV charges'!$A:$O,3,0))</f>
        <v>1300035359813</v>
      </c>
      <c r="D218" s="85" t="str">
        <f>IF($A218="","",VLOOKUP($A218,'Annex 2 EHV charges'!$A:$O,7,0))</f>
        <v>Meadow Foods Ltd</v>
      </c>
      <c r="E218" s="87">
        <f>IFERROR(IF(VLOOKUP($A218,'Annex 2 EHV charges'!$A:$O,9,FALSE)=0,"",VLOOKUP($A218,'Annex 2 EHV charges'!$A:$O,9,FALSE)),"")</f>
        <v>0.51500000000000001</v>
      </c>
      <c r="F218" s="88">
        <f>IFERROR(IF(VLOOKUP($A218,'Annex 2 EHV charges'!$A:$O,10,FALSE)=0,"",VLOOKUP($A218,'Annex 2 EHV charges'!$A:$O,10,FALSE)),"")</f>
        <v>18297.63</v>
      </c>
      <c r="G218" s="89">
        <f>IFERROR(IF(VLOOKUP($A218,'Annex 2 EHV charges'!$A:$O,11,FALSE)=0,"",VLOOKUP($A218,'Annex 2 EHV charges'!$A:$O,11,FALSE)),"")</f>
        <v>3.54</v>
      </c>
      <c r="H218" s="89">
        <f>IFERROR(IF(VLOOKUP($A218,'Annex 2 EHV charges'!$A:$O,12,FALSE)=0,"",VLOOKUP($A218,'Annex 2 EHV charges'!$A:$O,12,FALSE)),"")</f>
        <v>3.54</v>
      </c>
    </row>
    <row r="219" spans="1:8" x14ac:dyDescent="0.25">
      <c r="A219" s="85">
        <f t="array" ref="A219">IFERROR(INDEX('Annex 2 EHV charges'!$A$11:$A$260, MATCH(0, IF(ISBLANK('Annex 2 EHV charges'!$A$11:$A$260),1, COUNTIF(A$4:$A218, 'Annex 2 EHV charges'!$A$11:$A$260)), 0)),"")</f>
        <v>472</v>
      </c>
      <c r="B219" s="85">
        <f>IF($A219="","",VLOOKUP($A219,'Annex 2 EHV charges'!$A:$O,2,0))</f>
        <v>472</v>
      </c>
      <c r="C219" s="86">
        <f>IF($A219="","",VLOOKUP($A219,'Annex 2 EHV charges'!$A:$O,3,0))</f>
        <v>1300035362746</v>
      </c>
      <c r="D219" s="85" t="str">
        <f>IF($A219="","",VLOOKUP($A219,'Annex 2 EHV charges'!$A:$O,7,0))</f>
        <v>Wirral Hospital</v>
      </c>
      <c r="E219" s="87" t="str">
        <f>IFERROR(IF(VLOOKUP($A219,'Annex 2 EHV charges'!$A:$O,9,FALSE)=0,"",VLOOKUP($A219,'Annex 2 EHV charges'!$A:$O,9,FALSE)),"")</f>
        <v>-</v>
      </c>
      <c r="F219" s="88">
        <f>IFERROR(IF(VLOOKUP($A219,'Annex 2 EHV charges'!$A:$O,10,FALSE)=0,"",VLOOKUP($A219,'Annex 2 EHV charges'!$A:$O,10,FALSE)),"")</f>
        <v>18297.63</v>
      </c>
      <c r="G219" s="89">
        <f>IFERROR(IF(VLOOKUP($A219,'Annex 2 EHV charges'!$A:$O,11,FALSE)=0,"",VLOOKUP($A219,'Annex 2 EHV charges'!$A:$O,11,FALSE)),"")</f>
        <v>2.33</v>
      </c>
      <c r="H219" s="89">
        <f>IFERROR(IF(VLOOKUP($A219,'Annex 2 EHV charges'!$A:$O,12,FALSE)=0,"",VLOOKUP($A219,'Annex 2 EHV charges'!$A:$O,12,FALSE)),"")</f>
        <v>2.33</v>
      </c>
    </row>
    <row r="220" spans="1:8" x14ac:dyDescent="0.25">
      <c r="A220" s="85">
        <f t="array" ref="A220">IFERROR(INDEX('Annex 2 EHV charges'!$A$11:$A$260, MATCH(0, IF(ISBLANK('Annex 2 EHV charges'!$A$11:$A$260),1, COUNTIF(A$4:$A219, 'Annex 2 EHV charges'!$A$11:$A$260)), 0)),"")</f>
        <v>473</v>
      </c>
      <c r="B220" s="85">
        <f>IF($A220="","",VLOOKUP($A220,'Annex 2 EHV charges'!$A:$O,2,0))</f>
        <v>473</v>
      </c>
      <c r="C220" s="86">
        <f>IF($A220="","",VLOOKUP($A220,'Annex 2 EHV charges'!$A:$O,3,0))</f>
        <v>1300035366174</v>
      </c>
      <c r="D220" s="85" t="str">
        <f>IF($A220="","",VLOOKUP($A220,'Annex 2 EHV charges'!$A:$O,7,0))</f>
        <v>Conway &amp; Denbighshire NHS Trust</v>
      </c>
      <c r="E220" s="87" t="str">
        <f>IFERROR(IF(VLOOKUP($A220,'Annex 2 EHV charges'!$A:$O,9,FALSE)=0,"",VLOOKUP($A220,'Annex 2 EHV charges'!$A:$O,9,FALSE)),"")</f>
        <v>-</v>
      </c>
      <c r="F220" s="88">
        <f>IFERROR(IF(VLOOKUP($A220,'Annex 2 EHV charges'!$A:$O,10,FALSE)=0,"",VLOOKUP($A220,'Annex 2 EHV charges'!$A:$O,10,FALSE)),"")</f>
        <v>18297.63</v>
      </c>
      <c r="G220" s="89">
        <f>IFERROR(IF(VLOOKUP($A220,'Annex 2 EHV charges'!$A:$O,11,FALSE)=0,"",VLOOKUP($A220,'Annex 2 EHV charges'!$A:$O,11,FALSE)),"")</f>
        <v>5.44</v>
      </c>
      <c r="H220" s="89">
        <f>IFERROR(IF(VLOOKUP($A220,'Annex 2 EHV charges'!$A:$O,12,FALSE)=0,"",VLOOKUP($A220,'Annex 2 EHV charges'!$A:$O,12,FALSE)),"")</f>
        <v>5.44</v>
      </c>
    </row>
    <row r="221" spans="1:8" x14ac:dyDescent="0.25">
      <c r="A221" s="85">
        <f t="array" ref="A221">IFERROR(INDEX('Annex 2 EHV charges'!$A$11:$A$260, MATCH(0, IF(ISBLANK('Annex 2 EHV charges'!$A$11:$A$260),1, COUNTIF(A$4:$A220, 'Annex 2 EHV charges'!$A$11:$A$260)), 0)),"")</f>
        <v>474</v>
      </c>
      <c r="B221" s="85">
        <f>IF($A221="","",VLOOKUP($A221,'Annex 2 EHV charges'!$A:$O,2,0))</f>
        <v>474</v>
      </c>
      <c r="C221" s="86">
        <f>IF($A221="","",VLOOKUP($A221,'Annex 2 EHV charges'!$A:$O,3,0))</f>
        <v>1300035438261</v>
      </c>
      <c r="D221" s="85" t="str">
        <f>IF($A221="","",VLOOKUP($A221,'Annex 2 EHV charges'!$A:$O,7,0))</f>
        <v>Morrisons (Dist Centre)</v>
      </c>
      <c r="E221" s="87" t="str">
        <f>IFERROR(IF(VLOOKUP($A221,'Annex 2 EHV charges'!$A:$O,9,FALSE)=0,"",VLOOKUP($A221,'Annex 2 EHV charges'!$A:$O,9,FALSE)),"")</f>
        <v>-</v>
      </c>
      <c r="F221" s="88">
        <f>IFERROR(IF(VLOOKUP($A221,'Annex 2 EHV charges'!$A:$O,10,FALSE)=0,"",VLOOKUP($A221,'Annex 2 EHV charges'!$A:$O,10,FALSE)),"")</f>
        <v>18297.63</v>
      </c>
      <c r="G221" s="89">
        <f>IFERROR(IF(VLOOKUP($A221,'Annex 2 EHV charges'!$A:$O,11,FALSE)=0,"",VLOOKUP($A221,'Annex 2 EHV charges'!$A:$O,11,FALSE)),"")</f>
        <v>4.6900000000000004</v>
      </c>
      <c r="H221" s="89">
        <f>IFERROR(IF(VLOOKUP($A221,'Annex 2 EHV charges'!$A:$O,12,FALSE)=0,"",VLOOKUP($A221,'Annex 2 EHV charges'!$A:$O,12,FALSE)),"")</f>
        <v>4.6900000000000004</v>
      </c>
    </row>
    <row r="222" spans="1:8" x14ac:dyDescent="0.25">
      <c r="A222" s="85">
        <f t="array" ref="A222">IFERROR(INDEX('Annex 2 EHV charges'!$A$11:$A$260, MATCH(0, IF(ISBLANK('Annex 2 EHV charges'!$A$11:$A$260),1, COUNTIF(A$4:$A221, 'Annex 2 EHV charges'!$A$11:$A$260)), 0)),"")</f>
        <v>475</v>
      </c>
      <c r="B222" s="85">
        <f>IF($A222="","",VLOOKUP($A222,'Annex 2 EHV charges'!$A:$O,2,0))</f>
        <v>475</v>
      </c>
      <c r="C222" s="86">
        <f>IF($A222="","",VLOOKUP($A222,'Annex 2 EHV charges'!$A:$O,3,0))</f>
        <v>1300060172562</v>
      </c>
      <c r="D222" s="85" t="str">
        <f>IF($A222="","",VLOOKUP($A222,'Annex 2 EHV charges'!$A:$O,7,0))</f>
        <v>Mersey Travel (Mann Island)</v>
      </c>
      <c r="E222" s="87" t="str">
        <f>IFERROR(IF(VLOOKUP($A222,'Annex 2 EHV charges'!$A:$O,9,FALSE)=0,"",VLOOKUP($A222,'Annex 2 EHV charges'!$A:$O,9,FALSE)),"")</f>
        <v>-</v>
      </c>
      <c r="F222" s="88">
        <f>IFERROR(IF(VLOOKUP($A222,'Annex 2 EHV charges'!$A:$O,10,FALSE)=0,"",VLOOKUP($A222,'Annex 2 EHV charges'!$A:$O,10,FALSE)),"")</f>
        <v>18162.689999999999</v>
      </c>
      <c r="G222" s="89">
        <f>IFERROR(IF(VLOOKUP($A222,'Annex 2 EHV charges'!$A:$O,11,FALSE)=0,"",VLOOKUP($A222,'Annex 2 EHV charges'!$A:$O,11,FALSE)),"")</f>
        <v>2.1</v>
      </c>
      <c r="H222" s="89">
        <f>IFERROR(IF(VLOOKUP($A222,'Annex 2 EHV charges'!$A:$O,12,FALSE)=0,"",VLOOKUP($A222,'Annex 2 EHV charges'!$A:$O,12,FALSE)),"")</f>
        <v>2.1</v>
      </c>
    </row>
    <row r="223" spans="1:8" x14ac:dyDescent="0.25">
      <c r="A223" s="85">
        <f t="array" ref="A223">IFERROR(INDEX('Annex 2 EHV charges'!$A$11:$A$260, MATCH(0, IF(ISBLANK('Annex 2 EHV charges'!$A$11:$A$260),1, COUNTIF(A$4:$A222, 'Annex 2 EHV charges'!$A$11:$A$260)), 0)),"")</f>
        <v>476</v>
      </c>
      <c r="B223" s="85">
        <f>IF($A223="","",VLOOKUP($A223,'Annex 2 EHV charges'!$A:$O,2,0))</f>
        <v>476</v>
      </c>
      <c r="C223" s="86">
        <f>IF($A223="","",VLOOKUP($A223,'Annex 2 EHV charges'!$A:$O,3,0))</f>
        <v>1300050712379</v>
      </c>
      <c r="D223" s="85" t="str">
        <f>IF($A223="","",VLOOKUP($A223,'Annex 2 EHV charges'!$A:$O,7,0))</f>
        <v>Pilkington Glass HO</v>
      </c>
      <c r="E223" s="87" t="str">
        <f>IFERROR(IF(VLOOKUP($A223,'Annex 2 EHV charges'!$A:$O,9,FALSE)=0,"",VLOOKUP($A223,'Annex 2 EHV charges'!$A:$O,9,FALSE)),"")</f>
        <v>-</v>
      </c>
      <c r="F223" s="88">
        <f>IFERROR(IF(VLOOKUP($A223,'Annex 2 EHV charges'!$A:$O,10,FALSE)=0,"",VLOOKUP($A223,'Annex 2 EHV charges'!$A:$O,10,FALSE)),"")</f>
        <v>18297.63</v>
      </c>
      <c r="G223" s="89">
        <f>IFERROR(IF(VLOOKUP($A223,'Annex 2 EHV charges'!$A:$O,11,FALSE)=0,"",VLOOKUP($A223,'Annex 2 EHV charges'!$A:$O,11,FALSE)),"")</f>
        <v>1.77</v>
      </c>
      <c r="H223" s="89">
        <f>IFERROR(IF(VLOOKUP($A223,'Annex 2 EHV charges'!$A:$O,12,FALSE)=0,"",VLOOKUP($A223,'Annex 2 EHV charges'!$A:$O,12,FALSE)),"")</f>
        <v>1.77</v>
      </c>
    </row>
    <row r="224" spans="1:8" x14ac:dyDescent="0.25">
      <c r="A224" s="85">
        <f t="array" ref="A224">IFERROR(INDEX('Annex 2 EHV charges'!$A$11:$A$260, MATCH(0, IF(ISBLANK('Annex 2 EHV charges'!$A$11:$A$260),1, COUNTIF(A$4:$A223, 'Annex 2 EHV charges'!$A$11:$A$260)), 0)),"")</f>
        <v>477</v>
      </c>
      <c r="B224" s="85">
        <f>IF($A224="","",VLOOKUP($A224,'Annex 2 EHV charges'!$A:$O,2,0))</f>
        <v>477</v>
      </c>
      <c r="C224" s="86">
        <f>IF($A224="","",VLOOKUP($A224,'Annex 2 EHV charges'!$A:$O,3,0))</f>
        <v>1300051517515</v>
      </c>
      <c r="D224" s="85" t="str">
        <f>IF($A224="","",VLOOKUP($A224,'Annex 2 EHV charges'!$A:$O,7,0))</f>
        <v>Mod - Raf Valley</v>
      </c>
      <c r="E224" s="87" t="str">
        <f>IFERROR(IF(VLOOKUP($A224,'Annex 2 EHV charges'!$A:$O,9,FALSE)=0,"",VLOOKUP($A224,'Annex 2 EHV charges'!$A:$O,9,FALSE)),"")</f>
        <v>-</v>
      </c>
      <c r="F224" s="88">
        <f>IFERROR(IF(VLOOKUP($A224,'Annex 2 EHV charges'!$A:$O,10,FALSE)=0,"",VLOOKUP($A224,'Annex 2 EHV charges'!$A:$O,10,FALSE)),"")</f>
        <v>18297.63</v>
      </c>
      <c r="G224" s="89">
        <f>IFERROR(IF(VLOOKUP($A224,'Annex 2 EHV charges'!$A:$O,11,FALSE)=0,"",VLOOKUP($A224,'Annex 2 EHV charges'!$A:$O,11,FALSE)),"")</f>
        <v>5.07</v>
      </c>
      <c r="H224" s="89">
        <f>IFERROR(IF(VLOOKUP($A224,'Annex 2 EHV charges'!$A:$O,12,FALSE)=0,"",VLOOKUP($A224,'Annex 2 EHV charges'!$A:$O,12,FALSE)),"")</f>
        <v>5.07</v>
      </c>
    </row>
    <row r="225" spans="1:8" x14ac:dyDescent="0.25">
      <c r="A225" s="85">
        <f t="array" ref="A225">IFERROR(INDEX('Annex 2 EHV charges'!$A$11:$A$260, MATCH(0, IF(ISBLANK('Annex 2 EHV charges'!$A$11:$A$260),1, COUNTIF(A$4:$A224, 'Annex 2 EHV charges'!$A$11:$A$260)), 0)),"")</f>
        <v>478</v>
      </c>
      <c r="B225" s="85">
        <f>IF($A225="","",VLOOKUP($A225,'Annex 2 EHV charges'!$A:$O,2,0))</f>
        <v>478</v>
      </c>
      <c r="C225" s="86">
        <f>IF($A225="","",VLOOKUP($A225,'Annex 2 EHV charges'!$A:$O,3,0))</f>
        <v>1300051517747</v>
      </c>
      <c r="D225" s="85" t="str">
        <f>IF($A225="","",VLOOKUP($A225,'Annex 2 EHV charges'!$A:$O,7,0))</f>
        <v>Mod - Shawbury</v>
      </c>
      <c r="E225" s="87">
        <f>IFERROR(IF(VLOOKUP($A225,'Annex 2 EHV charges'!$A:$O,9,FALSE)=0,"",VLOOKUP($A225,'Annex 2 EHV charges'!$A:$O,9,FALSE)),"")</f>
        <v>0.70099999999999996</v>
      </c>
      <c r="F225" s="88">
        <f>IFERROR(IF(VLOOKUP($A225,'Annex 2 EHV charges'!$A:$O,10,FALSE)=0,"",VLOOKUP($A225,'Annex 2 EHV charges'!$A:$O,10,FALSE)),"")</f>
        <v>18162.689999999999</v>
      </c>
      <c r="G225" s="89">
        <f>IFERROR(IF(VLOOKUP($A225,'Annex 2 EHV charges'!$A:$O,11,FALSE)=0,"",VLOOKUP($A225,'Annex 2 EHV charges'!$A:$O,11,FALSE)),"")</f>
        <v>6.14</v>
      </c>
      <c r="H225" s="89">
        <f>IFERROR(IF(VLOOKUP($A225,'Annex 2 EHV charges'!$A:$O,12,FALSE)=0,"",VLOOKUP($A225,'Annex 2 EHV charges'!$A:$O,12,FALSE)),"")</f>
        <v>6.14</v>
      </c>
    </row>
    <row r="226" spans="1:8" x14ac:dyDescent="0.25">
      <c r="A226" s="85">
        <f t="array" ref="A226">IFERROR(INDEX('Annex 2 EHV charges'!$A$11:$A$260, MATCH(0, IF(ISBLANK('Annex 2 EHV charges'!$A$11:$A$260),1, COUNTIF(A$4:$A225, 'Annex 2 EHV charges'!$A$11:$A$260)), 0)),"")</f>
        <v>479</v>
      </c>
      <c r="B226" s="85">
        <f>IF($A226="","",VLOOKUP($A226,'Annex 2 EHV charges'!$A:$O,2,0))</f>
        <v>479</v>
      </c>
      <c r="C226" s="86">
        <f>IF($A226="","",VLOOKUP($A226,'Annex 2 EHV charges'!$A:$O,3,0))</f>
        <v>1300035365640</v>
      </c>
      <c r="D226" s="85" t="str">
        <f>IF($A226="","",VLOOKUP($A226,'Annex 2 EHV charges'!$A:$O,7,0))</f>
        <v>Crewe Station</v>
      </c>
      <c r="E226" s="87">
        <f>IFERROR(IF(VLOOKUP($A226,'Annex 2 EHV charges'!$A:$O,9,FALSE)=0,"",VLOOKUP($A226,'Annex 2 EHV charges'!$A:$O,9,FALSE)),"")</f>
        <v>0.14199999999999999</v>
      </c>
      <c r="F226" s="88">
        <f>IFERROR(IF(VLOOKUP($A226,'Annex 2 EHV charges'!$A:$O,10,FALSE)=0,"",VLOOKUP($A226,'Annex 2 EHV charges'!$A:$O,10,FALSE)),"")</f>
        <v>18297.63</v>
      </c>
      <c r="G226" s="89">
        <f>IFERROR(IF(VLOOKUP($A226,'Annex 2 EHV charges'!$A:$O,11,FALSE)=0,"",VLOOKUP($A226,'Annex 2 EHV charges'!$A:$O,11,FALSE)),"")</f>
        <v>4.0199999999999996</v>
      </c>
      <c r="H226" s="89">
        <f>IFERROR(IF(VLOOKUP($A226,'Annex 2 EHV charges'!$A:$O,12,FALSE)=0,"",VLOOKUP($A226,'Annex 2 EHV charges'!$A:$O,12,FALSE)),"")</f>
        <v>4.0199999999999996</v>
      </c>
    </row>
    <row r="227" spans="1:8" x14ac:dyDescent="0.25">
      <c r="A227" s="85">
        <f t="array" ref="A227">IFERROR(INDEX('Annex 2 EHV charges'!$A$11:$A$260, MATCH(0, IF(ISBLANK('Annex 2 EHV charges'!$A$11:$A$260),1, COUNTIF(A$4:$A226, 'Annex 2 EHV charges'!$A$11:$A$260)), 0)),"")</f>
        <v>480</v>
      </c>
      <c r="B227" s="85">
        <f>IF($A227="","",VLOOKUP($A227,'Annex 2 EHV charges'!$A:$O,2,0))</f>
        <v>480</v>
      </c>
      <c r="C227" s="86">
        <f>IF($A227="","",VLOOKUP($A227,'Annex 2 EHV charges'!$A:$O,3,0))</f>
        <v>1300051747708</v>
      </c>
      <c r="D227" s="85" t="str">
        <f>IF($A227="","",VLOOKUP($A227,'Annex 2 EHV charges'!$A:$O,7,0))</f>
        <v>Merseyside PTA</v>
      </c>
      <c r="E227" s="87">
        <f>IFERROR(IF(VLOOKUP($A227,'Annex 2 EHV charges'!$A:$O,9,FALSE)=0,"",VLOOKUP($A227,'Annex 2 EHV charges'!$A:$O,9,FALSE)),"")</f>
        <v>0.59</v>
      </c>
      <c r="F227" s="88">
        <f>IFERROR(IF(VLOOKUP($A227,'Annex 2 EHV charges'!$A:$O,10,FALSE)=0,"",VLOOKUP($A227,'Annex 2 EHV charges'!$A:$O,10,FALSE)),"")</f>
        <v>18297.63</v>
      </c>
      <c r="G227" s="89">
        <f>IFERROR(IF(VLOOKUP($A227,'Annex 2 EHV charges'!$A:$O,11,FALSE)=0,"",VLOOKUP($A227,'Annex 2 EHV charges'!$A:$O,11,FALSE)),"")</f>
        <v>1.86</v>
      </c>
      <c r="H227" s="89">
        <f>IFERROR(IF(VLOOKUP($A227,'Annex 2 EHV charges'!$A:$O,12,FALSE)=0,"",VLOOKUP($A227,'Annex 2 EHV charges'!$A:$O,12,FALSE)),"")</f>
        <v>1.86</v>
      </c>
    </row>
    <row r="228" spans="1:8" x14ac:dyDescent="0.25">
      <c r="A228" s="85">
        <f t="array" ref="A228">IFERROR(INDEX('Annex 2 EHV charges'!$A$11:$A$260, MATCH(0, IF(ISBLANK('Annex 2 EHV charges'!$A$11:$A$260),1, COUNTIF(A$4:$A227, 'Annex 2 EHV charges'!$A$11:$A$260)), 0)),"")</f>
        <v>481</v>
      </c>
      <c r="B228" s="85">
        <f>IF($A228="","",VLOOKUP($A228,'Annex 2 EHV charges'!$A:$O,2,0))</f>
        <v>481</v>
      </c>
      <c r="C228" s="86">
        <f>IF($A228="","",VLOOKUP($A228,'Annex 2 EHV charges'!$A:$O,3,0))</f>
        <v>1300035356255</v>
      </c>
      <c r="D228" s="85" t="str">
        <f>IF($A228="","",VLOOKUP($A228,'Annex 2 EHV charges'!$A:$O,7,0))</f>
        <v>Mackamax Primary</v>
      </c>
      <c r="E228" s="87" t="str">
        <f>IFERROR(IF(VLOOKUP($A228,'Annex 2 EHV charges'!$A:$O,9,FALSE)=0,"",VLOOKUP($A228,'Annex 2 EHV charges'!$A:$O,9,FALSE)),"")</f>
        <v>-</v>
      </c>
      <c r="F228" s="88">
        <f>IFERROR(IF(VLOOKUP($A228,'Annex 2 EHV charges'!$A:$O,10,FALSE)=0,"",VLOOKUP($A228,'Annex 2 EHV charges'!$A:$O,10,FALSE)),"")</f>
        <v>18162.689999999999</v>
      </c>
      <c r="G228" s="89">
        <f>IFERROR(IF(VLOOKUP($A228,'Annex 2 EHV charges'!$A:$O,11,FALSE)=0,"",VLOOKUP($A228,'Annex 2 EHV charges'!$A:$O,11,FALSE)),"")</f>
        <v>2.92</v>
      </c>
      <c r="H228" s="89">
        <f>IFERROR(IF(VLOOKUP($A228,'Annex 2 EHV charges'!$A:$O,12,FALSE)=0,"",VLOOKUP($A228,'Annex 2 EHV charges'!$A:$O,12,FALSE)),"")</f>
        <v>2.92</v>
      </c>
    </row>
    <row r="229" spans="1:8" x14ac:dyDescent="0.25">
      <c r="A229" s="85">
        <f t="array" ref="A229">IFERROR(INDEX('Annex 2 EHV charges'!$A$11:$A$260, MATCH(0, IF(ISBLANK('Annex 2 EHV charges'!$A$11:$A$260),1, COUNTIF(A$4:$A228, 'Annex 2 EHV charges'!$A$11:$A$260)), 0)),"")</f>
        <v>482</v>
      </c>
      <c r="B229" s="85">
        <f>IF($A229="","",VLOOKUP($A229,'Annex 2 EHV charges'!$A:$O,2,0))</f>
        <v>482</v>
      </c>
      <c r="C229" s="86">
        <f>IF($A229="","",VLOOKUP($A229,'Annex 2 EHV charges'!$A:$O,3,0))</f>
        <v>1300035352906</v>
      </c>
      <c r="D229" s="85" t="str">
        <f>IF($A229="","",VLOOKUP($A229,'Annex 2 EHV charges'!$A:$O,7,0))</f>
        <v>Whiston Hospital</v>
      </c>
      <c r="E229" s="87">
        <f>IFERROR(IF(VLOOKUP($A229,'Annex 2 EHV charges'!$A:$O,9,FALSE)=0,"",VLOOKUP($A229,'Annex 2 EHV charges'!$A:$O,9,FALSE)),"")</f>
        <v>0.19</v>
      </c>
      <c r="F229" s="88">
        <f>IFERROR(IF(VLOOKUP($A229,'Annex 2 EHV charges'!$A:$O,10,FALSE)=0,"",VLOOKUP($A229,'Annex 2 EHV charges'!$A:$O,10,FALSE)),"")</f>
        <v>18297.63</v>
      </c>
      <c r="G229" s="89">
        <f>IFERROR(IF(VLOOKUP($A229,'Annex 2 EHV charges'!$A:$O,11,FALSE)=0,"",VLOOKUP($A229,'Annex 2 EHV charges'!$A:$O,11,FALSE)),"")</f>
        <v>2.83</v>
      </c>
      <c r="H229" s="89">
        <f>IFERROR(IF(VLOOKUP($A229,'Annex 2 EHV charges'!$A:$O,12,FALSE)=0,"",VLOOKUP($A229,'Annex 2 EHV charges'!$A:$O,12,FALSE)),"")</f>
        <v>2.83</v>
      </c>
    </row>
    <row r="230" spans="1:8" x14ac:dyDescent="0.25">
      <c r="A230" s="85">
        <f t="array" ref="A230">IFERROR(INDEX('Annex 2 EHV charges'!$A$11:$A$260, MATCH(0, IF(ISBLANK('Annex 2 EHV charges'!$A$11:$A$260),1, COUNTIF(A$4:$A229, 'Annex 2 EHV charges'!$A$11:$A$260)), 0)),"")</f>
        <v>483</v>
      </c>
      <c r="B230" s="85">
        <f>IF($A230="","",VLOOKUP($A230,'Annex 2 EHV charges'!$A:$O,2,0))</f>
        <v>483</v>
      </c>
      <c r="C230" s="86">
        <f>IF($A230="","",VLOOKUP($A230,'Annex 2 EHV charges'!$A:$O,3,0))</f>
        <v>1300052598765</v>
      </c>
      <c r="D230" s="85" t="str">
        <f>IF($A230="","",VLOOKUP($A230,'Annex 2 EHV charges'!$A:$O,7,0))</f>
        <v>Maw Green 2</v>
      </c>
      <c r="E230" s="87" t="str">
        <f>IFERROR(IF(VLOOKUP($A230,'Annex 2 EHV charges'!$A:$O,9,FALSE)=0,"",VLOOKUP($A230,'Annex 2 EHV charges'!$A:$O,9,FALSE)),"")</f>
        <v>-</v>
      </c>
      <c r="F230" s="88">
        <f>IFERROR(IF(VLOOKUP($A230,'Annex 2 EHV charges'!$A:$O,10,FALSE)=0,"",VLOOKUP($A230,'Annex 2 EHV charges'!$A:$O,10,FALSE)),"")</f>
        <v>4.72</v>
      </c>
      <c r="G230" s="89">
        <f>IFERROR(IF(VLOOKUP($A230,'Annex 2 EHV charges'!$A:$O,11,FALSE)=0,"",VLOOKUP($A230,'Annex 2 EHV charges'!$A:$O,11,FALSE)),"")</f>
        <v>1.25</v>
      </c>
      <c r="H230" s="89">
        <f>IFERROR(IF(VLOOKUP($A230,'Annex 2 EHV charges'!$A:$O,12,FALSE)=0,"",VLOOKUP($A230,'Annex 2 EHV charges'!$A:$O,12,FALSE)),"")</f>
        <v>1.25</v>
      </c>
    </row>
    <row r="231" spans="1:8" x14ac:dyDescent="0.25">
      <c r="A231" s="85">
        <f t="array" ref="A231">IFERROR(INDEX('Annex 2 EHV charges'!$A$11:$A$260, MATCH(0, IF(ISBLANK('Annex 2 EHV charges'!$A$11:$A$260),1, COUNTIF(A$4:$A230, 'Annex 2 EHV charges'!$A$11:$A$260)), 0)),"")</f>
        <v>484</v>
      </c>
      <c r="B231" s="85">
        <f>IF($A231="","",VLOOKUP($A231,'Annex 2 EHV charges'!$A:$O,2,0))</f>
        <v>484</v>
      </c>
      <c r="C231" s="86">
        <f>IF($A231="","",VLOOKUP($A231,'Annex 2 EHV charges'!$A:$O,3,0))</f>
        <v>1300035355999</v>
      </c>
      <c r="D231" s="85" t="str">
        <f>IF($A231="","",VLOOKUP($A231,'Annex 2 EHV charges'!$A:$O,7,0))</f>
        <v>Pilkington Glass - Watson Street</v>
      </c>
      <c r="E231" s="87" t="str">
        <f>IFERROR(IF(VLOOKUP($A231,'Annex 2 EHV charges'!$A:$O,9,FALSE)=0,"",VLOOKUP($A231,'Annex 2 EHV charges'!$A:$O,9,FALSE)),"")</f>
        <v>-</v>
      </c>
      <c r="F231" s="88">
        <f>IFERROR(IF(VLOOKUP($A231,'Annex 2 EHV charges'!$A:$O,10,FALSE)=0,"",VLOOKUP($A231,'Annex 2 EHV charges'!$A:$O,10,FALSE)),"")</f>
        <v>18282.61</v>
      </c>
      <c r="G231" s="89">
        <f>IFERROR(IF(VLOOKUP($A231,'Annex 2 EHV charges'!$A:$O,11,FALSE)=0,"",VLOOKUP($A231,'Annex 2 EHV charges'!$A:$O,11,FALSE)),"")</f>
        <v>2.91</v>
      </c>
      <c r="H231" s="89">
        <f>IFERROR(IF(VLOOKUP($A231,'Annex 2 EHV charges'!$A:$O,12,FALSE)=0,"",VLOOKUP($A231,'Annex 2 EHV charges'!$A:$O,12,FALSE)),"")</f>
        <v>2.91</v>
      </c>
    </row>
    <row r="232" spans="1:8" x14ac:dyDescent="0.25">
      <c r="A232" s="85">
        <f t="array" ref="A232">IFERROR(INDEX('Annex 2 EHV charges'!$A$11:$A$260, MATCH(0, IF(ISBLANK('Annex 2 EHV charges'!$A$11:$A$260),1, COUNTIF(A$4:$A231, 'Annex 2 EHV charges'!$A$11:$A$260)), 0)),"")</f>
        <v>486</v>
      </c>
      <c r="B232" s="85">
        <f>IF($A232="","",VLOOKUP($A232,'Annex 2 EHV charges'!$A:$O,2,0))</f>
        <v>486</v>
      </c>
      <c r="C232" s="86">
        <f>IF($A232="","",VLOOKUP($A232,'Annex 2 EHV charges'!$A:$O,3,0))</f>
        <v>1300060340420</v>
      </c>
      <c r="D232" s="85" t="str">
        <f>IF($A232="","",VLOOKUP($A232,'Annex 2 EHV charges'!$A:$O,7,0))</f>
        <v>BAE Radway</v>
      </c>
      <c r="E232" s="87">
        <f>IFERROR(IF(VLOOKUP($A232,'Annex 2 EHV charges'!$A:$O,9,FALSE)=0,"",VLOOKUP($A232,'Annex 2 EHV charges'!$A:$O,9,FALSE)),"")</f>
        <v>0.13900000000000001</v>
      </c>
      <c r="F232" s="88">
        <f>IFERROR(IF(VLOOKUP($A232,'Annex 2 EHV charges'!$A:$O,10,FALSE)=0,"",VLOOKUP($A232,'Annex 2 EHV charges'!$A:$O,10,FALSE)),"")</f>
        <v>21721.85</v>
      </c>
      <c r="G232" s="89">
        <f>IFERROR(IF(VLOOKUP($A232,'Annex 2 EHV charges'!$A:$O,11,FALSE)=0,"",VLOOKUP($A232,'Annex 2 EHV charges'!$A:$O,11,FALSE)),"")</f>
        <v>3.33</v>
      </c>
      <c r="H232" s="89">
        <f>IFERROR(IF(VLOOKUP($A232,'Annex 2 EHV charges'!$A:$O,12,FALSE)=0,"",VLOOKUP($A232,'Annex 2 EHV charges'!$A:$O,12,FALSE)),"")</f>
        <v>3.33</v>
      </c>
    </row>
    <row r="233" spans="1:8" x14ac:dyDescent="0.25">
      <c r="A233" s="85">
        <f t="array" ref="A233">IFERROR(INDEX('Annex 2 EHV charges'!$A$11:$A$260, MATCH(0, IF(ISBLANK('Annex 2 EHV charges'!$A$11:$A$260),1, COUNTIF(A$4:$A232, 'Annex 2 EHV charges'!$A$11:$A$260)), 0)),"")</f>
        <v>487</v>
      </c>
      <c r="B233" s="85">
        <f>IF($A233="","",VLOOKUP($A233,'Annex 2 EHV charges'!$A:$O,2,0))</f>
        <v>487</v>
      </c>
      <c r="C233" s="86">
        <f>IF($A233="","",VLOOKUP($A233,'Annex 2 EHV charges'!$A:$O,3,0))</f>
        <v>1300035349480</v>
      </c>
      <c r="D233" s="85" t="str">
        <f>IF($A233="","",VLOOKUP($A233,'Annex 2 EHV charges'!$A:$O,7,0))</f>
        <v>Aintree Fazakerly Hospital</v>
      </c>
      <c r="E233" s="87">
        <f>IFERROR(IF(VLOOKUP($A233,'Annex 2 EHV charges'!$A:$O,9,FALSE)=0,"",VLOOKUP($A233,'Annex 2 EHV charges'!$A:$O,9,FALSE)),"")</f>
        <v>0.74199999999999999</v>
      </c>
      <c r="F233" s="88">
        <f>IFERROR(IF(VLOOKUP($A233,'Annex 2 EHV charges'!$A:$O,10,FALSE)=0,"",VLOOKUP($A233,'Annex 2 EHV charges'!$A:$O,10,FALSE)),"")</f>
        <v>60295.58</v>
      </c>
      <c r="G233" s="89">
        <f>IFERROR(IF(VLOOKUP($A233,'Annex 2 EHV charges'!$A:$O,11,FALSE)=0,"",VLOOKUP($A233,'Annex 2 EHV charges'!$A:$O,11,FALSE)),"")</f>
        <v>2.99</v>
      </c>
      <c r="H233" s="89">
        <f>IFERROR(IF(VLOOKUP($A233,'Annex 2 EHV charges'!$A:$O,12,FALSE)=0,"",VLOOKUP($A233,'Annex 2 EHV charges'!$A:$O,12,FALSE)),"")</f>
        <v>2.99</v>
      </c>
    </row>
    <row r="234" spans="1:8" x14ac:dyDescent="0.25">
      <c r="A234" s="85">
        <f t="array" ref="A234">IFERROR(INDEX('Annex 2 EHV charges'!$A$11:$A$260, MATCH(0, IF(ISBLANK('Annex 2 EHV charges'!$A$11:$A$260),1, COUNTIF(A$4:$A233, 'Annex 2 EHV charges'!$A$11:$A$260)), 0)),"")</f>
        <v>488</v>
      </c>
      <c r="B234" s="85">
        <f>IF($A234="","",VLOOKUP($A234,'Annex 2 EHV charges'!$A:$O,2,0))</f>
        <v>488</v>
      </c>
      <c r="C234" s="86">
        <f>IF($A234="","",VLOOKUP($A234,'Annex 2 EHV charges'!$A:$O,3,0))</f>
        <v>1300060436633</v>
      </c>
      <c r="D234" s="85" t="str">
        <f>IF($A234="","",VLOOKUP($A234,'Annex 2 EHV charges'!$A:$O,7,0))</f>
        <v>Unilever (Chester Gates)</v>
      </c>
      <c r="E234" s="87" t="str">
        <f>IFERROR(IF(VLOOKUP($A234,'Annex 2 EHV charges'!$A:$O,9,FALSE)=0,"",VLOOKUP($A234,'Annex 2 EHV charges'!$A:$O,9,FALSE)),"")</f>
        <v>-</v>
      </c>
      <c r="F234" s="88">
        <f>IFERROR(IF(VLOOKUP($A234,'Annex 2 EHV charges'!$A:$O,10,FALSE)=0,"",VLOOKUP($A234,'Annex 2 EHV charges'!$A:$O,10,FALSE)),"")</f>
        <v>58716.38</v>
      </c>
      <c r="G234" s="89">
        <f>IFERROR(IF(VLOOKUP($A234,'Annex 2 EHV charges'!$A:$O,11,FALSE)=0,"",VLOOKUP($A234,'Annex 2 EHV charges'!$A:$O,11,FALSE)),"")</f>
        <v>2.2000000000000002</v>
      </c>
      <c r="H234" s="89">
        <f>IFERROR(IF(VLOOKUP($A234,'Annex 2 EHV charges'!$A:$O,12,FALSE)=0,"",VLOOKUP($A234,'Annex 2 EHV charges'!$A:$O,12,FALSE)),"")</f>
        <v>2.2000000000000002</v>
      </c>
    </row>
    <row r="235" spans="1:8" x14ac:dyDescent="0.25">
      <c r="A235" s="85">
        <f t="array" ref="A235">IFERROR(INDEX('Annex 2 EHV charges'!$A$11:$A$260, MATCH(0, IF(ISBLANK('Annex 2 EHV charges'!$A$11:$A$260),1, COUNTIF(A$4:$A234, 'Annex 2 EHV charges'!$A$11:$A$260)), 0)),"")</f>
        <v>489</v>
      </c>
      <c r="B235" s="85">
        <f>IF($A235="","",VLOOKUP($A235,'Annex 2 EHV charges'!$A:$O,2,0))</f>
        <v>489</v>
      </c>
      <c r="C235" s="86">
        <f>IF($A235="","",VLOOKUP($A235,'Annex 2 EHV charges'!$A:$O,3,0))</f>
        <v>1300060222169</v>
      </c>
      <c r="D235" s="85" t="str">
        <f>IF($A235="","",VLOOKUP($A235,'Annex 2 EHV charges'!$A:$O,7,0))</f>
        <v>Unilever (Georgia)</v>
      </c>
      <c r="E235" s="87">
        <f>IFERROR(IF(VLOOKUP($A235,'Annex 2 EHV charges'!$A:$O,9,FALSE)=0,"",VLOOKUP($A235,'Annex 2 EHV charges'!$A:$O,9,FALSE)),"")</f>
        <v>1.127</v>
      </c>
      <c r="F235" s="88">
        <f>IFERROR(IF(VLOOKUP($A235,'Annex 2 EHV charges'!$A:$O,10,FALSE)=0,"",VLOOKUP($A235,'Annex 2 EHV charges'!$A:$O,10,FALSE)),"")</f>
        <v>56026.63</v>
      </c>
      <c r="G235" s="89">
        <f>IFERROR(IF(VLOOKUP($A235,'Annex 2 EHV charges'!$A:$O,11,FALSE)=0,"",VLOOKUP($A235,'Annex 2 EHV charges'!$A:$O,11,FALSE)),"")</f>
        <v>1.9</v>
      </c>
      <c r="H235" s="89">
        <f>IFERROR(IF(VLOOKUP($A235,'Annex 2 EHV charges'!$A:$O,12,FALSE)=0,"",VLOOKUP($A235,'Annex 2 EHV charges'!$A:$O,12,FALSE)),"")</f>
        <v>1.9</v>
      </c>
    </row>
    <row r="236" spans="1:8" x14ac:dyDescent="0.25">
      <c r="A236" s="85" t="str">
        <f t="array" ref="A236">IFERROR(INDEX('Annex 2 EHV charges'!$A$11:$A$260, MATCH(0, IF(ISBLANK('Annex 2 EHV charges'!$A$11:$A$260),1, COUNTIF(A$4:$A235, 'Annex 2 EHV charges'!$A$11:$A$260)), 0)),"")</f>
        <v>TBC6</v>
      </c>
      <c r="B236" s="85" t="str">
        <f>IF($A236="","",VLOOKUP($A236,'Annex 2 EHV charges'!$A:$O,2,0))</f>
        <v>TBC6</v>
      </c>
      <c r="C236" s="86" t="str">
        <f>IF($A236="","",VLOOKUP($A236,'Annex 2 EHV charges'!$A:$O,3,0))</f>
        <v>TBC6</v>
      </c>
      <c r="D236" s="85" t="str">
        <f>IF($A236="","",VLOOKUP($A236,'Annex 2 EHV charges'!$A:$O,7,0))</f>
        <v>Bentley Motors</v>
      </c>
      <c r="E236" s="87" t="str">
        <f>IFERROR(IF(VLOOKUP($A236,'Annex 2 EHV charges'!$A:$O,9,FALSE)=0,"",VLOOKUP($A236,'Annex 2 EHV charges'!$A:$O,9,FALSE)),"")</f>
        <v>-</v>
      </c>
      <c r="F236" s="88">
        <f>IFERROR(IF(VLOOKUP($A236,'Annex 2 EHV charges'!$A:$O,10,FALSE)=0,"",VLOOKUP($A236,'Annex 2 EHV charges'!$A:$O,10,FALSE)),"")</f>
        <v>210757.76000000001</v>
      </c>
      <c r="G236" s="89">
        <f>IFERROR(IF(VLOOKUP($A236,'Annex 2 EHV charges'!$A:$O,11,FALSE)=0,"",VLOOKUP($A236,'Annex 2 EHV charges'!$A:$O,11,FALSE)),"")</f>
        <v>1.85</v>
      </c>
      <c r="H236" s="89">
        <f>IFERROR(IF(VLOOKUP($A236,'Annex 2 EHV charges'!$A:$O,12,FALSE)=0,"",VLOOKUP($A236,'Annex 2 EHV charges'!$A:$O,12,FALSE)),"")</f>
        <v>1.85</v>
      </c>
    </row>
    <row r="237" spans="1:8" x14ac:dyDescent="0.25">
      <c r="A237" s="85">
        <f t="array" ref="A237">IFERROR(INDEX('Annex 2 EHV charges'!$A$11:$A$260, MATCH(0, IF(ISBLANK('Annex 2 EHV charges'!$A$11:$A$260),1, COUNTIF(A$4:$A236, 'Annex 2 EHV charges'!$A$11:$A$260)), 0)),"")</f>
        <v>920</v>
      </c>
      <c r="B237" s="85">
        <f>IF($A237="","",VLOOKUP($A237,'Annex 2 EHV charges'!$A:$O,2,0))</f>
        <v>920</v>
      </c>
      <c r="C237" s="86">
        <f>IF($A237="","",VLOOKUP($A237,'Annex 2 EHV charges'!$A:$O,3,0))</f>
        <v>1300061087615</v>
      </c>
      <c r="D237" s="85" t="str">
        <f>IF($A237="","",VLOOKUP($A237,'Annex 2 EHV charges'!$A:$O,7,0))</f>
        <v>M &amp; D Business Park, St Helens</v>
      </c>
      <c r="E237" s="87" t="str">
        <f>IFERROR(IF(VLOOKUP($A237,'Annex 2 EHV charges'!$A:$O,9,FALSE)=0,"",VLOOKUP($A237,'Annex 2 EHV charges'!$A:$O,9,FALSE)),"")</f>
        <v>-</v>
      </c>
      <c r="F237" s="88">
        <f>IFERROR(IF(VLOOKUP($A237,'Annex 2 EHV charges'!$A:$O,10,FALSE)=0,"",VLOOKUP($A237,'Annex 2 EHV charges'!$A:$O,10,FALSE)),"")</f>
        <v>85.27</v>
      </c>
      <c r="G237" s="89">
        <f>IFERROR(IF(VLOOKUP($A237,'Annex 2 EHV charges'!$A:$O,11,FALSE)=0,"",VLOOKUP($A237,'Annex 2 EHV charges'!$A:$O,11,FALSE)),"")</f>
        <v>1.8</v>
      </c>
      <c r="H237" s="89">
        <f>IFERROR(IF(VLOOKUP($A237,'Annex 2 EHV charges'!$A:$O,12,FALSE)=0,"",VLOOKUP($A237,'Annex 2 EHV charges'!$A:$O,12,FALSE)),"")</f>
        <v>1.8</v>
      </c>
    </row>
    <row r="238" spans="1:8" x14ac:dyDescent="0.25">
      <c r="A238" s="85" t="str">
        <f t="array" ref="A238">IFERROR(INDEX('Annex 2 EHV charges'!$A$11:$A$260, MATCH(0, IF(ISBLANK('Annex 2 EHV charges'!$A$11:$A$260),1, COUNTIF(A$4:$A237, 'Annex 2 EHV charges'!$A$11:$A$260)), 0)),"")</f>
        <v>TBC2</v>
      </c>
      <c r="B238" s="85" t="str">
        <f>IF($A238="","",VLOOKUP($A238,'Annex 2 EHV charges'!$A:$O,2,0))</f>
        <v>TBC2</v>
      </c>
      <c r="C238" s="86" t="str">
        <f>IF($A238="","",VLOOKUP($A238,'Annex 2 EHV charges'!$A:$O,3,0))</f>
        <v>TBC2</v>
      </c>
      <c r="D238" s="85" t="str">
        <f>IF($A238="","",VLOOKUP($A238,'Annex 2 EHV charges'!$A:$O,7,0))</f>
        <v>Hawthorne Road Battery Storage</v>
      </c>
      <c r="E238" s="87" t="str">
        <f>IFERROR(IF(VLOOKUP($A238,'Annex 2 EHV charges'!$A:$O,9,FALSE)=0,"",VLOOKUP($A238,'Annex 2 EHV charges'!$A:$O,9,FALSE)),"")</f>
        <v>-</v>
      </c>
      <c r="F238" s="88">
        <f>IFERROR(IF(VLOOKUP($A238,'Annex 2 EHV charges'!$A:$O,10,FALSE)=0,"",VLOOKUP($A238,'Annex 2 EHV charges'!$A:$O,10,FALSE)),"")</f>
        <v>1514.42</v>
      </c>
      <c r="G238" s="89">
        <f>IFERROR(IF(VLOOKUP($A238,'Annex 2 EHV charges'!$A:$O,11,FALSE)=0,"",VLOOKUP($A238,'Annex 2 EHV charges'!$A:$O,11,FALSE)),"")</f>
        <v>2.2400000000000002</v>
      </c>
      <c r="H238" s="89">
        <f>IFERROR(IF(VLOOKUP($A238,'Annex 2 EHV charges'!$A:$O,12,FALSE)=0,"",VLOOKUP($A238,'Annex 2 EHV charges'!$A:$O,12,FALSE)),"")</f>
        <v>2.2400000000000002</v>
      </c>
    </row>
    <row r="239" spans="1:8" x14ac:dyDescent="0.25">
      <c r="A239" s="85" t="str">
        <f t="array" ref="A239">IFERROR(INDEX('Annex 2 EHV charges'!$A$11:$A$260, MATCH(0, IF(ISBLANK('Annex 2 EHV charges'!$A$11:$A$260),1, COUNTIF(A$4:$A238, 'Annex 2 EHV charges'!$A$11:$A$260)), 0)),"")</f>
        <v>TBC7</v>
      </c>
      <c r="B239" s="85" t="str">
        <f>IF($A239="","",VLOOKUP($A239,'Annex 2 EHV charges'!$A:$O,2,0))</f>
        <v>TBC7</v>
      </c>
      <c r="C239" s="86" t="str">
        <f>IF($A239="","",VLOOKUP($A239,'Annex 2 EHV charges'!$A:$O,3,0))</f>
        <v>TBC7</v>
      </c>
      <c r="D239" s="85" t="str">
        <f>IF($A239="","",VLOOKUP($A239,'Annex 2 EHV charges'!$A:$O,7,0))</f>
        <v>Candy Park</v>
      </c>
      <c r="E239" s="87" t="str">
        <f>IFERROR(IF(VLOOKUP($A239,'Annex 2 EHV charges'!$A:$O,9,FALSE)=0,"",VLOOKUP($A239,'Annex 2 EHV charges'!$A:$O,9,FALSE)),"")</f>
        <v>-</v>
      </c>
      <c r="F239" s="88">
        <f>IFERROR(IF(VLOOKUP($A239,'Annex 2 EHV charges'!$A:$O,10,FALSE)=0,"",VLOOKUP($A239,'Annex 2 EHV charges'!$A:$O,10,FALSE)),"")</f>
        <v>1260.25</v>
      </c>
      <c r="G239" s="89">
        <f>IFERROR(IF(VLOOKUP($A239,'Annex 2 EHV charges'!$A:$O,11,FALSE)=0,"",VLOOKUP($A239,'Annex 2 EHV charges'!$A:$O,11,FALSE)),"")</f>
        <v>2.58</v>
      </c>
      <c r="H239" s="89">
        <f>IFERROR(IF(VLOOKUP($A239,'Annex 2 EHV charges'!$A:$O,12,FALSE)=0,"",VLOOKUP($A239,'Annex 2 EHV charges'!$A:$O,12,FALSE)),"")</f>
        <v>2.58</v>
      </c>
    </row>
    <row r="240" spans="1:8" x14ac:dyDescent="0.25">
      <c r="A240" s="85" t="str">
        <f t="array" ref="A240">IFERROR(INDEX('Annex 2 EHV charges'!$A$11:$A$260, MATCH(0, IF(ISBLANK('Annex 2 EHV charges'!$A$11:$A$260),1, COUNTIF(A$4:$A239, 'Annex 2 EHV charges'!$A$11:$A$260)), 0)),"")</f>
        <v>TBC8</v>
      </c>
      <c r="B240" s="85" t="str">
        <f>IF($A240="","",VLOOKUP($A240,'Annex 2 EHV charges'!$A:$O,2,0))</f>
        <v>TBC8</v>
      </c>
      <c r="C240" s="86" t="str">
        <f>IF($A240="","",VLOOKUP($A240,'Annex 2 EHV charges'!$A:$O,3,0))</f>
        <v>TBC8</v>
      </c>
      <c r="D240" s="85" t="str">
        <f>IF($A240="","",VLOOKUP($A240,'Annex 2 EHV charges'!$A:$O,7,0))</f>
        <v>Airfields Deeside</v>
      </c>
      <c r="E240" s="87" t="str">
        <f>IFERROR(IF(VLOOKUP($A240,'Annex 2 EHV charges'!$A:$O,9,FALSE)=0,"",VLOOKUP($A240,'Annex 2 EHV charges'!$A:$O,9,FALSE)),"")</f>
        <v>-</v>
      </c>
      <c r="F240" s="88">
        <f>IFERROR(IF(VLOOKUP($A240,'Annex 2 EHV charges'!$A:$O,10,FALSE)=0,"",VLOOKUP($A240,'Annex 2 EHV charges'!$A:$O,10,FALSE)),"")</f>
        <v>156.24</v>
      </c>
      <c r="G240" s="89">
        <f>IFERROR(IF(VLOOKUP($A240,'Annex 2 EHV charges'!$A:$O,11,FALSE)=0,"",VLOOKUP($A240,'Annex 2 EHV charges'!$A:$O,11,FALSE)),"")</f>
        <v>0.97</v>
      </c>
      <c r="H240" s="89">
        <f>IFERROR(IF(VLOOKUP($A240,'Annex 2 EHV charges'!$A:$O,12,FALSE)=0,"",VLOOKUP($A240,'Annex 2 EHV charges'!$A:$O,12,FALSE)),"")</f>
        <v>0.97</v>
      </c>
    </row>
    <row r="241" spans="1:8" x14ac:dyDescent="0.25">
      <c r="A241" s="85" t="str">
        <f t="array" ref="A241">IFERROR(INDEX('Annex 2 EHV charges'!$A$11:$A$260, MATCH(0, IF(ISBLANK('Annex 2 EHV charges'!$A$11:$A$260),1, COUNTIF(A$4:$A240, 'Annex 2 EHV charges'!$A$11:$A$260)), 0)),"")</f>
        <v>TBC1</v>
      </c>
      <c r="B241" s="85" t="str">
        <f>IF($A241="","",VLOOKUP($A241,'Annex 2 EHV charges'!$A:$O,2,0))</f>
        <v>TBC1</v>
      </c>
      <c r="C241" s="86" t="str">
        <f>IF($A241="","",VLOOKUP($A241,'Annex 2 EHV charges'!$A:$O,3,0))</f>
        <v>TBC1</v>
      </c>
      <c r="D241" s="85" t="str">
        <f>IF($A241="","",VLOOKUP($A241,'Annex 2 EHV charges'!$A:$O,7,0))</f>
        <v>Lostock Sustainable Energy Plant</v>
      </c>
      <c r="E241" s="87" t="str">
        <f>IFERROR(IF(VLOOKUP($A241,'Annex 2 EHV charges'!$A:$O,9,FALSE)=0,"",VLOOKUP($A241,'Annex 2 EHV charges'!$A:$O,9,FALSE)),"")</f>
        <v>-</v>
      </c>
      <c r="F241" s="88">
        <f>IFERROR(IF(VLOOKUP($A241,'Annex 2 EHV charges'!$A:$O,10,FALSE)=0,"",VLOOKUP($A241,'Annex 2 EHV charges'!$A:$O,10,FALSE)),"")</f>
        <v>6166.54</v>
      </c>
      <c r="G241" s="89">
        <f>IFERROR(IF(VLOOKUP($A241,'Annex 2 EHV charges'!$A:$O,11,FALSE)=0,"",VLOOKUP($A241,'Annex 2 EHV charges'!$A:$O,11,FALSE)),"")</f>
        <v>1.74</v>
      </c>
      <c r="H241" s="89">
        <f>IFERROR(IF(VLOOKUP($A241,'Annex 2 EHV charges'!$A:$O,12,FALSE)=0,"",VLOOKUP($A241,'Annex 2 EHV charges'!$A:$O,12,FALSE)),"")</f>
        <v>1.74</v>
      </c>
    </row>
    <row r="242" spans="1:8" x14ac:dyDescent="0.25">
      <c r="A242" s="85" t="str">
        <f t="array" ref="A242">IFERROR(INDEX('Annex 2 EHV charges'!$A$11:$A$260, MATCH(0, IF(ISBLANK('Annex 2 EHV charges'!$A$11:$A$260),1, COUNTIF(A$4:$A241, 'Annex 2 EHV charges'!$A$11:$A$260)), 0)),"")</f>
        <v>TBC3</v>
      </c>
      <c r="B242" s="85" t="str">
        <f>IF($A242="","",VLOOKUP($A242,'Annex 2 EHV charges'!$A:$O,2,0))</f>
        <v>TBC3</v>
      </c>
      <c r="C242" s="86" t="str">
        <f>IF($A242="","",VLOOKUP($A242,'Annex 2 EHV charges'!$A:$O,3,0))</f>
        <v>TBC3</v>
      </c>
      <c r="D242" s="85" t="str">
        <f>IF($A242="","",VLOOKUP($A242,'Annex 2 EHV charges'!$A:$O,7,0))</f>
        <v>Everton Stadium</v>
      </c>
      <c r="E242" s="87" t="str">
        <f>IFERROR(IF(VLOOKUP($A242,'Annex 2 EHV charges'!$A:$O,9,FALSE)=0,"",VLOOKUP($A242,'Annex 2 EHV charges'!$A:$O,9,FALSE)),"")</f>
        <v>-</v>
      </c>
      <c r="F242" s="88">
        <f>IFERROR(IF(VLOOKUP($A242,'Annex 2 EHV charges'!$A:$O,10,FALSE)=0,"",VLOOKUP($A242,'Annex 2 EHV charges'!$A:$O,10,FALSE)),"")</f>
        <v>52300.65</v>
      </c>
      <c r="G242" s="89">
        <f>IFERROR(IF(VLOOKUP($A242,'Annex 2 EHV charges'!$A:$O,11,FALSE)=0,"",VLOOKUP($A242,'Annex 2 EHV charges'!$A:$O,11,FALSE)),"")</f>
        <v>2.21</v>
      </c>
      <c r="H242" s="89">
        <f>IFERROR(IF(VLOOKUP($A242,'Annex 2 EHV charges'!$A:$O,12,FALSE)=0,"",VLOOKUP($A242,'Annex 2 EHV charges'!$A:$O,12,FALSE)),"")</f>
        <v>2.21</v>
      </c>
    </row>
    <row r="243" spans="1:8" x14ac:dyDescent="0.25">
      <c r="A243" s="85" t="str">
        <f t="array" ref="A243">IFERROR(INDEX('Annex 2 EHV charges'!$A$11:$A$260, MATCH(0, IF(ISBLANK('Annex 2 EHV charges'!$A$11:$A$260),1, COUNTIF(A$4:$A242, 'Annex 2 EHV charges'!$A$11:$A$260)), 0)),"")</f>
        <v>TBC4</v>
      </c>
      <c r="B243" s="85" t="str">
        <f>IF($A243="","",VLOOKUP($A243,'Annex 2 EHV charges'!$A:$O,2,0))</f>
        <v>TBC4</v>
      </c>
      <c r="C243" s="86" t="str">
        <f>IF($A243="","",VLOOKUP($A243,'Annex 2 EHV charges'!$A:$O,3,0))</f>
        <v>TBC4</v>
      </c>
      <c r="D243" s="85" t="str">
        <f>IF($A243="","",VLOOKUP($A243,'Annex 2 EHV charges'!$A:$O,7,0))</f>
        <v>Croda</v>
      </c>
      <c r="E243" s="87" t="str">
        <f>IFERROR(IF(VLOOKUP($A243,'Annex 2 EHV charges'!$A:$O,9,FALSE)=0,"",VLOOKUP($A243,'Annex 2 EHV charges'!$A:$O,9,FALSE)),"")</f>
        <v>-</v>
      </c>
      <c r="F243" s="88">
        <f>IFERROR(IF(VLOOKUP($A243,'Annex 2 EHV charges'!$A:$O,10,FALSE)=0,"",VLOOKUP($A243,'Annex 2 EHV charges'!$A:$O,10,FALSE)),"")</f>
        <v>61168.32</v>
      </c>
      <c r="G243" s="89">
        <f>IFERROR(IF(VLOOKUP($A243,'Annex 2 EHV charges'!$A:$O,11,FALSE)=0,"",VLOOKUP($A243,'Annex 2 EHV charges'!$A:$O,11,FALSE)),"")</f>
        <v>2.86</v>
      </c>
      <c r="H243" s="89">
        <f>IFERROR(IF(VLOOKUP($A243,'Annex 2 EHV charges'!$A:$O,12,FALSE)=0,"",VLOOKUP($A243,'Annex 2 EHV charges'!$A:$O,12,FALSE)),"")</f>
        <v>2.86</v>
      </c>
    </row>
    <row r="244" spans="1:8" x14ac:dyDescent="0.25">
      <c r="A244" s="85" t="str">
        <f t="array" ref="A244">IFERROR(INDEX('Annex 2 EHV charges'!$A$11:$A$260, MATCH(0, IF(ISBLANK('Annex 2 EHV charges'!$A$11:$A$260),1, COUNTIF(A$4:$A243, 'Annex 2 EHV charges'!$A$11:$A$260)), 0)),"")</f>
        <v>TBC10</v>
      </c>
      <c r="B244" s="85" t="str">
        <f>IF($A244="","",VLOOKUP($A244,'Annex 2 EHV charges'!$A:$O,2,0))</f>
        <v>TBC10</v>
      </c>
      <c r="C244" s="86" t="str">
        <f>IF($A244="","",VLOOKUP($A244,'Annex 2 EHV charges'!$A:$O,3,0))</f>
        <v>TBC10</v>
      </c>
      <c r="D244" s="85" t="str">
        <f>IF($A244="","",VLOOKUP($A244,'Annex 2 EHV charges'!$A:$O,7,0))</f>
        <v>Westland Horticulture</v>
      </c>
      <c r="E244" s="87" t="str">
        <f>IFERROR(IF(VLOOKUP($A244,'Annex 2 EHV charges'!$A:$O,9,FALSE)=0,"",VLOOKUP($A244,'Annex 2 EHV charges'!$A:$O,9,FALSE)),"")</f>
        <v>-</v>
      </c>
      <c r="F244" s="88">
        <f>IFERROR(IF(VLOOKUP($A244,'Annex 2 EHV charges'!$A:$O,10,FALSE)=0,"",VLOOKUP($A244,'Annex 2 EHV charges'!$A:$O,10,FALSE)),"")</f>
        <v>57538.96</v>
      </c>
      <c r="G244" s="89">
        <f>IFERROR(IF(VLOOKUP($A244,'Annex 2 EHV charges'!$A:$O,11,FALSE)=0,"",VLOOKUP($A244,'Annex 2 EHV charges'!$A:$O,11,FALSE)),"")</f>
        <v>2.84</v>
      </c>
      <c r="H244" s="89">
        <f>IFERROR(IF(VLOOKUP($A244,'Annex 2 EHV charges'!$A:$O,12,FALSE)=0,"",VLOOKUP($A244,'Annex 2 EHV charges'!$A:$O,12,FALSE)),"")</f>
        <v>2.84</v>
      </c>
    </row>
    <row r="245" spans="1:8" x14ac:dyDescent="0.25">
      <c r="A245" s="85" t="str">
        <f t="array" ref="A245">IFERROR(INDEX('Annex 2 EHV charges'!$A$11:$A$260, MATCH(0, IF(ISBLANK('Annex 2 EHV charges'!$A$11:$A$260),1, COUNTIF(A$4:$A244, 'Annex 2 EHV charges'!$A$11:$A$260)), 0)),"")</f>
        <v/>
      </c>
      <c r="B245" s="85" t="str">
        <f>IF($A245="","",VLOOKUP($A245,'Annex 2 EHV charges'!$A:$O,2,0))</f>
        <v/>
      </c>
      <c r="C245" s="86" t="str">
        <f>IF($A245="","",VLOOKUP($A245,'Annex 2 EHV charges'!$A:$O,3,0))</f>
        <v/>
      </c>
      <c r="D245" s="85" t="str">
        <f>IF($A245="","",VLOOKUP($A245,'Annex 2 EHV charges'!$A:$O,7,0))</f>
        <v/>
      </c>
      <c r="E245" s="87" t="str">
        <f>IFERROR(IF(VLOOKUP($A245,'Annex 2 EHV charges'!$A:$O,9,FALSE)=0,"",VLOOKUP($A245,'Annex 2 EHV charges'!$A:$O,9,FALSE)),"")</f>
        <v/>
      </c>
      <c r="F245" s="88" t="str">
        <f>IFERROR(IF(VLOOKUP($A245,'Annex 2 EHV charges'!$A:$O,10,FALSE)=0,"",VLOOKUP($A245,'Annex 2 EHV charges'!$A:$O,10,FALSE)),"")</f>
        <v/>
      </c>
      <c r="G245" s="89" t="str">
        <f>IFERROR(IF(VLOOKUP($A245,'Annex 2 EHV charges'!$A:$O,11,FALSE)=0,"",VLOOKUP($A245,'Annex 2 EHV charges'!$A:$O,11,FALSE)),"")</f>
        <v/>
      </c>
      <c r="H245" s="89" t="str">
        <f>IFERROR(IF(VLOOKUP($A245,'Annex 2 EHV charges'!$A:$O,12,FALSE)=0,"",VLOOKUP($A245,'Annex 2 EHV charges'!$A:$O,12,FALSE)),"")</f>
        <v/>
      </c>
    </row>
    <row r="246" spans="1:8" x14ac:dyDescent="0.25">
      <c r="A246" s="85" t="str">
        <f t="array" ref="A246">IFERROR(INDEX('Annex 2 EHV charges'!$A$11:$A$260, MATCH(0, IF(ISBLANK('Annex 2 EHV charges'!$A$11:$A$260),1, COUNTIF(A$4:$A245, 'Annex 2 EHV charges'!$A$11:$A$260)), 0)),"")</f>
        <v/>
      </c>
      <c r="B246" s="85" t="str">
        <f>IF($A246="","",VLOOKUP($A246,'Annex 2 EHV charges'!$A:$O,2,0))</f>
        <v/>
      </c>
      <c r="C246" s="86" t="str">
        <f>IF($A246="","",VLOOKUP($A246,'Annex 2 EHV charges'!$A:$O,3,0))</f>
        <v/>
      </c>
      <c r="D246" s="85" t="str">
        <f>IF($A246="","",VLOOKUP($A246,'Annex 2 EHV charges'!$A:$O,7,0))</f>
        <v/>
      </c>
      <c r="E246" s="87" t="str">
        <f>IFERROR(IF(VLOOKUP($A246,'Annex 2 EHV charges'!$A:$O,9,FALSE)=0,"",VLOOKUP($A246,'Annex 2 EHV charges'!$A:$O,9,FALSE)),"")</f>
        <v/>
      </c>
      <c r="F246" s="88" t="str">
        <f>IFERROR(IF(VLOOKUP($A246,'Annex 2 EHV charges'!$A:$O,10,FALSE)=0,"",VLOOKUP($A246,'Annex 2 EHV charges'!$A:$O,10,FALSE)),"")</f>
        <v/>
      </c>
      <c r="G246" s="89" t="str">
        <f>IFERROR(IF(VLOOKUP($A246,'Annex 2 EHV charges'!$A:$O,11,FALSE)=0,"",VLOOKUP($A246,'Annex 2 EHV charges'!$A:$O,11,FALSE)),"")</f>
        <v/>
      </c>
      <c r="H246" s="89" t="str">
        <f>IFERROR(IF(VLOOKUP($A246,'Annex 2 EHV charges'!$A:$O,12,FALSE)=0,"",VLOOKUP($A246,'Annex 2 EHV charges'!$A:$O,12,FALSE)),"")</f>
        <v/>
      </c>
    </row>
    <row r="247" spans="1:8" x14ac:dyDescent="0.25">
      <c r="A247" s="85" t="str">
        <f t="array" ref="A247">IFERROR(INDEX('Annex 2 EHV charges'!$A$11:$A$260, MATCH(0, IF(ISBLANK('Annex 2 EHV charges'!$A$11:$A$260),1, COUNTIF(A$4:$A246, 'Annex 2 EHV charges'!$A$11:$A$260)), 0)),"")</f>
        <v/>
      </c>
      <c r="B247" s="85" t="str">
        <f>IF($A247="","",VLOOKUP($A247,'Annex 2 EHV charges'!$A:$O,2,0))</f>
        <v/>
      </c>
      <c r="C247" s="86" t="str">
        <f>IF($A247="","",VLOOKUP($A247,'Annex 2 EHV charges'!$A:$O,3,0))</f>
        <v/>
      </c>
      <c r="D247" s="85" t="str">
        <f>IF($A247="","",VLOOKUP($A247,'Annex 2 EHV charges'!$A:$O,7,0))</f>
        <v/>
      </c>
      <c r="E247" s="87" t="str">
        <f>IFERROR(IF(VLOOKUP($A247,'Annex 2 EHV charges'!$A:$O,9,FALSE)=0,"",VLOOKUP($A247,'Annex 2 EHV charges'!$A:$O,9,FALSE)),"")</f>
        <v/>
      </c>
      <c r="F247" s="88" t="str">
        <f>IFERROR(IF(VLOOKUP($A247,'Annex 2 EHV charges'!$A:$O,10,FALSE)=0,"",VLOOKUP($A247,'Annex 2 EHV charges'!$A:$O,10,FALSE)),"")</f>
        <v/>
      </c>
      <c r="G247" s="89" t="str">
        <f>IFERROR(IF(VLOOKUP($A247,'Annex 2 EHV charges'!$A:$O,11,FALSE)=0,"",VLOOKUP($A247,'Annex 2 EHV charges'!$A:$O,11,FALSE)),"")</f>
        <v/>
      </c>
      <c r="H247" s="89" t="str">
        <f>IFERROR(IF(VLOOKUP($A247,'Annex 2 EHV charges'!$A:$O,12,FALSE)=0,"",VLOOKUP($A247,'Annex 2 EHV charges'!$A:$O,12,FALSE)),"")</f>
        <v/>
      </c>
    </row>
    <row r="248" spans="1:8" x14ac:dyDescent="0.25">
      <c r="A248" s="85" t="str">
        <f t="array" ref="A248">IFERROR(INDEX('Annex 2 EHV charges'!$A$11:$A$260, MATCH(0, IF(ISBLANK('Annex 2 EHV charges'!$A$11:$A$260),1, COUNTIF(A$4:$A247, 'Annex 2 EHV charges'!$A$11:$A$260)), 0)),"")</f>
        <v/>
      </c>
      <c r="B248" s="85" t="str">
        <f>IF($A248="","",VLOOKUP($A248,'Annex 2 EHV charges'!$A:$O,2,0))</f>
        <v/>
      </c>
      <c r="C248" s="86" t="str">
        <f>IF($A248="","",VLOOKUP($A248,'Annex 2 EHV charges'!$A:$O,3,0))</f>
        <v/>
      </c>
      <c r="D248" s="85" t="str">
        <f>IF($A248="","",VLOOKUP($A248,'Annex 2 EHV charges'!$A:$O,7,0))</f>
        <v/>
      </c>
      <c r="E248" s="87" t="str">
        <f>IFERROR(IF(VLOOKUP($A248,'Annex 2 EHV charges'!$A:$O,9,FALSE)=0,"",VLOOKUP($A248,'Annex 2 EHV charges'!$A:$O,9,FALSE)),"")</f>
        <v/>
      </c>
      <c r="F248" s="88" t="str">
        <f>IFERROR(IF(VLOOKUP($A248,'Annex 2 EHV charges'!$A:$O,10,FALSE)=0,"",VLOOKUP($A248,'Annex 2 EHV charges'!$A:$O,10,FALSE)),"")</f>
        <v/>
      </c>
      <c r="G248" s="89" t="str">
        <f>IFERROR(IF(VLOOKUP($A248,'Annex 2 EHV charges'!$A:$O,11,FALSE)=0,"",VLOOKUP($A248,'Annex 2 EHV charges'!$A:$O,11,FALSE)),"")</f>
        <v/>
      </c>
      <c r="H248" s="89" t="str">
        <f>IFERROR(IF(VLOOKUP($A248,'Annex 2 EHV charges'!$A:$O,12,FALSE)=0,"",VLOOKUP($A248,'Annex 2 EHV charges'!$A:$O,12,FALSE)),"")</f>
        <v/>
      </c>
    </row>
    <row r="249" spans="1:8" x14ac:dyDescent="0.25">
      <c r="A249" s="85" t="str">
        <f t="array" ref="A249">IFERROR(INDEX('Annex 2 EHV charges'!$A$11:$A$260, MATCH(0, IF(ISBLANK('Annex 2 EHV charges'!$A$11:$A$260),1, COUNTIF(A$4:$A248, 'Annex 2 EHV charges'!$A$11:$A$260)), 0)),"")</f>
        <v/>
      </c>
      <c r="B249" s="85" t="str">
        <f>IF($A249="","",VLOOKUP($A249,'Annex 2 EHV charges'!$A:$O,2,0))</f>
        <v/>
      </c>
      <c r="C249" s="86" t="str">
        <f>IF($A249="","",VLOOKUP($A249,'Annex 2 EHV charges'!$A:$O,3,0))</f>
        <v/>
      </c>
      <c r="D249" s="85" t="str">
        <f>IF($A249="","",VLOOKUP($A249,'Annex 2 EHV charges'!$A:$O,7,0))</f>
        <v/>
      </c>
      <c r="E249" s="87" t="str">
        <f>IFERROR(IF(VLOOKUP($A249,'Annex 2 EHV charges'!$A:$O,9,FALSE)=0,"",VLOOKUP($A249,'Annex 2 EHV charges'!$A:$O,9,FALSE)),"")</f>
        <v/>
      </c>
      <c r="F249" s="88" t="str">
        <f>IFERROR(IF(VLOOKUP($A249,'Annex 2 EHV charges'!$A:$O,10,FALSE)=0,"",VLOOKUP($A249,'Annex 2 EHV charges'!$A:$O,10,FALSE)),"")</f>
        <v/>
      </c>
      <c r="G249" s="89" t="str">
        <f>IFERROR(IF(VLOOKUP($A249,'Annex 2 EHV charges'!$A:$O,11,FALSE)=0,"",VLOOKUP($A249,'Annex 2 EHV charges'!$A:$O,11,FALSE)),"")</f>
        <v/>
      </c>
      <c r="H249" s="89" t="str">
        <f>IFERROR(IF(VLOOKUP($A249,'Annex 2 EHV charges'!$A:$O,12,FALSE)=0,"",VLOOKUP($A249,'Annex 2 EHV charges'!$A:$O,12,FALSE)),"")</f>
        <v/>
      </c>
    </row>
    <row r="250" spans="1:8" x14ac:dyDescent="0.25">
      <c r="A250" s="85" t="str">
        <f t="array" ref="A250">IFERROR(INDEX('Annex 2 EHV charges'!$A$11:$A$260, MATCH(0, IF(ISBLANK('Annex 2 EHV charges'!$A$11:$A$260),1, COUNTIF(A$4:$A249, 'Annex 2 EHV charges'!$A$11:$A$260)), 0)),"")</f>
        <v/>
      </c>
      <c r="B250" s="85" t="str">
        <f>IF($A250="","",VLOOKUP($A250,'Annex 2 EHV charges'!$A:$O,2,0))</f>
        <v/>
      </c>
      <c r="C250" s="86" t="str">
        <f>IF($A250="","",VLOOKUP($A250,'Annex 2 EHV charges'!$A:$O,3,0))</f>
        <v/>
      </c>
      <c r="D250" s="85" t="str">
        <f>IF($A250="","",VLOOKUP($A250,'Annex 2 EHV charges'!$A:$O,7,0))</f>
        <v/>
      </c>
      <c r="E250" s="87" t="str">
        <f>IFERROR(IF(VLOOKUP($A250,'Annex 2 EHV charges'!$A:$O,9,FALSE)=0,"",VLOOKUP($A250,'Annex 2 EHV charges'!$A:$O,9,FALSE)),"")</f>
        <v/>
      </c>
      <c r="F250" s="88" t="str">
        <f>IFERROR(IF(VLOOKUP($A250,'Annex 2 EHV charges'!$A:$O,10,FALSE)=0,"",VLOOKUP($A250,'Annex 2 EHV charges'!$A:$O,10,FALSE)),"")</f>
        <v/>
      </c>
      <c r="G250" s="89" t="str">
        <f>IFERROR(IF(VLOOKUP($A250,'Annex 2 EHV charges'!$A:$O,11,FALSE)=0,"",VLOOKUP($A250,'Annex 2 EHV charges'!$A:$O,11,FALSE)),"")</f>
        <v/>
      </c>
      <c r="H250" s="89" t="str">
        <f>IFERROR(IF(VLOOKUP($A250,'Annex 2 EHV charges'!$A:$O,12,FALSE)=0,"",VLOOKUP($A250,'Annex 2 EHV charges'!$A:$O,12,FALSE)),"")</f>
        <v/>
      </c>
    </row>
    <row r="251" spans="1:8" x14ac:dyDescent="0.25">
      <c r="A251" s="85" t="str">
        <f t="array" ref="A251">IFERROR(INDEX('Annex 2 EHV charges'!$A$11:$A$260, MATCH(0, IF(ISBLANK('Annex 2 EHV charges'!$A$11:$A$260),1, COUNTIF(A$4:$A250, 'Annex 2 EHV charges'!$A$11:$A$260)), 0)),"")</f>
        <v/>
      </c>
      <c r="B251" s="85" t="str">
        <f>IF($A251="","",VLOOKUP($A251,'Annex 2 EHV charges'!$A:$O,2,0))</f>
        <v/>
      </c>
      <c r="C251" s="86" t="str">
        <f>IF($A251="","",VLOOKUP($A251,'Annex 2 EHV charges'!$A:$O,3,0))</f>
        <v/>
      </c>
      <c r="D251" s="85" t="str">
        <f>IF($A251="","",VLOOKUP($A251,'Annex 2 EHV charges'!$A:$O,7,0))</f>
        <v/>
      </c>
      <c r="E251" s="87" t="str">
        <f>IFERROR(IF(VLOOKUP($A251,'Annex 2 EHV charges'!$A:$O,9,FALSE)=0,"",VLOOKUP($A251,'Annex 2 EHV charges'!$A:$O,9,FALSE)),"")</f>
        <v/>
      </c>
      <c r="F251" s="88" t="str">
        <f>IFERROR(IF(VLOOKUP($A251,'Annex 2 EHV charges'!$A:$O,10,FALSE)=0,"",VLOOKUP($A251,'Annex 2 EHV charges'!$A:$O,10,FALSE)),"")</f>
        <v/>
      </c>
      <c r="G251" s="89" t="str">
        <f>IFERROR(IF(VLOOKUP($A251,'Annex 2 EHV charges'!$A:$O,11,FALSE)=0,"",VLOOKUP($A251,'Annex 2 EHV charges'!$A:$O,11,FALSE)),"")</f>
        <v/>
      </c>
      <c r="H251" s="89" t="str">
        <f>IFERROR(IF(VLOOKUP($A251,'Annex 2 EHV charges'!$A:$O,12,FALSE)=0,"",VLOOKUP($A251,'Annex 2 EHV charges'!$A:$O,12,FALSE)),"")</f>
        <v/>
      </c>
    </row>
    <row r="252" spans="1:8" x14ac:dyDescent="0.25">
      <c r="A252" s="85" t="str">
        <f t="array" ref="A252">IFERROR(INDEX('Annex 2 EHV charges'!$A$11:$A$260, MATCH(0, IF(ISBLANK('Annex 2 EHV charges'!$A$11:$A$260),1, COUNTIF(A$4:$A251, 'Annex 2 EHV charges'!$A$11:$A$260)), 0)),"")</f>
        <v/>
      </c>
      <c r="B252" s="85" t="str">
        <f>IF($A252="","",VLOOKUP($A252,'Annex 2 EHV charges'!$A:$O,2,0))</f>
        <v/>
      </c>
      <c r="C252" s="86" t="str">
        <f>IF($A252="","",VLOOKUP($A252,'Annex 2 EHV charges'!$A:$O,3,0))</f>
        <v/>
      </c>
      <c r="D252" s="85" t="str">
        <f>IF($A252="","",VLOOKUP($A252,'Annex 2 EHV charges'!$A:$O,7,0))</f>
        <v/>
      </c>
      <c r="E252" s="87" t="str">
        <f>IFERROR(IF(VLOOKUP($A252,'Annex 2 EHV charges'!$A:$O,9,FALSE)=0,"",VLOOKUP($A252,'Annex 2 EHV charges'!$A:$O,9,FALSE)),"")</f>
        <v/>
      </c>
      <c r="F252" s="88" t="str">
        <f>IFERROR(IF(VLOOKUP($A252,'Annex 2 EHV charges'!$A:$O,10,FALSE)=0,"",VLOOKUP($A252,'Annex 2 EHV charges'!$A:$O,10,FALSE)),"")</f>
        <v/>
      </c>
      <c r="G252" s="89" t="str">
        <f>IFERROR(IF(VLOOKUP($A252,'Annex 2 EHV charges'!$A:$O,11,FALSE)=0,"",VLOOKUP($A252,'Annex 2 EHV charges'!$A:$O,11,FALSE)),"")</f>
        <v/>
      </c>
      <c r="H252" s="89" t="str">
        <f>IFERROR(IF(VLOOKUP($A252,'Annex 2 EHV charges'!$A:$O,12,FALSE)=0,"",VLOOKUP($A252,'Annex 2 EHV charges'!$A:$O,12,FALSE)),"")</f>
        <v/>
      </c>
    </row>
    <row r="253" spans="1:8" x14ac:dyDescent="0.25">
      <c r="A253" s="85" t="str">
        <f t="array" ref="A253">IFERROR(INDEX('Annex 2 EHV charges'!$A$11:$A$260, MATCH(0, IF(ISBLANK('Annex 2 EHV charges'!$A$11:$A$260),1, COUNTIF(A$4:$A252, 'Annex 2 EHV charges'!$A$11:$A$260)), 0)),"")</f>
        <v/>
      </c>
      <c r="B253" s="85" t="str">
        <f>IF($A253="","",VLOOKUP($A253,'Annex 2 EHV charges'!$A:$O,2,0))</f>
        <v/>
      </c>
      <c r="C253" s="86" t="str">
        <f>IF($A253="","",VLOOKUP($A253,'Annex 2 EHV charges'!$A:$O,3,0))</f>
        <v/>
      </c>
      <c r="D253" s="85" t="str">
        <f>IF($A253="","",VLOOKUP($A253,'Annex 2 EHV charges'!$A:$O,7,0))</f>
        <v/>
      </c>
      <c r="E253" s="87" t="str">
        <f>IFERROR(IF(VLOOKUP($A253,'Annex 2 EHV charges'!$A:$O,9,FALSE)=0,"",VLOOKUP($A253,'Annex 2 EHV charges'!$A:$O,9,FALSE)),"")</f>
        <v/>
      </c>
      <c r="F253" s="88" t="str">
        <f>IFERROR(IF(VLOOKUP($A253,'Annex 2 EHV charges'!$A:$O,10,FALSE)=0,"",VLOOKUP($A253,'Annex 2 EHV charges'!$A:$O,10,FALSE)),"")</f>
        <v/>
      </c>
      <c r="G253" s="89" t="str">
        <f>IFERROR(IF(VLOOKUP($A253,'Annex 2 EHV charges'!$A:$O,11,FALSE)=0,"",VLOOKUP($A253,'Annex 2 EHV charges'!$A:$O,11,FALSE)),"")</f>
        <v/>
      </c>
      <c r="H253" s="89" t="str">
        <f>IFERROR(IF(VLOOKUP($A253,'Annex 2 EHV charges'!$A:$O,12,FALSE)=0,"",VLOOKUP($A253,'Annex 2 EHV charges'!$A:$O,12,FALSE)),"")</f>
        <v/>
      </c>
    </row>
    <row r="254" spans="1:8" x14ac:dyDescent="0.25">
      <c r="A254" s="85" t="str">
        <f t="array" ref="A254">IFERROR(INDEX('Annex 2 EHV charges'!$A$11:$A$260, MATCH(0, IF(ISBLANK('Annex 2 EHV charges'!$A$11:$A$260),1, COUNTIF(A$4:$A253, 'Annex 2 EHV charges'!$A$11:$A$260)), 0)),"")</f>
        <v/>
      </c>
      <c r="B254" s="85" t="str">
        <f>IF($A254="","",VLOOKUP($A254,'Annex 2 EHV charges'!$A:$O,2,0))</f>
        <v/>
      </c>
      <c r="C254" s="86" t="str">
        <f>IF($A254="","",VLOOKUP($A254,'Annex 2 EHV charges'!$A:$O,3,0))</f>
        <v/>
      </c>
      <c r="D254" s="85" t="str">
        <f>IF($A254="","",VLOOKUP($A254,'Annex 2 EHV charges'!$A:$O,7,0))</f>
        <v/>
      </c>
      <c r="E254" s="87" t="str">
        <f>IFERROR(IF(VLOOKUP($A254,'Annex 2 EHV charges'!$A:$O,9,FALSE)=0,"",VLOOKUP($A254,'Annex 2 EHV charges'!$A:$O,9,FALSE)),"")</f>
        <v/>
      </c>
      <c r="F254" s="88" t="str">
        <f>IFERROR(IF(VLOOKUP($A254,'Annex 2 EHV charges'!$A:$O,10,FALSE)=0,"",VLOOKUP($A254,'Annex 2 EHV charges'!$A:$O,10,FALSE)),"")</f>
        <v/>
      </c>
      <c r="G254" s="89" t="str">
        <f>IFERROR(IF(VLOOKUP($A254,'Annex 2 EHV charges'!$A:$O,11,FALSE)=0,"",VLOOKUP($A254,'Annex 2 EHV charges'!$A:$O,11,FALSE)),"")</f>
        <v/>
      </c>
      <c r="H254" s="89" t="str">
        <f>IFERROR(IF(VLOOKUP($A254,'Annex 2 EHV charges'!$A:$O,12,FALSE)=0,"",VLOOKUP($A254,'Annex 2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33203125" defaultRowHeight="15.6" x14ac:dyDescent="0.3"/>
  <cols>
    <col min="1" max="1" width="14.6640625" style="60" customWidth="1"/>
    <col min="2" max="2" width="8.6640625" style="60" customWidth="1"/>
    <col min="3" max="3" width="16" style="76" bestFit="1" customWidth="1"/>
    <col min="4" max="4" width="50.6640625" style="76" customWidth="1"/>
    <col min="5" max="5" width="14.6640625" style="77" customWidth="1"/>
    <col min="6" max="7" width="14.6640625" style="78" customWidth="1"/>
    <col min="8" max="8" width="14.6640625" style="60" customWidth="1"/>
    <col min="9" max="9" width="15.5546875" style="60" customWidth="1"/>
    <col min="10" max="16384" width="9.33203125" style="60"/>
  </cols>
  <sheetData>
    <row r="1" spans="1:15" ht="66.75" customHeight="1" x14ac:dyDescent="0.25">
      <c r="A1" s="275" t="s">
        <v>115</v>
      </c>
      <c r="B1" s="275"/>
      <c r="C1" s="275"/>
      <c r="D1" s="275"/>
      <c r="E1" s="275"/>
      <c r="F1" s="275"/>
      <c r="G1" s="275"/>
      <c r="H1" s="275"/>
    </row>
    <row r="2" spans="1:15" ht="25.5" customHeight="1" x14ac:dyDescent="0.25">
      <c r="A2" s="272" t="str">
        <f>Overview!B4&amp; " - Effective from "&amp;Overview!D4&amp;" - "&amp;Overview!E4&amp;" EDCM export charges"</f>
        <v>SP Manweb - Effective from 1 April 2024 - Final EDCM export charges</v>
      </c>
      <c r="B2" s="273"/>
      <c r="C2" s="273"/>
      <c r="D2" s="273"/>
      <c r="E2" s="273"/>
      <c r="F2" s="273"/>
      <c r="G2" s="273"/>
      <c r="H2" s="274"/>
    </row>
    <row r="3" spans="1:15" s="61" customFormat="1" x14ac:dyDescent="0.25">
      <c r="A3" s="80"/>
      <c r="B3" s="80"/>
      <c r="C3" s="80"/>
      <c r="D3" s="81"/>
      <c r="E3" s="82"/>
      <c r="F3" s="82"/>
      <c r="G3" s="83"/>
      <c r="H3" s="83"/>
      <c r="I3" s="19"/>
      <c r="J3" s="19"/>
      <c r="K3" s="19"/>
      <c r="L3" s="19"/>
      <c r="M3" s="19"/>
      <c r="N3" s="19"/>
      <c r="O3" s="19"/>
    </row>
    <row r="4" spans="1:15" ht="60.75" customHeight="1" x14ac:dyDescent="0.25">
      <c r="A4" s="35" t="s">
        <v>99</v>
      </c>
      <c r="B4" s="62" t="s">
        <v>61</v>
      </c>
      <c r="C4" s="35" t="s">
        <v>63</v>
      </c>
      <c r="D4" s="63" t="s">
        <v>55</v>
      </c>
      <c r="E4" s="63" t="str">
        <f>'Annex 2 EHV charges'!M10</f>
        <v>Export
Super Red
unit charge
(p/kWh)</v>
      </c>
      <c r="F4" s="63" t="str">
        <f>'Annex 2 EHV charges'!N10</f>
        <v>Export
fixed charge
(p/day)</v>
      </c>
      <c r="G4" s="63" t="str">
        <f>'Annex 2 EHV charges'!O10</f>
        <v>Export
capacity charge
(p/kVA/day)</v>
      </c>
      <c r="H4" s="63" t="str">
        <f>'Annex 2 EHV charges'!P10</f>
        <v>Export
exceeded capacity charge
(p/kVA/day)</v>
      </c>
    </row>
    <row r="5" spans="1:15" ht="12.75" customHeight="1" x14ac:dyDescent="0.25">
      <c r="A5" s="86">
        <f t="array" ref="A5">IFERROR(INDEX('Annex 2 EHV charges'!$D$11:$D$260, MATCH(0, IF(ISBLANK('Annex 2 EHV charges'!$D$11:$D$260),1, COUNTIF(A$4:$A4, 'Annex 2 EHV charges'!$D$11:$D$260)), 0)),"")</f>
        <v>622</v>
      </c>
      <c r="B5" s="85">
        <f>IF($A5="","",VLOOKUP($A5,'Annex 2 EHV charges'!$D:$O,2,0))</f>
        <v>622</v>
      </c>
      <c r="C5" s="86">
        <f>IF($A5="","",VLOOKUP($A5,'Annex 2 EHV charges'!$D:$O,3,0))</f>
        <v>1300060790700</v>
      </c>
      <c r="D5" s="85" t="str">
        <f>IF($A5="","",VLOOKUP($A5,'Annex 2 EHV charges'!$D:$O,4,0))</f>
        <v>Cefyn Mawr</v>
      </c>
      <c r="E5" s="90">
        <f>IFERROR(IF(VLOOKUP($A5,'Annex 2 EHV charges'!$D:$O,10,FALSE)=0,"",VLOOKUP($A5,'Annex 2 EHV charges'!$D:$O,10,FALSE)),"")</f>
        <v>-0.73399999999999999</v>
      </c>
      <c r="F5" s="91">
        <f>IFERROR(IF(VLOOKUP($A5,'Annex 2 EHV charges'!$D:$O,11,FALSE)=0,"",VLOOKUP($A5,'Annex 2 EHV charges'!$D:$O,11,FALSE)),"")</f>
        <v>2939.48</v>
      </c>
      <c r="G5" s="92">
        <f>IFERROR(IF(VLOOKUP($A5,'Annex 2 EHV charges'!$D:$O,12,FALSE)=0,"",VLOOKUP($A5,'Annex 2 EHV charges'!$D:$O,12,FALSE)),"")</f>
        <v>0.05</v>
      </c>
      <c r="H5" s="92">
        <f>IFERROR(IF(VLOOKUP($A5,'Annex 2 EHV charges'!$D:$P,13,FALSE)=0,"",VLOOKUP($A5,'Annex 2 EHV charges'!$D:$P,13,FALSE)),"")</f>
        <v>0.05</v>
      </c>
    </row>
    <row r="6" spans="1:15" ht="12.75" customHeight="1" x14ac:dyDescent="0.25">
      <c r="A6" s="86">
        <f t="array" ref="A6">IFERROR(INDEX('Annex 2 EHV charges'!$D$11:$D$260, MATCH(0, IF(ISBLANK('Annex 2 EHV charges'!$D$11:$D$260),1, COUNTIF(A$4:$A5, 'Annex 2 EHV charges'!$D$11:$D$260)), 0)),"")</f>
        <v>601</v>
      </c>
      <c r="B6" s="85">
        <f>IF($A6="","",VLOOKUP($A6,'Annex 2 EHV charges'!$D:$O,2,0))</f>
        <v>601</v>
      </c>
      <c r="C6" s="86">
        <f>IF($A6="","",VLOOKUP($A6,'Annex 2 EHV charges'!$D:$O,3,0))</f>
        <v>1300060818667</v>
      </c>
      <c r="D6" s="85" t="str">
        <f>IF($A6="","",VLOOKUP($A6,'Annex 2 EHV charges'!$D:$O,4,0))</f>
        <v>Shotton Paper</v>
      </c>
      <c r="E6" s="90" t="str">
        <f>IFERROR(IF(VLOOKUP($A6,'Annex 2 EHV charges'!$D:$O,10,FALSE)=0,"",VLOOKUP($A6,'Annex 2 EHV charges'!$D:$O,10,FALSE)),"")</f>
        <v>-</v>
      </c>
      <c r="F6" s="91" t="str">
        <f>IFERROR(IF(VLOOKUP($A6,'Annex 2 EHV charges'!$D:$O,11,FALSE)=0,"",VLOOKUP($A6,'Annex 2 EHV charges'!$D:$O,11,FALSE)),"")</f>
        <v>-</v>
      </c>
      <c r="G6" s="92" t="str">
        <f>IFERROR(IF(VLOOKUP($A6,'Annex 2 EHV charges'!$D:$O,12,FALSE)=0,"",VLOOKUP($A6,'Annex 2 EHV charges'!$D:$O,12,FALSE)),"")</f>
        <v>-</v>
      </c>
      <c r="H6" s="92" t="str">
        <f>IFERROR(IF(VLOOKUP($A6,'Annex 2 EHV charges'!$D:$P,13,FALSE)=0,"",VLOOKUP($A6,'Annex 2 EHV charges'!$D:$P,13,FALSE)),"")</f>
        <v>-</v>
      </c>
    </row>
    <row r="7" spans="1:15" ht="12.75" customHeight="1" x14ac:dyDescent="0.25">
      <c r="A7" s="86">
        <f t="array" ref="A7">IFERROR(INDEX('Annex 2 EHV charges'!$D$11:$D$260, MATCH(0, IF(ISBLANK('Annex 2 EHV charges'!$D$11:$D$260),1, COUNTIF(A$4:$A6, 'Annex 2 EHV charges'!$D$11:$D$260)), 0)),"")</f>
        <v>603</v>
      </c>
      <c r="B7" s="85">
        <f>IF($A7="","",VLOOKUP($A7,'Annex 2 EHV charges'!$D:$O,2,0))</f>
        <v>603</v>
      </c>
      <c r="C7" s="86">
        <f>IF($A7="","",VLOOKUP($A7,'Annex 2 EHV charges'!$D:$O,3,0))</f>
        <v>1300050649372</v>
      </c>
      <c r="D7" s="85" t="str">
        <f>IF($A7="","",VLOOKUP($A7,'Annex 2 EHV charges'!$D:$O,4,0))</f>
        <v>Shell Stanlow</v>
      </c>
      <c r="E7" s="90" t="str">
        <f>IFERROR(IF(VLOOKUP($A7,'Annex 2 EHV charges'!$D:$O,10,FALSE)=0,"",VLOOKUP($A7,'Annex 2 EHV charges'!$D:$O,10,FALSE)),"")</f>
        <v>-</v>
      </c>
      <c r="F7" s="91">
        <f>IFERROR(IF(VLOOKUP($A7,'Annex 2 EHV charges'!$D:$O,11,FALSE)=0,"",VLOOKUP($A7,'Annex 2 EHV charges'!$D:$O,11,FALSE)),"")</f>
        <v>3054.27</v>
      </c>
      <c r="G7" s="92">
        <f>IFERROR(IF(VLOOKUP($A7,'Annex 2 EHV charges'!$D:$O,12,FALSE)=0,"",VLOOKUP($A7,'Annex 2 EHV charges'!$D:$O,12,FALSE)),"")</f>
        <v>0.05</v>
      </c>
      <c r="H7" s="92">
        <f>IFERROR(IF(VLOOKUP($A7,'Annex 2 EHV charges'!$D:$P,13,FALSE)=0,"",VLOOKUP($A7,'Annex 2 EHV charges'!$D:$P,13,FALSE)),"")</f>
        <v>0.05</v>
      </c>
    </row>
    <row r="8" spans="1:15" ht="12.75" customHeight="1" x14ac:dyDescent="0.25">
      <c r="A8" s="86">
        <f t="array" ref="A8">IFERROR(INDEX('Annex 2 EHV charges'!$D$11:$D$260, MATCH(0, IF(ISBLANK('Annex 2 EHV charges'!$D$11:$D$260),1, COUNTIF(A$4:$A7, 'Annex 2 EHV charges'!$D$11:$D$260)), 0)),"")</f>
        <v>618</v>
      </c>
      <c r="B8" s="85">
        <f>IF($A8="","",VLOOKUP($A8,'Annex 2 EHV charges'!$D:$O,2,0))</f>
        <v>618</v>
      </c>
      <c r="C8" s="86">
        <f>IF($A8="","",VLOOKUP($A8,'Annex 2 EHV charges'!$D:$O,3,0))</f>
        <v>1300060704603</v>
      </c>
      <c r="D8" s="85" t="str">
        <f>IF($A8="","",VLOOKUP($A8,'Annex 2 EHV charges'!$D:$O,4,0))</f>
        <v>Ineos Chlor Ltd (Lostock)</v>
      </c>
      <c r="E8" s="90" t="str">
        <f>IFERROR(IF(VLOOKUP($A8,'Annex 2 EHV charges'!$D:$O,10,FALSE)=0,"",VLOOKUP($A8,'Annex 2 EHV charges'!$D:$O,10,FALSE)),"")</f>
        <v>-</v>
      </c>
      <c r="F8" s="91">
        <f>IFERROR(IF(VLOOKUP($A8,'Annex 2 EHV charges'!$D:$O,11,FALSE)=0,"",VLOOKUP($A8,'Annex 2 EHV charges'!$D:$O,11,FALSE)),"")</f>
        <v>2584.0700000000002</v>
      </c>
      <c r="G8" s="92">
        <f>IFERROR(IF(VLOOKUP($A8,'Annex 2 EHV charges'!$D:$O,12,FALSE)=0,"",VLOOKUP($A8,'Annex 2 EHV charges'!$D:$O,12,FALSE)),"")</f>
        <v>0.05</v>
      </c>
      <c r="H8" s="92">
        <f>IFERROR(IF(VLOOKUP($A8,'Annex 2 EHV charges'!$D:$P,13,FALSE)=0,"",VLOOKUP($A8,'Annex 2 EHV charges'!$D:$P,13,FALSE)),"")</f>
        <v>0.05</v>
      </c>
    </row>
    <row r="9" spans="1:15" ht="12.75" customHeight="1" x14ac:dyDescent="0.25">
      <c r="A9" s="86">
        <f t="array" ref="A9">IFERROR(INDEX('Annex 2 EHV charges'!$D$11:$D$260, MATCH(0, IF(ISBLANK('Annex 2 EHV charges'!$D$11:$D$260),1, COUNTIF(A$4:$A8, 'Annex 2 EHV charges'!$D$11:$D$260)), 0)),"")</f>
        <v>655</v>
      </c>
      <c r="B9" s="85">
        <f>IF($A9="","",VLOOKUP($A9,'Annex 2 EHV charges'!$D:$O,2,0))</f>
        <v>655</v>
      </c>
      <c r="C9" s="86">
        <f>IF($A9="","",VLOOKUP($A9,'Annex 2 EHV charges'!$D:$O,3,0))</f>
        <v>1300060704082</v>
      </c>
      <c r="D9" s="85" t="str">
        <f>IF($A9="","",VLOOKUP($A9,'Annex 2 EHV charges'!$D:$O,4,0))</f>
        <v>SafeGuard Bradwell</v>
      </c>
      <c r="E9" s="90" t="str">
        <f>IFERROR(IF(VLOOKUP($A9,'Annex 2 EHV charges'!$D:$O,10,FALSE)=0,"",VLOOKUP($A9,'Annex 2 EHV charges'!$D:$O,10,FALSE)),"")</f>
        <v>-</v>
      </c>
      <c r="F9" s="91">
        <f>IFERROR(IF(VLOOKUP($A9,'Annex 2 EHV charges'!$D:$O,11,FALSE)=0,"",VLOOKUP($A9,'Annex 2 EHV charges'!$D:$O,11,FALSE)),"")</f>
        <v>4523.5</v>
      </c>
      <c r="G9" s="92">
        <f>IFERROR(IF(VLOOKUP($A9,'Annex 2 EHV charges'!$D:$O,12,FALSE)=0,"",VLOOKUP($A9,'Annex 2 EHV charges'!$D:$O,12,FALSE)),"")</f>
        <v>0.05</v>
      </c>
      <c r="H9" s="92">
        <f>IFERROR(IF(VLOOKUP($A9,'Annex 2 EHV charges'!$D:$P,13,FALSE)=0,"",VLOOKUP($A9,'Annex 2 EHV charges'!$D:$P,13,FALSE)),"")</f>
        <v>0.05</v>
      </c>
    </row>
    <row r="10" spans="1:15" ht="12.75" customHeight="1" x14ac:dyDescent="0.25">
      <c r="A10" s="86">
        <f t="array" ref="A10">IFERROR(INDEX('Annex 2 EHV charges'!$D$11:$D$260, MATCH(0, IF(ISBLANK('Annex 2 EHV charges'!$D$11:$D$260),1, COUNTIF(A$4:$A9, 'Annex 2 EHV charges'!$D$11:$D$260)), 0)),"")</f>
        <v>648</v>
      </c>
      <c r="B10" s="85">
        <f>IF($A10="","",VLOOKUP($A10,'Annex 2 EHV charges'!$D:$O,2,0))</f>
        <v>648</v>
      </c>
      <c r="C10" s="86">
        <f>IF($A10="","",VLOOKUP($A10,'Annex 2 EHV charges'!$D:$O,3,0))</f>
        <v>1300060640474</v>
      </c>
      <c r="D10" s="85" t="str">
        <f>IF($A10="","",VLOOKUP($A10,'Annex 2 EHV charges'!$D:$O,4,0))</f>
        <v>Kronospan</v>
      </c>
      <c r="E10" s="90" t="str">
        <f>IFERROR(IF(VLOOKUP($A10,'Annex 2 EHV charges'!$D:$O,10,FALSE)=0,"",VLOOKUP($A10,'Annex 2 EHV charges'!$D:$O,10,FALSE)),"")</f>
        <v>-</v>
      </c>
      <c r="F10" s="91">
        <f>IFERROR(IF(VLOOKUP($A10,'Annex 2 EHV charges'!$D:$O,11,FALSE)=0,"",VLOOKUP($A10,'Annex 2 EHV charges'!$D:$O,11,FALSE)),"")</f>
        <v>498.68</v>
      </c>
      <c r="G10" s="92">
        <f>IFERROR(IF(VLOOKUP($A10,'Annex 2 EHV charges'!$D:$O,12,FALSE)=0,"",VLOOKUP($A10,'Annex 2 EHV charges'!$D:$O,12,FALSE)),"")</f>
        <v>0.05</v>
      </c>
      <c r="H10" s="92">
        <f>IFERROR(IF(VLOOKUP($A10,'Annex 2 EHV charges'!$D:$P,13,FALSE)=0,"",VLOOKUP($A10,'Annex 2 EHV charges'!$D:$P,13,FALSE)),"")</f>
        <v>0.05</v>
      </c>
    </row>
    <row r="11" spans="1:15" ht="12.75" customHeight="1" x14ac:dyDescent="0.25">
      <c r="A11" s="86">
        <f t="array" ref="A11">IFERROR(INDEX('Annex 2 EHV charges'!$D$11:$D$260, MATCH(0, IF(ISBLANK('Annex 2 EHV charges'!$D$11:$D$260),1, COUNTIF(A$4:$A10, 'Annex 2 EHV charges'!$D$11:$D$260)), 0)),"")</f>
        <v>680</v>
      </c>
      <c r="B11" s="85">
        <f>IF($A11="","",VLOOKUP($A11,'Annex 2 EHV charges'!$D:$O,2,0))</f>
        <v>680</v>
      </c>
      <c r="C11" s="86">
        <f>IF($A11="","",VLOOKUP($A11,'Annex 2 EHV charges'!$D:$O,3,0))</f>
        <v>1300060748470</v>
      </c>
      <c r="D11" s="85" t="str">
        <f>IF($A11="","",VLOOKUP($A11,'Annex 2 EHV charges'!$D:$O,4,0))</f>
        <v>Pilkington's STOR</v>
      </c>
      <c r="E11" s="90" t="str">
        <f>IFERROR(IF(VLOOKUP($A11,'Annex 2 EHV charges'!$D:$O,10,FALSE)=0,"",VLOOKUP($A11,'Annex 2 EHV charges'!$D:$O,10,FALSE)),"")</f>
        <v>-</v>
      </c>
      <c r="F11" s="91">
        <f>IFERROR(IF(VLOOKUP($A11,'Annex 2 EHV charges'!$D:$O,11,FALSE)=0,"",VLOOKUP($A11,'Annex 2 EHV charges'!$D:$O,11,FALSE)),"")</f>
        <v>8868.98</v>
      </c>
      <c r="G11" s="92">
        <f>IFERROR(IF(VLOOKUP($A11,'Annex 2 EHV charges'!$D:$O,12,FALSE)=0,"",VLOOKUP($A11,'Annex 2 EHV charges'!$D:$O,12,FALSE)),"")</f>
        <v>0.05</v>
      </c>
      <c r="H11" s="92">
        <f>IFERROR(IF(VLOOKUP($A11,'Annex 2 EHV charges'!$D:$P,13,FALSE)=0,"",VLOOKUP($A11,'Annex 2 EHV charges'!$D:$P,13,FALSE)),"")</f>
        <v>0.05</v>
      </c>
    </row>
    <row r="12" spans="1:15" ht="12.75" customHeight="1" x14ac:dyDescent="0.25">
      <c r="A12" s="86">
        <f t="array" ref="A12">IFERROR(INDEX('Annex 2 EHV charges'!$D$11:$D$260, MATCH(0, IF(ISBLANK('Annex 2 EHV charges'!$D$11:$D$260),1, COUNTIF(A$4:$A11, 'Annex 2 EHV charges'!$D$11:$D$260)), 0)),"")</f>
        <v>658</v>
      </c>
      <c r="B12" s="85">
        <f>IF($A12="","",VLOOKUP($A12,'Annex 2 EHV charges'!$D:$O,2,0))</f>
        <v>658</v>
      </c>
      <c r="C12" s="86">
        <f>IF($A12="","",VLOOKUP($A12,'Annex 2 EHV charges'!$D:$O,3,0))</f>
        <v>1300060563759</v>
      </c>
      <c r="D12" s="85" t="str">
        <f>IF($A12="","",VLOOKUP($A12,'Annex 2 EHV charges'!$D:$O,4,0))</f>
        <v>Tyn dryfol PV</v>
      </c>
      <c r="E12" s="90" t="str">
        <f>IFERROR(IF(VLOOKUP($A12,'Annex 2 EHV charges'!$D:$O,10,FALSE)=0,"",VLOOKUP($A12,'Annex 2 EHV charges'!$D:$O,10,FALSE)),"")</f>
        <v>-</v>
      </c>
      <c r="F12" s="91">
        <f>IFERROR(IF(VLOOKUP($A12,'Annex 2 EHV charges'!$D:$O,11,FALSE)=0,"",VLOOKUP($A12,'Annex 2 EHV charges'!$D:$O,11,FALSE)),"")</f>
        <v>3095.08</v>
      </c>
      <c r="G12" s="92">
        <f>IFERROR(IF(VLOOKUP($A12,'Annex 2 EHV charges'!$D:$O,12,FALSE)=0,"",VLOOKUP($A12,'Annex 2 EHV charges'!$D:$O,12,FALSE)),"")</f>
        <v>0.05</v>
      </c>
      <c r="H12" s="92">
        <f>IFERROR(IF(VLOOKUP($A12,'Annex 2 EHV charges'!$D:$P,13,FALSE)=0,"",VLOOKUP($A12,'Annex 2 EHV charges'!$D:$P,13,FALSE)),"")</f>
        <v>0.05</v>
      </c>
    </row>
    <row r="13" spans="1:15" ht="12.75" customHeight="1" x14ac:dyDescent="0.25">
      <c r="A13" s="86">
        <f t="array" ref="A13">IFERROR(INDEX('Annex 2 EHV charges'!$D$11:$D$260, MATCH(0, IF(ISBLANK('Annex 2 EHV charges'!$D$11:$D$260),1, COUNTIF(A$4:$A12, 'Annex 2 EHV charges'!$D$11:$D$260)), 0)),"")</f>
        <v>621</v>
      </c>
      <c r="B13" s="85">
        <f>IF($A13="","",VLOOKUP($A13,'Annex 2 EHV charges'!$D:$O,2,0))</f>
        <v>621</v>
      </c>
      <c r="C13" s="86">
        <f>IF($A13="","",VLOOKUP($A13,'Annex 2 EHV charges'!$D:$O,3,0))</f>
        <v>1300050649336</v>
      </c>
      <c r="D13" s="85" t="str">
        <f>IF($A13="","",VLOOKUP($A13,'Annex 2 EHV charges'!$D:$O,4,0))</f>
        <v>BHP</v>
      </c>
      <c r="E13" s="90" t="str">
        <f>IFERROR(IF(VLOOKUP($A13,'Annex 2 EHV charges'!$D:$O,10,FALSE)=0,"",VLOOKUP($A13,'Annex 2 EHV charges'!$D:$O,10,FALSE)),"")</f>
        <v>-</v>
      </c>
      <c r="F13" s="91" t="str">
        <f>IFERROR(IF(VLOOKUP($A13,'Annex 2 EHV charges'!$D:$O,11,FALSE)=0,"",VLOOKUP($A13,'Annex 2 EHV charges'!$D:$O,11,FALSE)),"")</f>
        <v>-</v>
      </c>
      <c r="G13" s="92" t="str">
        <f>IFERROR(IF(VLOOKUP($A13,'Annex 2 EHV charges'!$D:$O,12,FALSE)=0,"",VLOOKUP($A13,'Annex 2 EHV charges'!$D:$O,12,FALSE)),"")</f>
        <v>-</v>
      </c>
      <c r="H13" s="92" t="str">
        <f>IFERROR(IF(VLOOKUP($A13,'Annex 2 EHV charges'!$D:$P,13,FALSE)=0,"",VLOOKUP($A13,'Annex 2 EHV charges'!$D:$P,13,FALSE)),"")</f>
        <v>-</v>
      </c>
    </row>
    <row r="14" spans="1:15" ht="12.75" customHeight="1" x14ac:dyDescent="0.25">
      <c r="A14" s="86">
        <f t="array" ref="A14">IFERROR(INDEX('Annex 2 EHV charges'!$D$11:$D$260, MATCH(0, IF(ISBLANK('Annex 2 EHV charges'!$D$11:$D$260),1, COUNTIF(A$4:$A13, 'Annex 2 EHV charges'!$D$11:$D$260)), 0)),"")</f>
        <v>659</v>
      </c>
      <c r="B14" s="85">
        <f>IF($A14="","",VLOOKUP($A14,'Annex 2 EHV charges'!$D:$O,2,0))</f>
        <v>659</v>
      </c>
      <c r="C14" s="86">
        <f>IF($A14="","",VLOOKUP($A14,'Annex 2 EHV charges'!$D:$O,3,0))</f>
        <v>1300060652629</v>
      </c>
      <c r="D14" s="85" t="str">
        <f>IF($A14="","",VLOOKUP($A14,'Annex 2 EHV charges'!$D:$O,4,0))</f>
        <v>Williams Farm Solar Park</v>
      </c>
      <c r="E14" s="90" t="str">
        <f>IFERROR(IF(VLOOKUP($A14,'Annex 2 EHV charges'!$D:$O,10,FALSE)=0,"",VLOOKUP($A14,'Annex 2 EHV charges'!$D:$O,10,FALSE)),"")</f>
        <v>-</v>
      </c>
      <c r="F14" s="91">
        <f>IFERROR(IF(VLOOKUP($A14,'Annex 2 EHV charges'!$D:$O,11,FALSE)=0,"",VLOOKUP($A14,'Annex 2 EHV charges'!$D:$O,11,FALSE)),"")</f>
        <v>953.1</v>
      </c>
      <c r="G14" s="92">
        <f>IFERROR(IF(VLOOKUP($A14,'Annex 2 EHV charges'!$D:$O,12,FALSE)=0,"",VLOOKUP($A14,'Annex 2 EHV charges'!$D:$O,12,FALSE)),"")</f>
        <v>0.05</v>
      </c>
      <c r="H14" s="92">
        <f>IFERROR(IF(VLOOKUP($A14,'Annex 2 EHV charges'!$D:$P,13,FALSE)=0,"",VLOOKUP($A14,'Annex 2 EHV charges'!$D:$P,13,FALSE)),"")</f>
        <v>0.05</v>
      </c>
    </row>
    <row r="15" spans="1:15" ht="12.75" customHeight="1" x14ac:dyDescent="0.25">
      <c r="A15" s="86">
        <f t="array" ref="A15">IFERROR(INDEX('Annex 2 EHV charges'!$D$11:$D$260, MATCH(0, IF(ISBLANK('Annex 2 EHV charges'!$D$11:$D$260),1, COUNTIF(A$4:$A14, 'Annex 2 EHV charges'!$D$11:$D$260)), 0)),"")</f>
        <v>604</v>
      </c>
      <c r="B15" s="85">
        <f>IF($A15="","",VLOOKUP($A15,'Annex 2 EHV charges'!$D:$O,2,0))</f>
        <v>604</v>
      </c>
      <c r="C15" s="86">
        <f>IF($A15="","",VLOOKUP($A15,'Annex 2 EHV charges'!$D:$O,3,0))</f>
        <v>1300054940683</v>
      </c>
      <c r="D15" s="85" t="str">
        <f>IF($A15="","",VLOOKUP($A15,'Annex 2 EHV charges'!$D:$O,4,0))</f>
        <v>Port of Liverpool</v>
      </c>
      <c r="E15" s="90" t="str">
        <f>IFERROR(IF(VLOOKUP($A15,'Annex 2 EHV charges'!$D:$O,10,FALSE)=0,"",VLOOKUP($A15,'Annex 2 EHV charges'!$D:$O,10,FALSE)),"")</f>
        <v>-</v>
      </c>
      <c r="F15" s="91">
        <f>IFERROR(IF(VLOOKUP($A15,'Annex 2 EHV charges'!$D:$O,11,FALSE)=0,"",VLOOKUP($A15,'Annex 2 EHV charges'!$D:$O,11,FALSE)),"")</f>
        <v>2127.6999999999998</v>
      </c>
      <c r="G15" s="92">
        <f>IFERROR(IF(VLOOKUP($A15,'Annex 2 EHV charges'!$D:$O,12,FALSE)=0,"",VLOOKUP($A15,'Annex 2 EHV charges'!$D:$O,12,FALSE)),"")</f>
        <v>0.05</v>
      </c>
      <c r="H15" s="92">
        <f>IFERROR(IF(VLOOKUP($A15,'Annex 2 EHV charges'!$D:$P,13,FALSE)=0,"",VLOOKUP($A15,'Annex 2 EHV charges'!$D:$P,13,FALSE)),"")</f>
        <v>0.05</v>
      </c>
    </row>
    <row r="16" spans="1:15" ht="12.75" customHeight="1" x14ac:dyDescent="0.25">
      <c r="A16" s="86">
        <f t="array" ref="A16">IFERROR(INDEX('Annex 2 EHV charges'!$D$11:$D$260, MATCH(0, IF(ISBLANK('Annex 2 EHV charges'!$D$11:$D$260),1, COUNTIF(A$4:$A15, 'Annex 2 EHV charges'!$D$11:$D$260)), 0)),"")</f>
        <v>660</v>
      </c>
      <c r="B16" s="85">
        <f>IF($A16="","",VLOOKUP($A16,'Annex 2 EHV charges'!$D:$O,2,0))</f>
        <v>660</v>
      </c>
      <c r="C16" s="86">
        <f>IF($A16="","",VLOOKUP($A16,'Annex 2 EHV charges'!$D:$O,3,0))</f>
        <v>1300060784158</v>
      </c>
      <c r="D16" s="85" t="str">
        <f>IF($A16="","",VLOOKUP($A16,'Annex 2 EHV charges'!$D:$O,4,0))</f>
        <v>Booston Wood</v>
      </c>
      <c r="E16" s="90" t="str">
        <f>IFERROR(IF(VLOOKUP($A16,'Annex 2 EHV charges'!$D:$O,10,FALSE)=0,"",VLOOKUP($A16,'Annex 2 EHV charges'!$D:$O,10,FALSE)),"")</f>
        <v>-</v>
      </c>
      <c r="F16" s="91">
        <f>IFERROR(IF(VLOOKUP($A16,'Annex 2 EHV charges'!$D:$O,11,FALSE)=0,"",VLOOKUP($A16,'Annex 2 EHV charges'!$D:$O,11,FALSE)),"")</f>
        <v>1645.34</v>
      </c>
      <c r="G16" s="92">
        <f>IFERROR(IF(VLOOKUP($A16,'Annex 2 EHV charges'!$D:$O,12,FALSE)=0,"",VLOOKUP($A16,'Annex 2 EHV charges'!$D:$O,12,FALSE)),"")</f>
        <v>0.05</v>
      </c>
      <c r="H16" s="92">
        <f>IFERROR(IF(VLOOKUP($A16,'Annex 2 EHV charges'!$D:$P,13,FALSE)=0,"",VLOOKUP($A16,'Annex 2 EHV charges'!$D:$P,13,FALSE)),"")</f>
        <v>0.05</v>
      </c>
    </row>
    <row r="17" spans="1:8" ht="12.75" customHeight="1" x14ac:dyDescent="0.25">
      <c r="A17" s="86">
        <f t="array" ref="A17">IFERROR(INDEX('Annex 2 EHV charges'!$D$11:$D$260, MATCH(0, IF(ISBLANK('Annex 2 EHV charges'!$D$11:$D$260),1, COUNTIF(A$4:$A16, 'Annex 2 EHV charges'!$D$11:$D$260)), 0)),"")</f>
        <v>661</v>
      </c>
      <c r="B17" s="85">
        <f>IF($A17="","",VLOOKUP($A17,'Annex 2 EHV charges'!$D:$O,2,0))</f>
        <v>661</v>
      </c>
      <c r="C17" s="86">
        <f>IF($A17="","",VLOOKUP($A17,'Annex 2 EHV charges'!$D:$O,3,0))</f>
        <v>1300060579182</v>
      </c>
      <c r="D17" s="85" t="str">
        <f>IF($A17="","",VLOOKUP($A17,'Annex 2 EHV charges'!$D:$O,4,0))</f>
        <v>Combermere Abbey PV</v>
      </c>
      <c r="E17" s="90" t="str">
        <f>IFERROR(IF(VLOOKUP($A17,'Annex 2 EHV charges'!$D:$O,10,FALSE)=0,"",VLOOKUP($A17,'Annex 2 EHV charges'!$D:$O,10,FALSE)),"")</f>
        <v>-</v>
      </c>
      <c r="F17" s="91">
        <f>IFERROR(IF(VLOOKUP($A17,'Annex 2 EHV charges'!$D:$O,11,FALSE)=0,"",VLOOKUP($A17,'Annex 2 EHV charges'!$D:$O,11,FALSE)),"")</f>
        <v>3200.25</v>
      </c>
      <c r="G17" s="92">
        <f>IFERROR(IF(VLOOKUP($A17,'Annex 2 EHV charges'!$D:$O,12,FALSE)=0,"",VLOOKUP($A17,'Annex 2 EHV charges'!$D:$O,12,FALSE)),"")</f>
        <v>0.05</v>
      </c>
      <c r="H17" s="92">
        <f>IFERROR(IF(VLOOKUP($A17,'Annex 2 EHV charges'!$D:$P,13,FALSE)=0,"",VLOOKUP($A17,'Annex 2 EHV charges'!$D:$P,13,FALSE)),"")</f>
        <v>0.05</v>
      </c>
    </row>
    <row r="18" spans="1:8" ht="12.75" customHeight="1" x14ac:dyDescent="0.25">
      <c r="A18" s="86">
        <f t="array" ref="A18">IFERROR(INDEX('Annex 2 EHV charges'!$D$11:$D$260, MATCH(0, IF(ISBLANK('Annex 2 EHV charges'!$D$11:$D$260),1, COUNTIF(A$4:$A17, 'Annex 2 EHV charges'!$D$11:$D$260)), 0)),"")</f>
        <v>628</v>
      </c>
      <c r="B18" s="85">
        <f>IF($A18="","",VLOOKUP($A18,'Annex 2 EHV charges'!$D:$O,2,0))</f>
        <v>628</v>
      </c>
      <c r="C18" s="86">
        <f>IF($A18="","",VLOOKUP($A18,'Annex 2 EHV charges'!$D:$O,3,0))</f>
        <v>1300060075405</v>
      </c>
      <c r="D18" s="85" t="str">
        <f>IF($A18="","",VLOOKUP($A18,'Annex 2 EHV charges'!$D:$O,4,0))</f>
        <v>Amegni</v>
      </c>
      <c r="E18" s="90" t="str">
        <f>IFERROR(IF(VLOOKUP($A18,'Annex 2 EHV charges'!$D:$O,10,FALSE)=0,"",VLOOKUP($A18,'Annex 2 EHV charges'!$D:$O,10,FALSE)),"")</f>
        <v>-</v>
      </c>
      <c r="F18" s="91">
        <f>IFERROR(IF(VLOOKUP($A18,'Annex 2 EHV charges'!$D:$O,11,FALSE)=0,"",VLOOKUP($A18,'Annex 2 EHV charges'!$D:$O,11,FALSE)),"")</f>
        <v>795.77</v>
      </c>
      <c r="G18" s="92">
        <f>IFERROR(IF(VLOOKUP($A18,'Annex 2 EHV charges'!$D:$O,12,FALSE)=0,"",VLOOKUP($A18,'Annex 2 EHV charges'!$D:$O,12,FALSE)),"")</f>
        <v>0.05</v>
      </c>
      <c r="H18" s="92">
        <f>IFERROR(IF(VLOOKUP($A18,'Annex 2 EHV charges'!$D:$P,13,FALSE)=0,"",VLOOKUP($A18,'Annex 2 EHV charges'!$D:$P,13,FALSE)),"")</f>
        <v>0.05</v>
      </c>
    </row>
    <row r="19" spans="1:8" ht="12.75" customHeight="1" x14ac:dyDescent="0.25">
      <c r="A19" s="86">
        <f t="array" ref="A19">IFERROR(INDEX('Annex 2 EHV charges'!$D$11:$D$260, MATCH(0, IF(ISBLANK('Annex 2 EHV charges'!$D$11:$D$260),1, COUNTIF(A$4:$A18, 'Annex 2 EHV charges'!$D$11:$D$260)), 0)),"")</f>
        <v>629</v>
      </c>
      <c r="B19" s="85">
        <f>IF($A19="","",VLOOKUP($A19,'Annex 2 EHV charges'!$D:$O,2,0))</f>
        <v>629</v>
      </c>
      <c r="C19" s="86">
        <f>IF($A19="","",VLOOKUP($A19,'Annex 2 EHV charges'!$D:$O,3,0))</f>
        <v>1300038004507</v>
      </c>
      <c r="D19" s="85" t="str">
        <f>IF($A19="","",VLOOKUP($A19,'Annex 2 EHV charges'!$D:$O,4,0))</f>
        <v>Salt Union</v>
      </c>
      <c r="E19" s="90" t="str">
        <f>IFERROR(IF(VLOOKUP($A19,'Annex 2 EHV charges'!$D:$O,10,FALSE)=0,"",VLOOKUP($A19,'Annex 2 EHV charges'!$D:$O,10,FALSE)),"")</f>
        <v>-</v>
      </c>
      <c r="F19" s="91">
        <f>IFERROR(IF(VLOOKUP($A19,'Annex 2 EHV charges'!$D:$O,11,FALSE)=0,"",VLOOKUP($A19,'Annex 2 EHV charges'!$D:$O,11,FALSE)),"")</f>
        <v>10077.66</v>
      </c>
      <c r="G19" s="92">
        <f>IFERROR(IF(VLOOKUP($A19,'Annex 2 EHV charges'!$D:$O,12,FALSE)=0,"",VLOOKUP($A19,'Annex 2 EHV charges'!$D:$O,12,FALSE)),"")</f>
        <v>0.05</v>
      </c>
      <c r="H19" s="92">
        <f>IFERROR(IF(VLOOKUP($A19,'Annex 2 EHV charges'!$D:$P,13,FALSE)=0,"",VLOOKUP($A19,'Annex 2 EHV charges'!$D:$P,13,FALSE)),"")</f>
        <v>0.05</v>
      </c>
    </row>
    <row r="20" spans="1:8" ht="12.75" customHeight="1" x14ac:dyDescent="0.25">
      <c r="A20" s="86">
        <f t="array" ref="A20">IFERROR(INDEX('Annex 2 EHV charges'!$D$11:$D$260, MATCH(0, IF(ISBLANK('Annex 2 EHV charges'!$D$11:$D$260),1, COUNTIF(A$4:$A19, 'Annex 2 EHV charges'!$D$11:$D$260)), 0)),"")</f>
        <v>681</v>
      </c>
      <c r="B20" s="85">
        <f>IF($A20="","",VLOOKUP($A20,'Annex 2 EHV charges'!$D:$O,2,0))</f>
        <v>681</v>
      </c>
      <c r="C20" s="86">
        <f>IF($A20="","",VLOOKUP($A20,'Annex 2 EHV charges'!$D:$O,3,0))</f>
        <v>1300060584280</v>
      </c>
      <c r="D20" s="85" t="str">
        <f>IF($A20="","",VLOOKUP($A20,'Annex 2 EHV charges'!$D:$O,4,0))</f>
        <v>Parciau Solar Park</v>
      </c>
      <c r="E20" s="90" t="str">
        <f>IFERROR(IF(VLOOKUP($A20,'Annex 2 EHV charges'!$D:$O,10,FALSE)=0,"",VLOOKUP($A20,'Annex 2 EHV charges'!$D:$O,10,FALSE)),"")</f>
        <v>-</v>
      </c>
      <c r="F20" s="91">
        <f>IFERROR(IF(VLOOKUP($A20,'Annex 2 EHV charges'!$D:$O,11,FALSE)=0,"",VLOOKUP($A20,'Annex 2 EHV charges'!$D:$O,11,FALSE)),"")</f>
        <v>969.83</v>
      </c>
      <c r="G20" s="92">
        <f>IFERROR(IF(VLOOKUP($A20,'Annex 2 EHV charges'!$D:$O,12,FALSE)=0,"",VLOOKUP($A20,'Annex 2 EHV charges'!$D:$O,12,FALSE)),"")</f>
        <v>0.05</v>
      </c>
      <c r="H20" s="92">
        <f>IFERROR(IF(VLOOKUP($A20,'Annex 2 EHV charges'!$D:$P,13,FALSE)=0,"",VLOOKUP($A20,'Annex 2 EHV charges'!$D:$P,13,FALSE)),"")</f>
        <v>0.05</v>
      </c>
    </row>
    <row r="21" spans="1:8" ht="12.75" customHeight="1" x14ac:dyDescent="0.25">
      <c r="A21" s="86">
        <f t="array" ref="A21">IFERROR(INDEX('Annex 2 EHV charges'!$D$11:$D$260, MATCH(0, IF(ISBLANK('Annex 2 EHV charges'!$D$11:$D$260),1, COUNTIF(A$4:$A20, 'Annex 2 EHV charges'!$D$11:$D$260)), 0)),"")</f>
        <v>663</v>
      </c>
      <c r="B21" s="85">
        <f>IF($A21="","",VLOOKUP($A21,'Annex 2 EHV charges'!$D:$O,2,0))</f>
        <v>663</v>
      </c>
      <c r="C21" s="86">
        <f>IF($A21="","",VLOOKUP($A21,'Annex 2 EHV charges'!$D:$O,3,0))</f>
        <v>1300060327224</v>
      </c>
      <c r="D21" s="85" t="str">
        <f>IF($A21="","",VLOOKUP($A21,'Annex 2 EHV charges'!$D:$O,4,0))</f>
        <v>Toyota</v>
      </c>
      <c r="E21" s="90" t="str">
        <f>IFERROR(IF(VLOOKUP($A21,'Annex 2 EHV charges'!$D:$O,10,FALSE)=0,"",VLOOKUP($A21,'Annex 2 EHV charges'!$D:$O,10,FALSE)),"")</f>
        <v>-</v>
      </c>
      <c r="F21" s="91">
        <f>IFERROR(IF(VLOOKUP($A21,'Annex 2 EHV charges'!$D:$O,11,FALSE)=0,"",VLOOKUP($A21,'Annex 2 EHV charges'!$D:$O,11,FALSE)),"")</f>
        <v>1098.8399999999999</v>
      </c>
      <c r="G21" s="92">
        <f>IFERROR(IF(VLOOKUP($A21,'Annex 2 EHV charges'!$D:$O,12,FALSE)=0,"",VLOOKUP($A21,'Annex 2 EHV charges'!$D:$O,12,FALSE)),"")</f>
        <v>0.05</v>
      </c>
      <c r="H21" s="92">
        <f>IFERROR(IF(VLOOKUP($A21,'Annex 2 EHV charges'!$D:$P,13,FALSE)=0,"",VLOOKUP($A21,'Annex 2 EHV charges'!$D:$P,13,FALSE)),"")</f>
        <v>0.05</v>
      </c>
    </row>
    <row r="22" spans="1:8" ht="12.75" customHeight="1" x14ac:dyDescent="0.25">
      <c r="A22" s="86">
        <f t="array" ref="A22">IFERROR(INDEX('Annex 2 EHV charges'!$D$11:$D$260, MATCH(0, IF(ISBLANK('Annex 2 EHV charges'!$D$11:$D$260),1, COUNTIF(A$4:$A21, 'Annex 2 EHV charges'!$D$11:$D$260)), 0)),"")</f>
        <v>635</v>
      </c>
      <c r="B22" s="85">
        <f>IF($A22="","",VLOOKUP($A22,'Annex 2 EHV charges'!$D:$O,2,0))</f>
        <v>635</v>
      </c>
      <c r="C22" s="86">
        <f>IF($A22="","",VLOOKUP($A22,'Annex 2 EHV charges'!$D:$O,3,0))</f>
        <v>1300050931602</v>
      </c>
      <c r="D22" s="85" t="str">
        <f>IF($A22="","",VLOOKUP($A22,'Annex 2 EHV charges'!$D:$O,4,0))</f>
        <v>Arpley Landfill</v>
      </c>
      <c r="E22" s="90" t="str">
        <f>IFERROR(IF(VLOOKUP($A22,'Annex 2 EHV charges'!$D:$O,10,FALSE)=0,"",VLOOKUP($A22,'Annex 2 EHV charges'!$D:$O,10,FALSE)),"")</f>
        <v>-</v>
      </c>
      <c r="F22" s="91" t="str">
        <f>IFERROR(IF(VLOOKUP($A22,'Annex 2 EHV charges'!$D:$O,11,FALSE)=0,"",VLOOKUP($A22,'Annex 2 EHV charges'!$D:$O,11,FALSE)),"")</f>
        <v>-</v>
      </c>
      <c r="G22" s="92" t="str">
        <f>IFERROR(IF(VLOOKUP($A22,'Annex 2 EHV charges'!$D:$O,12,FALSE)=0,"",VLOOKUP($A22,'Annex 2 EHV charges'!$D:$O,12,FALSE)),"")</f>
        <v>-</v>
      </c>
      <c r="H22" s="92" t="str">
        <f>IFERROR(IF(VLOOKUP($A22,'Annex 2 EHV charges'!$D:$P,13,FALSE)=0,"",VLOOKUP($A22,'Annex 2 EHV charges'!$D:$P,13,FALSE)),"")</f>
        <v>-</v>
      </c>
    </row>
    <row r="23" spans="1:8" ht="12.75" customHeight="1" x14ac:dyDescent="0.25">
      <c r="A23" s="86">
        <f t="array" ref="A23">IFERROR(INDEX('Annex 2 EHV charges'!$D$11:$D$260, MATCH(0, IF(ISBLANK('Annex 2 EHV charges'!$D$11:$D$260),1, COUNTIF(A$4:$A22, 'Annex 2 EHV charges'!$D$11:$D$260)), 0)),"")</f>
        <v>662</v>
      </c>
      <c r="B23" s="85">
        <f>IF($A23="","",VLOOKUP($A23,'Annex 2 EHV charges'!$D:$O,2,0))</f>
        <v>662</v>
      </c>
      <c r="C23" s="86">
        <f>IF($A23="","",VLOOKUP($A23,'Annex 2 EHV charges'!$D:$O,3,0))</f>
        <v>1300060736720</v>
      </c>
      <c r="D23" s="85" t="str">
        <f>IF($A23="","",VLOOKUP($A23,'Annex 2 EHV charges'!$D:$O,4,0))</f>
        <v>Queensferry Diesel</v>
      </c>
      <c r="E23" s="90" t="str">
        <f>IFERROR(IF(VLOOKUP($A23,'Annex 2 EHV charges'!$D:$O,10,FALSE)=0,"",VLOOKUP($A23,'Annex 2 EHV charges'!$D:$O,10,FALSE)),"")</f>
        <v>-</v>
      </c>
      <c r="F23" s="91">
        <f>IFERROR(IF(VLOOKUP($A23,'Annex 2 EHV charges'!$D:$O,11,FALSE)=0,"",VLOOKUP($A23,'Annex 2 EHV charges'!$D:$O,11,FALSE)),"")</f>
        <v>579.57000000000005</v>
      </c>
      <c r="G23" s="92">
        <f>IFERROR(IF(VLOOKUP($A23,'Annex 2 EHV charges'!$D:$O,12,FALSE)=0,"",VLOOKUP($A23,'Annex 2 EHV charges'!$D:$O,12,FALSE)),"")</f>
        <v>0.05</v>
      </c>
      <c r="H23" s="92">
        <f>IFERROR(IF(VLOOKUP($A23,'Annex 2 EHV charges'!$D:$P,13,FALSE)=0,"",VLOOKUP($A23,'Annex 2 EHV charges'!$D:$P,13,FALSE)),"")</f>
        <v>0.05</v>
      </c>
    </row>
    <row r="24" spans="1:8" ht="12.75" customHeight="1" x14ac:dyDescent="0.25">
      <c r="A24" s="86">
        <f t="array" ref="A24">IFERROR(INDEX('Annex 2 EHV charges'!$D$11:$D$260, MATCH(0, IF(ISBLANK('Annex 2 EHV charges'!$D$11:$D$260),1, COUNTIF(A$4:$A23, 'Annex 2 EHV charges'!$D$11:$D$260)), 0)),"")</f>
        <v>638</v>
      </c>
      <c r="B24" s="85">
        <f>IF($A24="","",VLOOKUP($A24,'Annex 2 EHV charges'!$D:$O,2,0))</f>
        <v>638</v>
      </c>
      <c r="C24" s="86">
        <f>IF($A24="","",VLOOKUP($A24,'Annex 2 EHV charges'!$D:$O,3,0))</f>
        <v>1300052122859</v>
      </c>
      <c r="D24" s="85" t="str">
        <f>IF($A24="","",VLOOKUP($A24,'Annex 2 EHV charges'!$D:$O,4,0))</f>
        <v>Cemmaes C</v>
      </c>
      <c r="E24" s="90" t="str">
        <f>IFERROR(IF(VLOOKUP($A24,'Annex 2 EHV charges'!$D:$O,10,FALSE)=0,"",VLOOKUP($A24,'Annex 2 EHV charges'!$D:$O,10,FALSE)),"")</f>
        <v>-</v>
      </c>
      <c r="F24" s="91" t="str">
        <f>IFERROR(IF(VLOOKUP($A24,'Annex 2 EHV charges'!$D:$O,11,FALSE)=0,"",VLOOKUP($A24,'Annex 2 EHV charges'!$D:$O,11,FALSE)),"")</f>
        <v>-</v>
      </c>
      <c r="G24" s="92" t="str">
        <f>IFERROR(IF(VLOOKUP($A24,'Annex 2 EHV charges'!$D:$O,12,FALSE)=0,"",VLOOKUP($A24,'Annex 2 EHV charges'!$D:$O,12,FALSE)),"")</f>
        <v>-</v>
      </c>
      <c r="H24" s="92" t="str">
        <f>IFERROR(IF(VLOOKUP($A24,'Annex 2 EHV charges'!$D:$P,13,FALSE)=0,"",VLOOKUP($A24,'Annex 2 EHV charges'!$D:$P,13,FALSE)),"")</f>
        <v>-</v>
      </c>
    </row>
    <row r="25" spans="1:8" ht="12.75" customHeight="1" x14ac:dyDescent="0.25">
      <c r="A25" s="86">
        <f t="array" ref="A25">IFERROR(INDEX('Annex 2 EHV charges'!$D$11:$D$260, MATCH(0, IF(ISBLANK('Annex 2 EHV charges'!$D$11:$D$260),1, COUNTIF(A$4:$A24, 'Annex 2 EHV charges'!$D$11:$D$260)), 0)),"")</f>
        <v>639</v>
      </c>
      <c r="B25" s="85">
        <f>IF($A25="","",VLOOKUP($A25,'Annex 2 EHV charges'!$D:$O,2,0))</f>
        <v>639</v>
      </c>
      <c r="C25" s="86">
        <f>IF($A25="","",VLOOKUP($A25,'Annex 2 EHV charges'!$D:$O,3,0))</f>
        <v>1300051821478</v>
      </c>
      <c r="D25" s="85" t="str">
        <f>IF($A25="","",VLOOKUP($A25,'Annex 2 EHV charges'!$D:$O,4,0))</f>
        <v>PG Strand Gate</v>
      </c>
      <c r="E25" s="90" t="str">
        <f>IFERROR(IF(VLOOKUP($A25,'Annex 2 EHV charges'!$D:$O,10,FALSE)=0,"",VLOOKUP($A25,'Annex 2 EHV charges'!$D:$O,10,FALSE)),"")</f>
        <v>-</v>
      </c>
      <c r="F25" s="91" t="str">
        <f>IFERROR(IF(VLOOKUP($A25,'Annex 2 EHV charges'!$D:$O,11,FALSE)=0,"",VLOOKUP($A25,'Annex 2 EHV charges'!$D:$O,11,FALSE)),"")</f>
        <v>-</v>
      </c>
      <c r="G25" s="92" t="str">
        <f>IFERROR(IF(VLOOKUP($A25,'Annex 2 EHV charges'!$D:$O,12,FALSE)=0,"",VLOOKUP($A25,'Annex 2 EHV charges'!$D:$O,12,FALSE)),"")</f>
        <v>-</v>
      </c>
      <c r="H25" s="92" t="str">
        <f>IFERROR(IF(VLOOKUP($A25,'Annex 2 EHV charges'!$D:$P,13,FALSE)=0,"",VLOOKUP($A25,'Annex 2 EHV charges'!$D:$P,13,FALSE)),"")</f>
        <v>-</v>
      </c>
    </row>
    <row r="26" spans="1:8" ht="12.75" customHeight="1" x14ac:dyDescent="0.25">
      <c r="A26" s="86">
        <f t="array" ref="A26">IFERROR(INDEX('Annex 2 EHV charges'!$D$11:$D$260, MATCH(0, IF(ISBLANK('Annex 2 EHV charges'!$D$11:$D$260),1, COUNTIF(A$4:$A25, 'Annex 2 EHV charges'!$D$11:$D$260)), 0)),"")</f>
        <v>640</v>
      </c>
      <c r="B26" s="85">
        <f>IF($A26="","",VLOOKUP($A26,'Annex 2 EHV charges'!$D:$O,2,0))</f>
        <v>640</v>
      </c>
      <c r="C26" s="86">
        <f>IF($A26="","",VLOOKUP($A26,'Annex 2 EHV charges'!$D:$O,3,0))</f>
        <v>1300052545276</v>
      </c>
      <c r="D26" s="85" t="str">
        <f>IF($A26="","",VLOOKUP($A26,'Annex 2 EHV charges'!$D:$O,4,0))</f>
        <v>Moel Maelogan (A)</v>
      </c>
      <c r="E26" s="90" t="str">
        <f>IFERROR(IF(VLOOKUP($A26,'Annex 2 EHV charges'!$D:$O,10,FALSE)=0,"",VLOOKUP($A26,'Annex 2 EHV charges'!$D:$O,10,FALSE)),"")</f>
        <v>-</v>
      </c>
      <c r="F26" s="91" t="str">
        <f>IFERROR(IF(VLOOKUP($A26,'Annex 2 EHV charges'!$D:$O,11,FALSE)=0,"",VLOOKUP($A26,'Annex 2 EHV charges'!$D:$O,11,FALSE)),"")</f>
        <v>-</v>
      </c>
      <c r="G26" s="92" t="str">
        <f>IFERROR(IF(VLOOKUP($A26,'Annex 2 EHV charges'!$D:$O,12,FALSE)=0,"",VLOOKUP($A26,'Annex 2 EHV charges'!$D:$O,12,FALSE)),"")</f>
        <v>-</v>
      </c>
      <c r="H26" s="92" t="str">
        <f>IFERROR(IF(VLOOKUP($A26,'Annex 2 EHV charges'!$D:$P,13,FALSE)=0,"",VLOOKUP($A26,'Annex 2 EHV charges'!$D:$P,13,FALSE)),"")</f>
        <v>-</v>
      </c>
    </row>
    <row r="27" spans="1:8" ht="12.75" customHeight="1" x14ac:dyDescent="0.25">
      <c r="A27" s="86">
        <f t="array" ref="A27">IFERROR(INDEX('Annex 2 EHV charges'!$D$11:$D$260, MATCH(0, IF(ISBLANK('Annex 2 EHV charges'!$D$11:$D$260),1, COUNTIF(A$4:$A26, 'Annex 2 EHV charges'!$D$11:$D$260)), 0)),"")</f>
        <v>641</v>
      </c>
      <c r="B27" s="85">
        <f>IF($A27="","",VLOOKUP($A27,'Annex 2 EHV charges'!$D:$O,2,0))</f>
        <v>641</v>
      </c>
      <c r="C27" s="86">
        <f>IF($A27="","",VLOOKUP($A27,'Annex 2 EHV charges'!$D:$O,3,0))</f>
        <v>1300052545294</v>
      </c>
      <c r="D27" s="85" t="str">
        <f>IF($A27="","",VLOOKUP($A27,'Annex 2 EHV charges'!$D:$O,4,0))</f>
        <v>Moel Maelogan (B)</v>
      </c>
      <c r="E27" s="90" t="str">
        <f>IFERROR(IF(VLOOKUP($A27,'Annex 2 EHV charges'!$D:$O,10,FALSE)=0,"",VLOOKUP($A27,'Annex 2 EHV charges'!$D:$O,10,FALSE)),"")</f>
        <v>-</v>
      </c>
      <c r="F27" s="91" t="str">
        <f>IFERROR(IF(VLOOKUP($A27,'Annex 2 EHV charges'!$D:$O,11,FALSE)=0,"",VLOOKUP($A27,'Annex 2 EHV charges'!$D:$O,11,FALSE)),"")</f>
        <v>-</v>
      </c>
      <c r="G27" s="92" t="str">
        <f>IFERROR(IF(VLOOKUP($A27,'Annex 2 EHV charges'!$D:$O,12,FALSE)=0,"",VLOOKUP($A27,'Annex 2 EHV charges'!$D:$O,12,FALSE)),"")</f>
        <v>-</v>
      </c>
      <c r="H27" s="92" t="str">
        <f>IFERROR(IF(VLOOKUP($A27,'Annex 2 EHV charges'!$D:$P,13,FALSE)=0,"",VLOOKUP($A27,'Annex 2 EHV charges'!$D:$P,13,FALSE)),"")</f>
        <v>-</v>
      </c>
    </row>
    <row r="28" spans="1:8" ht="12.75" customHeight="1" x14ac:dyDescent="0.25">
      <c r="A28" s="86">
        <f t="array" ref="A28">IFERROR(INDEX('Annex 2 EHV charges'!$D$11:$D$260, MATCH(0, IF(ISBLANK('Annex 2 EHV charges'!$D$11:$D$260),1, COUNTIF(A$4:$A27, 'Annex 2 EHV charges'!$D$11:$D$260)), 0)),"")</f>
        <v>642</v>
      </c>
      <c r="B28" s="85">
        <f>IF($A28="","",VLOOKUP($A28,'Annex 2 EHV charges'!$D:$O,2,0))</f>
        <v>642</v>
      </c>
      <c r="C28" s="86">
        <f>IF($A28="","",VLOOKUP($A28,'Annex 2 EHV charges'!$D:$O,3,0))</f>
        <v>1300053022091</v>
      </c>
      <c r="D28" s="85" t="str">
        <f>IF($A28="","",VLOOKUP($A28,'Annex 2 EHV charges'!$D:$O,4,0))</f>
        <v>North Hoyle</v>
      </c>
      <c r="E28" s="90" t="str">
        <f>IFERROR(IF(VLOOKUP($A28,'Annex 2 EHV charges'!$D:$O,10,FALSE)=0,"",VLOOKUP($A28,'Annex 2 EHV charges'!$D:$O,10,FALSE)),"")</f>
        <v>-</v>
      </c>
      <c r="F28" s="91" t="str">
        <f>IFERROR(IF(VLOOKUP($A28,'Annex 2 EHV charges'!$D:$O,11,FALSE)=0,"",VLOOKUP($A28,'Annex 2 EHV charges'!$D:$O,11,FALSE)),"")</f>
        <v>-</v>
      </c>
      <c r="G28" s="92" t="str">
        <f>IFERROR(IF(VLOOKUP($A28,'Annex 2 EHV charges'!$D:$O,12,FALSE)=0,"",VLOOKUP($A28,'Annex 2 EHV charges'!$D:$O,12,FALSE)),"")</f>
        <v>-</v>
      </c>
      <c r="H28" s="92" t="str">
        <f>IFERROR(IF(VLOOKUP($A28,'Annex 2 EHV charges'!$D:$P,13,FALSE)=0,"",VLOOKUP($A28,'Annex 2 EHV charges'!$D:$P,13,FALSE)),"")</f>
        <v>-</v>
      </c>
    </row>
    <row r="29" spans="1:8" ht="12.75" customHeight="1" x14ac:dyDescent="0.25">
      <c r="A29" s="86">
        <f t="array" ref="A29">IFERROR(INDEX('Annex 2 EHV charges'!$D$11:$D$260, MATCH(0, IF(ISBLANK('Annex 2 EHV charges'!$D$11:$D$260),1, COUNTIF(A$4:$A28, 'Annex 2 EHV charges'!$D$11:$D$260)), 0)),"")</f>
        <v>643</v>
      </c>
      <c r="B29" s="85">
        <f>IF($A29="","",VLOOKUP($A29,'Annex 2 EHV charges'!$D:$O,2,0))</f>
        <v>643</v>
      </c>
      <c r="C29" s="86">
        <f>IF($A29="","",VLOOKUP($A29,'Annex 2 EHV charges'!$D:$O,3,0))</f>
        <v>1300053466369</v>
      </c>
      <c r="D29" s="85" t="str">
        <f>IF($A29="","",VLOOKUP($A29,'Annex 2 EHV charges'!$D:$O,4,0))</f>
        <v>Cefn Croyes (3)</v>
      </c>
      <c r="E29" s="90" t="str">
        <f>IFERROR(IF(VLOOKUP($A29,'Annex 2 EHV charges'!$D:$O,10,FALSE)=0,"",VLOOKUP($A29,'Annex 2 EHV charges'!$D:$O,10,FALSE)),"")</f>
        <v>-</v>
      </c>
      <c r="F29" s="91" t="str">
        <f>IFERROR(IF(VLOOKUP($A29,'Annex 2 EHV charges'!$D:$O,11,FALSE)=0,"",VLOOKUP($A29,'Annex 2 EHV charges'!$D:$O,11,FALSE)),"")</f>
        <v>-</v>
      </c>
      <c r="G29" s="92" t="str">
        <f>IFERROR(IF(VLOOKUP($A29,'Annex 2 EHV charges'!$D:$O,12,FALSE)=0,"",VLOOKUP($A29,'Annex 2 EHV charges'!$D:$O,12,FALSE)),"")</f>
        <v>-</v>
      </c>
      <c r="H29" s="92" t="str">
        <f>IFERROR(IF(VLOOKUP($A29,'Annex 2 EHV charges'!$D:$P,13,FALSE)=0,"",VLOOKUP($A29,'Annex 2 EHV charges'!$D:$P,13,FALSE)),"")</f>
        <v>-</v>
      </c>
    </row>
    <row r="30" spans="1:8" ht="12.75" customHeight="1" x14ac:dyDescent="0.25">
      <c r="A30" s="86">
        <f t="array" ref="A30">IFERROR(INDEX('Annex 2 EHV charges'!$D$11:$D$260, MATCH(0, IF(ISBLANK('Annex 2 EHV charges'!$D$11:$D$260),1, COUNTIF(A$4:$A29, 'Annex 2 EHV charges'!$D$11:$D$260)), 0)),"")</f>
        <v>644</v>
      </c>
      <c r="B30" s="85">
        <f>IF($A30="","",VLOOKUP($A30,'Annex 2 EHV charges'!$D:$O,2,0))</f>
        <v>644</v>
      </c>
      <c r="C30" s="86">
        <f>IF($A30="","",VLOOKUP($A30,'Annex 2 EHV charges'!$D:$O,3,0))</f>
        <v>1300053466387</v>
      </c>
      <c r="D30" s="85" t="str">
        <f>IF($A30="","",VLOOKUP($A30,'Annex 2 EHV charges'!$D:$O,4,0))</f>
        <v>Cefn Croyes (4)</v>
      </c>
      <c r="E30" s="90" t="str">
        <f>IFERROR(IF(VLOOKUP($A30,'Annex 2 EHV charges'!$D:$O,10,FALSE)=0,"",VLOOKUP($A30,'Annex 2 EHV charges'!$D:$O,10,FALSE)),"")</f>
        <v>-</v>
      </c>
      <c r="F30" s="91" t="str">
        <f>IFERROR(IF(VLOOKUP($A30,'Annex 2 EHV charges'!$D:$O,11,FALSE)=0,"",VLOOKUP($A30,'Annex 2 EHV charges'!$D:$O,11,FALSE)),"")</f>
        <v>-</v>
      </c>
      <c r="G30" s="92" t="str">
        <f>IFERROR(IF(VLOOKUP($A30,'Annex 2 EHV charges'!$D:$O,12,FALSE)=0,"",VLOOKUP($A30,'Annex 2 EHV charges'!$D:$O,12,FALSE)),"")</f>
        <v>-</v>
      </c>
      <c r="H30" s="92" t="str">
        <f>IFERROR(IF(VLOOKUP($A30,'Annex 2 EHV charges'!$D:$P,13,FALSE)=0,"",VLOOKUP($A30,'Annex 2 EHV charges'!$D:$P,13,FALSE)),"")</f>
        <v>-</v>
      </c>
    </row>
    <row r="31" spans="1:8" ht="12.75" customHeight="1" x14ac:dyDescent="0.25">
      <c r="A31" s="86">
        <f t="array" ref="A31">IFERROR(INDEX('Annex 2 EHV charges'!$D$11:$D$260, MATCH(0, IF(ISBLANK('Annex 2 EHV charges'!$D$11:$D$260),1, COUNTIF(A$4:$A30, 'Annex 2 EHV charges'!$D$11:$D$260)), 0)),"")</f>
        <v>645</v>
      </c>
      <c r="B31" s="85">
        <f>IF($A31="","",VLOOKUP($A31,'Annex 2 EHV charges'!$D:$O,2,0))</f>
        <v>645</v>
      </c>
      <c r="C31" s="86">
        <f>IF($A31="","",VLOOKUP($A31,'Annex 2 EHV charges'!$D:$O,3,0))</f>
        <v>1300053834691</v>
      </c>
      <c r="D31" s="85" t="str">
        <f>IF($A31="","",VLOOKUP($A31,'Annex 2 EHV charges'!$D:$O,4,0))</f>
        <v>Tir Mostyn</v>
      </c>
      <c r="E31" s="90" t="str">
        <f>IFERROR(IF(VLOOKUP($A31,'Annex 2 EHV charges'!$D:$O,10,FALSE)=0,"",VLOOKUP($A31,'Annex 2 EHV charges'!$D:$O,10,FALSE)),"")</f>
        <v>-</v>
      </c>
      <c r="F31" s="91" t="str">
        <f>IFERROR(IF(VLOOKUP($A31,'Annex 2 EHV charges'!$D:$O,11,FALSE)=0,"",VLOOKUP($A31,'Annex 2 EHV charges'!$D:$O,11,FALSE)),"")</f>
        <v>-</v>
      </c>
      <c r="G31" s="92" t="str">
        <f>IFERROR(IF(VLOOKUP($A31,'Annex 2 EHV charges'!$D:$O,12,FALSE)=0,"",VLOOKUP($A31,'Annex 2 EHV charges'!$D:$O,12,FALSE)),"")</f>
        <v>-</v>
      </c>
      <c r="H31" s="92" t="str">
        <f>IFERROR(IF(VLOOKUP($A31,'Annex 2 EHV charges'!$D:$P,13,FALSE)=0,"",VLOOKUP($A31,'Annex 2 EHV charges'!$D:$P,13,FALSE)),"")</f>
        <v>-</v>
      </c>
    </row>
    <row r="32" spans="1:8" ht="12.75" customHeight="1" x14ac:dyDescent="0.25">
      <c r="A32" s="86">
        <f t="array" ref="A32">IFERROR(INDEX('Annex 2 EHV charges'!$D$11:$D$260, MATCH(0, IF(ISBLANK('Annex 2 EHV charges'!$D$11:$D$260),1, COUNTIF(A$4:$A31, 'Annex 2 EHV charges'!$D$11:$D$260)), 0)),"")</f>
        <v>646</v>
      </c>
      <c r="B32" s="85">
        <f>IF($A32="","",VLOOKUP($A32,'Annex 2 EHV charges'!$D:$O,2,0))</f>
        <v>646</v>
      </c>
      <c r="C32" s="86">
        <f>IF($A32="","",VLOOKUP($A32,'Annex 2 EHV charges'!$D:$O,3,0))</f>
        <v>1300053862796</v>
      </c>
      <c r="D32" s="85" t="str">
        <f>IF($A32="","",VLOOKUP($A32,'Annex 2 EHV charges'!$D:$O,4,0))</f>
        <v>Mynydd Clogau</v>
      </c>
      <c r="E32" s="90" t="str">
        <f>IFERROR(IF(VLOOKUP($A32,'Annex 2 EHV charges'!$D:$O,10,FALSE)=0,"",VLOOKUP($A32,'Annex 2 EHV charges'!$D:$O,10,FALSE)),"")</f>
        <v>-</v>
      </c>
      <c r="F32" s="91" t="str">
        <f>IFERROR(IF(VLOOKUP($A32,'Annex 2 EHV charges'!$D:$O,11,FALSE)=0,"",VLOOKUP($A32,'Annex 2 EHV charges'!$D:$O,11,FALSE)),"")</f>
        <v>-</v>
      </c>
      <c r="G32" s="92" t="str">
        <f>IFERROR(IF(VLOOKUP($A32,'Annex 2 EHV charges'!$D:$O,12,FALSE)=0,"",VLOOKUP($A32,'Annex 2 EHV charges'!$D:$O,12,FALSE)),"")</f>
        <v>-</v>
      </c>
      <c r="H32" s="92" t="str">
        <f>IFERROR(IF(VLOOKUP($A32,'Annex 2 EHV charges'!$D:$P,13,FALSE)=0,"",VLOOKUP($A32,'Annex 2 EHV charges'!$D:$P,13,FALSE)),"")</f>
        <v>-</v>
      </c>
    </row>
    <row r="33" spans="1:8" ht="12.75" customHeight="1" x14ac:dyDescent="0.25">
      <c r="A33" s="86">
        <f t="array" ref="A33">IFERROR(INDEX('Annex 2 EHV charges'!$D$11:$D$260, MATCH(0, IF(ISBLANK('Annex 2 EHV charges'!$D$11:$D$260),1, COUNTIF(A$4:$A32, 'Annex 2 EHV charges'!$D$11:$D$260)), 0)),"")</f>
        <v>647</v>
      </c>
      <c r="B33" s="85">
        <f>IF($A33="","",VLOOKUP($A33,'Annex 2 EHV charges'!$D:$O,2,0))</f>
        <v>647</v>
      </c>
      <c r="C33" s="86">
        <f>IF($A33="","",VLOOKUP($A33,'Annex 2 EHV charges'!$D:$O,3,0))</f>
        <v>1300053962116</v>
      </c>
      <c r="D33" s="85" t="str">
        <f>IF($A33="","",VLOOKUP($A33,'Annex 2 EHV charges'!$D:$O,4,0))</f>
        <v>Granox</v>
      </c>
      <c r="E33" s="90" t="str">
        <f>IFERROR(IF(VLOOKUP($A33,'Annex 2 EHV charges'!$D:$O,10,FALSE)=0,"",VLOOKUP($A33,'Annex 2 EHV charges'!$D:$O,10,FALSE)),"")</f>
        <v>-</v>
      </c>
      <c r="F33" s="91" t="str">
        <f>IFERROR(IF(VLOOKUP($A33,'Annex 2 EHV charges'!$D:$O,11,FALSE)=0,"",VLOOKUP($A33,'Annex 2 EHV charges'!$D:$O,11,FALSE)),"")</f>
        <v>-</v>
      </c>
      <c r="G33" s="92" t="str">
        <f>IFERROR(IF(VLOOKUP($A33,'Annex 2 EHV charges'!$D:$O,12,FALSE)=0,"",VLOOKUP($A33,'Annex 2 EHV charges'!$D:$O,12,FALSE)),"")</f>
        <v>-</v>
      </c>
      <c r="H33" s="92" t="str">
        <f>IFERROR(IF(VLOOKUP($A33,'Annex 2 EHV charges'!$D:$P,13,FALSE)=0,"",VLOOKUP($A33,'Annex 2 EHV charges'!$D:$P,13,FALSE)),"")</f>
        <v>-</v>
      </c>
    </row>
    <row r="34" spans="1:8" ht="12.75" customHeight="1" x14ac:dyDescent="0.25">
      <c r="A34" s="86">
        <f t="array" ref="A34">IFERROR(INDEX('Annex 2 EHV charges'!$D$11:$D$260, MATCH(0, IF(ISBLANK('Annex 2 EHV charges'!$D$11:$D$260),1, COUNTIF(A$4:$A33, 'Annex 2 EHV charges'!$D$11:$D$260)), 0)),"")</f>
        <v>651</v>
      </c>
      <c r="B34" s="85">
        <f>IF($A34="","",VLOOKUP($A34,'Annex 2 EHV charges'!$D:$O,2,0))</f>
        <v>651</v>
      </c>
      <c r="C34" s="86">
        <f>IF($A34="","",VLOOKUP($A34,'Annex 2 EHV charges'!$D:$O,3,0))</f>
        <v>1300060499094</v>
      </c>
      <c r="D34" s="85" t="str">
        <f>IF($A34="","",VLOOKUP($A34,'Annex 2 EHV charges'!$D:$O,4,0))</f>
        <v>Tai Moelion</v>
      </c>
      <c r="E34" s="90" t="str">
        <f>IFERROR(IF(VLOOKUP($A34,'Annex 2 EHV charges'!$D:$O,10,FALSE)=0,"",VLOOKUP($A34,'Annex 2 EHV charges'!$D:$O,10,FALSE)),"")</f>
        <v>-</v>
      </c>
      <c r="F34" s="91">
        <f>IFERROR(IF(VLOOKUP($A34,'Annex 2 EHV charges'!$D:$O,11,FALSE)=0,"",VLOOKUP($A34,'Annex 2 EHV charges'!$D:$O,11,FALSE)),"")</f>
        <v>1540.52</v>
      </c>
      <c r="G34" s="92">
        <f>IFERROR(IF(VLOOKUP($A34,'Annex 2 EHV charges'!$D:$O,12,FALSE)=0,"",VLOOKUP($A34,'Annex 2 EHV charges'!$D:$O,12,FALSE)),"")</f>
        <v>0.05</v>
      </c>
      <c r="H34" s="92">
        <f>IFERROR(IF(VLOOKUP($A34,'Annex 2 EHV charges'!$D:$P,13,FALSE)=0,"",VLOOKUP($A34,'Annex 2 EHV charges'!$D:$P,13,FALSE)),"")</f>
        <v>0.05</v>
      </c>
    </row>
    <row r="35" spans="1:8" ht="12.75" customHeight="1" x14ac:dyDescent="0.25">
      <c r="A35" s="86">
        <f t="array" ref="A35">IFERROR(INDEX('Annex 2 EHV charges'!$D$11:$D$260, MATCH(0, IF(ISBLANK('Annex 2 EHV charges'!$D$11:$D$260),1, COUNTIF(A$4:$A34, 'Annex 2 EHV charges'!$D$11:$D$260)), 0)),"")</f>
        <v>649</v>
      </c>
      <c r="B35" s="85">
        <f>IF($A35="","",VLOOKUP($A35,'Annex 2 EHV charges'!$D:$O,2,0))</f>
        <v>649</v>
      </c>
      <c r="C35" s="86">
        <f>IF($A35="","",VLOOKUP($A35,'Annex 2 EHV charges'!$D:$O,3,0))</f>
        <v>1300054624405</v>
      </c>
      <c r="D35" s="85" t="str">
        <f>IF($A35="","",VLOOKUP($A35,'Annex 2 EHV charges'!$D:$O,4,0))</f>
        <v>Braich Ddu</v>
      </c>
      <c r="E35" s="90" t="str">
        <f>IFERROR(IF(VLOOKUP($A35,'Annex 2 EHV charges'!$D:$O,10,FALSE)=0,"",VLOOKUP($A35,'Annex 2 EHV charges'!$D:$O,10,FALSE)),"")</f>
        <v>-</v>
      </c>
      <c r="F35" s="91" t="str">
        <f>IFERROR(IF(VLOOKUP($A35,'Annex 2 EHV charges'!$D:$O,11,FALSE)=0,"",VLOOKUP($A35,'Annex 2 EHV charges'!$D:$O,11,FALSE)),"")</f>
        <v>-</v>
      </c>
      <c r="G35" s="92" t="str">
        <f>IFERROR(IF(VLOOKUP($A35,'Annex 2 EHV charges'!$D:$O,12,FALSE)=0,"",VLOOKUP($A35,'Annex 2 EHV charges'!$D:$O,12,FALSE)),"")</f>
        <v>-</v>
      </c>
      <c r="H35" s="92" t="str">
        <f>IFERROR(IF(VLOOKUP($A35,'Annex 2 EHV charges'!$D:$P,13,FALSE)=0,"",VLOOKUP($A35,'Annex 2 EHV charges'!$D:$P,13,FALSE)),"")</f>
        <v>-</v>
      </c>
    </row>
    <row r="36" spans="1:8" ht="12.75" customHeight="1" x14ac:dyDescent="0.25">
      <c r="A36" s="86">
        <f t="array" ref="A36">IFERROR(INDEX('Annex 2 EHV charges'!$D$11:$D$260, MATCH(0, IF(ISBLANK('Annex 2 EHV charges'!$D$11:$D$260),1, COUNTIF(A$4:$A35, 'Annex 2 EHV charges'!$D$11:$D$260)), 0)),"")</f>
        <v>652</v>
      </c>
      <c r="B36" s="85">
        <f>IF($A36="","",VLOOKUP($A36,'Annex 2 EHV charges'!$D:$O,2,0))</f>
        <v>652</v>
      </c>
      <c r="C36" s="86">
        <f>IF($A36="","",VLOOKUP($A36,'Annex 2 EHV charges'!$D:$O,3,0))</f>
        <v>1300060668372</v>
      </c>
      <c r="D36" s="85" t="str">
        <f>IF($A36="","",VLOOKUP($A36,'Annex 2 EHV charges'!$D:$O,4,0))</f>
        <v>Widnes Biomass</v>
      </c>
      <c r="E36" s="90">
        <f>IFERROR(IF(VLOOKUP($A36,'Annex 2 EHV charges'!$D:$O,10,FALSE)=0,"",VLOOKUP($A36,'Annex 2 EHV charges'!$D:$O,10,FALSE)),"")</f>
        <v>-0.21299999999999999</v>
      </c>
      <c r="F36" s="91">
        <f>IFERROR(IF(VLOOKUP($A36,'Annex 2 EHV charges'!$D:$O,11,FALSE)=0,"",VLOOKUP($A36,'Annex 2 EHV charges'!$D:$O,11,FALSE)),"")</f>
        <v>6195.03</v>
      </c>
      <c r="G36" s="92">
        <f>IFERROR(IF(VLOOKUP($A36,'Annex 2 EHV charges'!$D:$O,12,FALSE)=0,"",VLOOKUP($A36,'Annex 2 EHV charges'!$D:$O,12,FALSE)),"")</f>
        <v>0.05</v>
      </c>
      <c r="H36" s="92">
        <f>IFERROR(IF(VLOOKUP($A36,'Annex 2 EHV charges'!$D:$P,13,FALSE)=0,"",VLOOKUP($A36,'Annex 2 EHV charges'!$D:$P,13,FALSE)),"")</f>
        <v>0.05</v>
      </c>
    </row>
    <row r="37" spans="1:8" ht="12.75" customHeight="1" x14ac:dyDescent="0.25">
      <c r="A37" s="86">
        <f t="array" ref="A37">IFERROR(INDEX('Annex 2 EHV charges'!$D$11:$D$260, MATCH(0, IF(ISBLANK('Annex 2 EHV charges'!$D$11:$D$260),1, COUNTIF(A$4:$A36, 'Annex 2 EHV charges'!$D$11:$D$260)), 0)),"")</f>
        <v>611</v>
      </c>
      <c r="B37" s="85">
        <f>IF($A37="","",VLOOKUP($A37,'Annex 2 EHV charges'!$D:$O,2,0))</f>
        <v>611</v>
      </c>
      <c r="C37" s="86">
        <f>IF($A37="","",VLOOKUP($A37,'Annex 2 EHV charges'!$D:$O,3,0))</f>
        <v>1300054914140</v>
      </c>
      <c r="D37" s="85" t="str">
        <f>IF($A37="","",VLOOKUP($A37,'Annex 2 EHV charges'!$D:$O,4,0))</f>
        <v>Moel Maelogan 2</v>
      </c>
      <c r="E37" s="90" t="str">
        <f>IFERROR(IF(VLOOKUP($A37,'Annex 2 EHV charges'!$D:$O,10,FALSE)=0,"",VLOOKUP($A37,'Annex 2 EHV charges'!$D:$O,10,FALSE)),"")</f>
        <v>-</v>
      </c>
      <c r="F37" s="91">
        <f>IFERROR(IF(VLOOKUP($A37,'Annex 2 EHV charges'!$D:$O,11,FALSE)=0,"",VLOOKUP($A37,'Annex 2 EHV charges'!$D:$O,11,FALSE)),"")</f>
        <v>489.95</v>
      </c>
      <c r="G37" s="92">
        <f>IFERROR(IF(VLOOKUP($A37,'Annex 2 EHV charges'!$D:$O,12,FALSE)=0,"",VLOOKUP($A37,'Annex 2 EHV charges'!$D:$O,12,FALSE)),"")</f>
        <v>0.05</v>
      </c>
      <c r="H37" s="92">
        <f>IFERROR(IF(VLOOKUP($A37,'Annex 2 EHV charges'!$D:$P,13,FALSE)=0,"",VLOOKUP($A37,'Annex 2 EHV charges'!$D:$P,13,FALSE)),"")</f>
        <v>0.05</v>
      </c>
    </row>
    <row r="38" spans="1:8" ht="12.75" customHeight="1" x14ac:dyDescent="0.25">
      <c r="A38" s="86">
        <f t="array" ref="A38">IFERROR(INDEX('Annex 2 EHV charges'!$D$11:$D$260, MATCH(0, IF(ISBLANK('Annex 2 EHV charges'!$D$11:$D$260),1, COUNTIF(A$4:$A37, 'Annex 2 EHV charges'!$D$11:$D$260)), 0)),"")</f>
        <v>654</v>
      </c>
      <c r="B38" s="85">
        <f>IF($A38="","",VLOOKUP($A38,'Annex 2 EHV charges'!$D:$O,2,0))</f>
        <v>654</v>
      </c>
      <c r="C38" s="86">
        <f>IF($A38="","",VLOOKUP($A38,'Annex 2 EHV charges'!$D:$O,3,0))</f>
        <v>1300060138739</v>
      </c>
      <c r="D38" s="85" t="str">
        <f>IF($A38="","",VLOOKUP($A38,'Annex 2 EHV charges'!$D:$O,4,0))</f>
        <v>Wern Ddu</v>
      </c>
      <c r="E38" s="90" t="str">
        <f>IFERROR(IF(VLOOKUP($A38,'Annex 2 EHV charges'!$D:$O,10,FALSE)=0,"",VLOOKUP($A38,'Annex 2 EHV charges'!$D:$O,10,FALSE)),"")</f>
        <v>-</v>
      </c>
      <c r="F38" s="91">
        <f>IFERROR(IF(VLOOKUP($A38,'Annex 2 EHV charges'!$D:$O,11,FALSE)=0,"",VLOOKUP($A38,'Annex 2 EHV charges'!$D:$O,11,FALSE)),"")</f>
        <v>3174.12</v>
      </c>
      <c r="G38" s="92">
        <f>IFERROR(IF(VLOOKUP($A38,'Annex 2 EHV charges'!$D:$O,12,FALSE)=0,"",VLOOKUP($A38,'Annex 2 EHV charges'!$D:$O,12,FALSE)),"")</f>
        <v>0.05</v>
      </c>
      <c r="H38" s="92">
        <f>IFERROR(IF(VLOOKUP($A38,'Annex 2 EHV charges'!$D:$P,13,FALSE)=0,"",VLOOKUP($A38,'Annex 2 EHV charges'!$D:$P,13,FALSE)),"")</f>
        <v>0.05</v>
      </c>
    </row>
    <row r="39" spans="1:8" ht="12.75" customHeight="1" x14ac:dyDescent="0.25">
      <c r="A39" s="86">
        <f t="array" ref="A39">IFERROR(INDEX('Annex 2 EHV charges'!$D$11:$D$260, MATCH(0, IF(ISBLANK('Annex 2 EHV charges'!$D$11:$D$260),1, COUNTIF(A$4:$A38, 'Annex 2 EHV charges'!$D$11:$D$260)), 0)),"")</f>
        <v>656</v>
      </c>
      <c r="B39" s="85">
        <f>IF($A39="","",VLOOKUP($A39,'Annex 2 EHV charges'!$D:$O,2,0))</f>
        <v>656</v>
      </c>
      <c r="C39" s="86">
        <f>IF($A39="","",VLOOKUP($A39,'Annex 2 EHV charges'!$D:$O,3,0))</f>
        <v>1300060102608</v>
      </c>
      <c r="D39" s="85" t="str">
        <f>IF($A39="","",VLOOKUP($A39,'Annex 2 EHV charges'!$D:$O,4,0))</f>
        <v>Rhyl Flats</v>
      </c>
      <c r="E39" s="90" t="str">
        <f>IFERROR(IF(VLOOKUP($A39,'Annex 2 EHV charges'!$D:$O,10,FALSE)=0,"",VLOOKUP($A39,'Annex 2 EHV charges'!$D:$O,10,FALSE)),"")</f>
        <v>-</v>
      </c>
      <c r="F39" s="91">
        <f>IFERROR(IF(VLOOKUP($A39,'Annex 2 EHV charges'!$D:$O,11,FALSE)=0,"",VLOOKUP($A39,'Annex 2 EHV charges'!$D:$O,11,FALSE)),"")</f>
        <v>19628.78</v>
      </c>
      <c r="G39" s="92">
        <f>IFERROR(IF(VLOOKUP($A39,'Annex 2 EHV charges'!$D:$O,12,FALSE)=0,"",VLOOKUP($A39,'Annex 2 EHV charges'!$D:$O,12,FALSE)),"")</f>
        <v>0.05</v>
      </c>
      <c r="H39" s="92">
        <f>IFERROR(IF(VLOOKUP($A39,'Annex 2 EHV charges'!$D:$P,13,FALSE)=0,"",VLOOKUP($A39,'Annex 2 EHV charges'!$D:$P,13,FALSE)),"")</f>
        <v>0.05</v>
      </c>
    </row>
    <row r="40" spans="1:8" ht="12.75" customHeight="1" x14ac:dyDescent="0.25">
      <c r="A40" s="86">
        <f t="array" ref="A40">IFERROR(INDEX('Annex 2 EHV charges'!$D$11:$D$260, MATCH(0, IF(ISBLANK('Annex 2 EHV charges'!$D$11:$D$260),1, COUNTIF(A$4:$A39, 'Annex 2 EHV charges'!$D$11:$D$260)), 0)),"")</f>
        <v>612</v>
      </c>
      <c r="B40" s="85">
        <f>IF($A40="","",VLOOKUP($A40,'Annex 2 EHV charges'!$D:$O,2,0))</f>
        <v>612</v>
      </c>
      <c r="C40" s="86">
        <f>IF($A40="","",VLOOKUP($A40,'Annex 2 EHV charges'!$D:$O,3,0))</f>
        <v>1300060845971</v>
      </c>
      <c r="D40" s="85" t="str">
        <f>IF($A40="","",VLOOKUP($A40,'Annex 2 EHV charges'!$D:$O,4,0))</f>
        <v>Clocaenog Wind farm</v>
      </c>
      <c r="E40" s="90" t="str">
        <f>IFERROR(IF(VLOOKUP($A40,'Annex 2 EHV charges'!$D:$O,10,FALSE)=0,"",VLOOKUP($A40,'Annex 2 EHV charges'!$D:$O,10,FALSE)),"")</f>
        <v>-</v>
      </c>
      <c r="F40" s="91">
        <f>IFERROR(IF(VLOOKUP($A40,'Annex 2 EHV charges'!$D:$O,11,FALSE)=0,"",VLOOKUP($A40,'Annex 2 EHV charges'!$D:$O,11,FALSE)),"")</f>
        <v>9269.73</v>
      </c>
      <c r="G40" s="92">
        <f>IFERROR(IF(VLOOKUP($A40,'Annex 2 EHV charges'!$D:$O,12,FALSE)=0,"",VLOOKUP($A40,'Annex 2 EHV charges'!$D:$O,12,FALSE)),"")</f>
        <v>0.05</v>
      </c>
      <c r="H40" s="92">
        <f>IFERROR(IF(VLOOKUP($A40,'Annex 2 EHV charges'!$D:$P,13,FALSE)=0,"",VLOOKUP($A40,'Annex 2 EHV charges'!$D:$P,13,FALSE)),"")</f>
        <v>0.05</v>
      </c>
    </row>
    <row r="41" spans="1:8" ht="12.75" customHeight="1" x14ac:dyDescent="0.25">
      <c r="A41" s="86">
        <f t="array" ref="A41">IFERROR(INDEX('Annex 2 EHV charges'!$D$11:$D$260, MATCH(0, IF(ISBLANK('Annex 2 EHV charges'!$D$11:$D$260),1, COUNTIF(A$4:$A40, 'Annex 2 EHV charges'!$D$11:$D$260)), 0)),"")</f>
        <v>630</v>
      </c>
      <c r="B41" s="85">
        <f>IF($A41="","",VLOOKUP($A41,'Annex 2 EHV charges'!$D:$O,2,0))</f>
        <v>630</v>
      </c>
      <c r="C41" s="86">
        <f>IF($A41="","",VLOOKUP($A41,'Annex 2 EHV charges'!$D:$O,3,0))</f>
        <v>1300060985084</v>
      </c>
      <c r="D41" s="85" t="str">
        <f>IF($A41="","",VLOOKUP($A41,'Annex 2 EHV charges'!$D:$O,4,0))</f>
        <v>Protos Park</v>
      </c>
      <c r="E41" s="90" t="str">
        <f>IFERROR(IF(VLOOKUP($A41,'Annex 2 EHV charges'!$D:$O,10,FALSE)=0,"",VLOOKUP($A41,'Annex 2 EHV charges'!$D:$O,10,FALSE)),"")</f>
        <v>-</v>
      </c>
      <c r="F41" s="91">
        <f>IFERROR(IF(VLOOKUP($A41,'Annex 2 EHV charges'!$D:$O,11,FALSE)=0,"",VLOOKUP($A41,'Annex 2 EHV charges'!$D:$O,11,FALSE)),"")</f>
        <v>34735.49</v>
      </c>
      <c r="G41" s="92">
        <f>IFERROR(IF(VLOOKUP($A41,'Annex 2 EHV charges'!$D:$O,12,FALSE)=0,"",VLOOKUP($A41,'Annex 2 EHV charges'!$D:$O,12,FALSE)),"")</f>
        <v>0.05</v>
      </c>
      <c r="H41" s="92">
        <f>IFERROR(IF(VLOOKUP($A41,'Annex 2 EHV charges'!$D:$P,13,FALSE)=0,"",VLOOKUP($A41,'Annex 2 EHV charges'!$D:$P,13,FALSE)),"")</f>
        <v>0.05</v>
      </c>
    </row>
    <row r="42" spans="1:8" ht="12.75" customHeight="1" x14ac:dyDescent="0.25">
      <c r="A42" s="86">
        <f t="array" ref="A42">IFERROR(INDEX('Annex 2 EHV charges'!$D$11:$D$260, MATCH(0, IF(ISBLANK('Annex 2 EHV charges'!$D$11:$D$260),1, COUNTIF(A$4:$A41, 'Annex 2 EHV charges'!$D$11:$D$260)), 0)),"")</f>
        <v>665</v>
      </c>
      <c r="B42" s="85">
        <f>IF($A42="","",VLOOKUP($A42,'Annex 2 EHV charges'!$D:$O,2,0))</f>
        <v>665</v>
      </c>
      <c r="C42" s="86">
        <f>IF($A42="","",VLOOKUP($A42,'Annex 2 EHV charges'!$D:$O,3,0))</f>
        <v>1300038004491</v>
      </c>
      <c r="D42" s="85" t="str">
        <f>IF($A42="","",VLOOKUP($A42,'Annex 2 EHV charges'!$D:$O,4,0))</f>
        <v>Cemmaes B</v>
      </c>
      <c r="E42" s="90" t="str">
        <f>IFERROR(IF(VLOOKUP($A42,'Annex 2 EHV charges'!$D:$O,10,FALSE)=0,"",VLOOKUP($A42,'Annex 2 EHV charges'!$D:$O,10,FALSE)),"")</f>
        <v>-</v>
      </c>
      <c r="F42" s="91" t="str">
        <f>IFERROR(IF(VLOOKUP($A42,'Annex 2 EHV charges'!$D:$O,11,FALSE)=0,"",VLOOKUP($A42,'Annex 2 EHV charges'!$D:$O,11,FALSE)),"")</f>
        <v>-</v>
      </c>
      <c r="G42" s="92" t="str">
        <f>IFERROR(IF(VLOOKUP($A42,'Annex 2 EHV charges'!$D:$O,12,FALSE)=0,"",VLOOKUP($A42,'Annex 2 EHV charges'!$D:$O,12,FALSE)),"")</f>
        <v>-</v>
      </c>
      <c r="H42" s="92" t="str">
        <f>IFERROR(IF(VLOOKUP($A42,'Annex 2 EHV charges'!$D:$P,13,FALSE)=0,"",VLOOKUP($A42,'Annex 2 EHV charges'!$D:$P,13,FALSE)),"")</f>
        <v>-</v>
      </c>
    </row>
    <row r="43" spans="1:8" ht="12.75" customHeight="1" x14ac:dyDescent="0.25">
      <c r="A43" s="86">
        <f t="array" ref="A43">IFERROR(INDEX('Annex 2 EHV charges'!$D$11:$D$260, MATCH(0, IF(ISBLANK('Annex 2 EHV charges'!$D$11:$D$260),1, COUNTIF(A$4:$A42, 'Annex 2 EHV charges'!$D$11:$D$260)), 0)),"")</f>
        <v>666</v>
      </c>
      <c r="B43" s="85">
        <f>IF($A43="","",VLOOKUP($A43,'Annex 2 EHV charges'!$D:$O,2,0))</f>
        <v>666</v>
      </c>
      <c r="C43" s="86">
        <f>IF($A43="","",VLOOKUP($A43,'Annex 2 EHV charges'!$D:$O,3,0))</f>
        <v>1300037983746</v>
      </c>
      <c r="D43" s="85" t="str">
        <f>IF($A43="","",VLOOKUP($A43,'Annex 2 EHV charges'!$D:$O,4,0))</f>
        <v>Penrhyddlan</v>
      </c>
      <c r="E43" s="90" t="str">
        <f>IFERROR(IF(VLOOKUP($A43,'Annex 2 EHV charges'!$D:$O,10,FALSE)=0,"",VLOOKUP($A43,'Annex 2 EHV charges'!$D:$O,10,FALSE)),"")</f>
        <v>-</v>
      </c>
      <c r="F43" s="91">
        <f>IFERROR(IF(VLOOKUP($A43,'Annex 2 EHV charges'!$D:$O,11,FALSE)=0,"",VLOOKUP($A43,'Annex 2 EHV charges'!$D:$O,11,FALSE)),"")</f>
        <v>2258.63</v>
      </c>
      <c r="G43" s="92">
        <f>IFERROR(IF(VLOOKUP($A43,'Annex 2 EHV charges'!$D:$O,12,FALSE)=0,"",VLOOKUP($A43,'Annex 2 EHV charges'!$D:$O,12,FALSE)),"")</f>
        <v>0.05</v>
      </c>
      <c r="H43" s="92">
        <f>IFERROR(IF(VLOOKUP($A43,'Annex 2 EHV charges'!$D:$P,13,FALSE)=0,"",VLOOKUP($A43,'Annex 2 EHV charges'!$D:$P,13,FALSE)),"")</f>
        <v>0.05</v>
      </c>
    </row>
    <row r="44" spans="1:8" ht="12.75" customHeight="1" x14ac:dyDescent="0.25">
      <c r="A44" s="86">
        <f t="array" ref="A44">IFERROR(INDEX('Annex 2 EHV charges'!$D$11:$D$260, MATCH(0, IF(ISBLANK('Annex 2 EHV charges'!$D$11:$D$260),1, COUNTIF(A$4:$A43, 'Annex 2 EHV charges'!$D$11:$D$260)), 0)),"")</f>
        <v>667</v>
      </c>
      <c r="B44" s="85">
        <f>IF($A44="","",VLOOKUP($A44,'Annex 2 EHV charges'!$D:$O,2,0))</f>
        <v>667</v>
      </c>
      <c r="C44" s="86">
        <f>IF($A44="","",VLOOKUP($A44,'Annex 2 EHV charges'!$D:$O,3,0))</f>
        <v>1300037983764</v>
      </c>
      <c r="D44" s="85" t="str">
        <f>IF($A44="","",VLOOKUP($A44,'Annex 2 EHV charges'!$D:$O,4,0))</f>
        <v>Llidartywaun</v>
      </c>
      <c r="E44" s="90" t="str">
        <f>IFERROR(IF(VLOOKUP($A44,'Annex 2 EHV charges'!$D:$O,10,FALSE)=0,"",VLOOKUP($A44,'Annex 2 EHV charges'!$D:$O,10,FALSE)),"")</f>
        <v>-</v>
      </c>
      <c r="F44" s="91">
        <f>IFERROR(IF(VLOOKUP($A44,'Annex 2 EHV charges'!$D:$O,11,FALSE)=0,"",VLOOKUP($A44,'Annex 2 EHV charges'!$D:$O,11,FALSE)),"")</f>
        <v>2259.91</v>
      </c>
      <c r="G44" s="92">
        <f>IFERROR(IF(VLOOKUP($A44,'Annex 2 EHV charges'!$D:$O,12,FALSE)=0,"",VLOOKUP($A44,'Annex 2 EHV charges'!$D:$O,12,FALSE)),"")</f>
        <v>0.05</v>
      </c>
      <c r="H44" s="92">
        <f>IFERROR(IF(VLOOKUP($A44,'Annex 2 EHV charges'!$D:$P,13,FALSE)=0,"",VLOOKUP($A44,'Annex 2 EHV charges'!$D:$P,13,FALSE)),"")</f>
        <v>0.05</v>
      </c>
    </row>
    <row r="45" spans="1:8" ht="12.75" customHeight="1" x14ac:dyDescent="0.25">
      <c r="A45" s="86">
        <f t="array" ref="A45">IFERROR(INDEX('Annex 2 EHV charges'!$D$11:$D$260, MATCH(0, IF(ISBLANK('Annex 2 EHV charges'!$D$11:$D$260),1, COUNTIF(A$4:$A44, 'Annex 2 EHV charges'!$D$11:$D$260)), 0)),"")</f>
        <v>668</v>
      </c>
      <c r="B45" s="85">
        <f>IF($A45="","",VLOOKUP($A45,'Annex 2 EHV charges'!$D:$O,2,0))</f>
        <v>668</v>
      </c>
      <c r="C45" s="86">
        <f>IF($A45="","",VLOOKUP($A45,'Annex 2 EHV charges'!$D:$O,3,0))</f>
        <v>1300050649381</v>
      </c>
      <c r="D45" s="85" t="str">
        <f>IF($A45="","",VLOOKUP($A45,'Annex 2 EHV charges'!$D:$O,4,0))</f>
        <v>Rhyd y Groes</v>
      </c>
      <c r="E45" s="90" t="str">
        <f>IFERROR(IF(VLOOKUP($A45,'Annex 2 EHV charges'!$D:$O,10,FALSE)=0,"",VLOOKUP($A45,'Annex 2 EHV charges'!$D:$O,10,FALSE)),"")</f>
        <v>-</v>
      </c>
      <c r="F45" s="91">
        <f>IFERROR(IF(VLOOKUP($A45,'Annex 2 EHV charges'!$D:$O,11,FALSE)=0,"",VLOOKUP($A45,'Annex 2 EHV charges'!$D:$O,11,FALSE)),"")</f>
        <v>911.86</v>
      </c>
      <c r="G45" s="92">
        <f>IFERROR(IF(VLOOKUP($A45,'Annex 2 EHV charges'!$D:$O,12,FALSE)=0,"",VLOOKUP($A45,'Annex 2 EHV charges'!$D:$O,12,FALSE)),"")</f>
        <v>0.05</v>
      </c>
      <c r="H45" s="92">
        <f>IFERROR(IF(VLOOKUP($A45,'Annex 2 EHV charges'!$D:$P,13,FALSE)=0,"",VLOOKUP($A45,'Annex 2 EHV charges'!$D:$P,13,FALSE)),"")</f>
        <v>0.05</v>
      </c>
    </row>
    <row r="46" spans="1:8" ht="12.75" customHeight="1" x14ac:dyDescent="0.25">
      <c r="A46" s="86">
        <f t="array" ref="A46">IFERROR(INDEX('Annex 2 EHV charges'!$D$11:$D$260, MATCH(0, IF(ISBLANK('Annex 2 EHV charges'!$D$11:$D$260),1, COUNTIF(A$4:$A45, 'Annex 2 EHV charges'!$D$11:$D$260)), 0)),"")</f>
        <v>669</v>
      </c>
      <c r="B46" s="85">
        <f>IF($A46="","",VLOOKUP($A46,'Annex 2 EHV charges'!$D:$O,2,0))</f>
        <v>669</v>
      </c>
      <c r="C46" s="86">
        <f>IF($A46="","",VLOOKUP($A46,'Annex 2 EHV charges'!$D:$O,3,0))</f>
        <v>1300050649070</v>
      </c>
      <c r="D46" s="85" t="str">
        <f>IF($A46="","",VLOOKUP($A46,'Annex 2 EHV charges'!$D:$O,4,0))</f>
        <v>Llangwyrfon</v>
      </c>
      <c r="E46" s="90" t="str">
        <f>IFERROR(IF(VLOOKUP($A46,'Annex 2 EHV charges'!$D:$O,10,FALSE)=0,"",VLOOKUP($A46,'Annex 2 EHV charges'!$D:$O,10,FALSE)),"")</f>
        <v>-</v>
      </c>
      <c r="F46" s="91">
        <f>IFERROR(IF(VLOOKUP($A46,'Annex 2 EHV charges'!$D:$O,11,FALSE)=0,"",VLOOKUP($A46,'Annex 2 EHV charges'!$D:$O,11,FALSE)),"")</f>
        <v>4274.3500000000004</v>
      </c>
      <c r="G46" s="92">
        <f>IFERROR(IF(VLOOKUP($A46,'Annex 2 EHV charges'!$D:$O,12,FALSE)=0,"",VLOOKUP($A46,'Annex 2 EHV charges'!$D:$O,12,FALSE)),"")</f>
        <v>0.05</v>
      </c>
      <c r="H46" s="92">
        <f>IFERROR(IF(VLOOKUP($A46,'Annex 2 EHV charges'!$D:$P,13,FALSE)=0,"",VLOOKUP($A46,'Annex 2 EHV charges'!$D:$P,13,FALSE)),"")</f>
        <v>0.05</v>
      </c>
    </row>
    <row r="47" spans="1:8" ht="12.75" customHeight="1" x14ac:dyDescent="0.25">
      <c r="A47" s="86">
        <f t="array" ref="A47">IFERROR(INDEX('Annex 2 EHV charges'!$D$11:$D$260, MATCH(0, IF(ISBLANK('Annex 2 EHV charges'!$D$11:$D$260),1, COUNTIF(A$4:$A46, 'Annex 2 EHV charges'!$D$11:$D$260)), 0)),"")</f>
        <v>671</v>
      </c>
      <c r="B47" s="85">
        <f>IF($A47="","",VLOOKUP($A47,'Annex 2 EHV charges'!$D:$O,2,0))</f>
        <v>671</v>
      </c>
      <c r="C47" s="86">
        <f>IF($A47="","",VLOOKUP($A47,'Annex 2 EHV charges'!$D:$O,3,0))</f>
        <v>1300037984002</v>
      </c>
      <c r="D47" s="85" t="str">
        <f>IF($A47="","",VLOOKUP($A47,'Annex 2 EHV charges'!$D:$O,4,0))</f>
        <v>Rheidol</v>
      </c>
      <c r="E47" s="90" t="str">
        <f>IFERROR(IF(VLOOKUP($A47,'Annex 2 EHV charges'!$D:$O,10,FALSE)=0,"",VLOOKUP($A47,'Annex 2 EHV charges'!$D:$O,10,FALSE)),"")</f>
        <v>-</v>
      </c>
      <c r="F47" s="91">
        <f>IFERROR(IF(VLOOKUP($A47,'Annex 2 EHV charges'!$D:$O,11,FALSE)=0,"",VLOOKUP($A47,'Annex 2 EHV charges'!$D:$O,11,FALSE)),"")</f>
        <v>1270.27</v>
      </c>
      <c r="G47" s="92">
        <f>IFERROR(IF(VLOOKUP($A47,'Annex 2 EHV charges'!$D:$O,12,FALSE)=0,"",VLOOKUP($A47,'Annex 2 EHV charges'!$D:$O,12,FALSE)),"")</f>
        <v>0.05</v>
      </c>
      <c r="H47" s="92">
        <f>IFERROR(IF(VLOOKUP($A47,'Annex 2 EHV charges'!$D:$P,13,FALSE)=0,"",VLOOKUP($A47,'Annex 2 EHV charges'!$D:$P,13,FALSE)),"")</f>
        <v>0.05</v>
      </c>
    </row>
    <row r="48" spans="1:8" ht="12.75" customHeight="1" x14ac:dyDescent="0.25">
      <c r="A48" s="86">
        <f t="array" ref="A48">IFERROR(INDEX('Annex 2 EHV charges'!$D$11:$D$260, MATCH(0, IF(ISBLANK('Annex 2 EHV charges'!$D$11:$D$260),1, COUNTIF(A$4:$A47, 'Annex 2 EHV charges'!$D$11:$D$260)), 0)),"")</f>
        <v>672</v>
      </c>
      <c r="B48" s="85">
        <f>IF($A48="","",VLOOKUP($A48,'Annex 2 EHV charges'!$D:$O,2,0))</f>
        <v>672</v>
      </c>
      <c r="C48" s="86">
        <f>IF($A48="","",VLOOKUP($A48,'Annex 2 EHV charges'!$D:$O,3,0))</f>
        <v>1300037983922</v>
      </c>
      <c r="D48" s="85" t="str">
        <f>IF($A48="","",VLOOKUP($A48,'Annex 2 EHV charges'!$D:$O,4,0))</f>
        <v>Carno B</v>
      </c>
      <c r="E48" s="90" t="str">
        <f>IFERROR(IF(VLOOKUP($A48,'Annex 2 EHV charges'!$D:$O,10,FALSE)=0,"",VLOOKUP($A48,'Annex 2 EHV charges'!$D:$O,10,FALSE)),"")</f>
        <v>-</v>
      </c>
      <c r="F48" s="91">
        <f>IFERROR(IF(VLOOKUP($A48,'Annex 2 EHV charges'!$D:$O,11,FALSE)=0,"",VLOOKUP($A48,'Annex 2 EHV charges'!$D:$O,11,FALSE)),"")</f>
        <v>9451.7000000000007</v>
      </c>
      <c r="G48" s="92">
        <f>IFERROR(IF(VLOOKUP($A48,'Annex 2 EHV charges'!$D:$O,12,FALSE)=0,"",VLOOKUP($A48,'Annex 2 EHV charges'!$D:$O,12,FALSE)),"")</f>
        <v>0.05</v>
      </c>
      <c r="H48" s="92">
        <f>IFERROR(IF(VLOOKUP($A48,'Annex 2 EHV charges'!$D:$P,13,FALSE)=0,"",VLOOKUP($A48,'Annex 2 EHV charges'!$D:$P,13,FALSE)),"")</f>
        <v>0.05</v>
      </c>
    </row>
    <row r="49" spans="1:8" ht="12.75" customHeight="1" x14ac:dyDescent="0.25">
      <c r="A49" s="86">
        <f t="array" ref="A49">IFERROR(INDEX('Annex 2 EHV charges'!$D$11:$D$260, MATCH(0, IF(ISBLANK('Annex 2 EHV charges'!$D$11:$D$260),1, COUNTIF(A$4:$A48, 'Annex 2 EHV charges'!$D$11:$D$260)), 0)),"")</f>
        <v>673</v>
      </c>
      <c r="B49" s="85">
        <f>IF($A49="","",VLOOKUP($A49,'Annex 2 EHV charges'!$D:$O,2,0))</f>
        <v>673</v>
      </c>
      <c r="C49" s="86">
        <f>IF($A49="","",VLOOKUP($A49,'Annex 2 EHV charges'!$D:$O,3,0))</f>
        <v>1300037983904</v>
      </c>
      <c r="D49" s="85" t="str">
        <f>IF($A49="","",VLOOKUP($A49,'Annex 2 EHV charges'!$D:$O,4,0))</f>
        <v>Carno A</v>
      </c>
      <c r="E49" s="90" t="str">
        <f>IFERROR(IF(VLOOKUP($A49,'Annex 2 EHV charges'!$D:$O,10,FALSE)=0,"",VLOOKUP($A49,'Annex 2 EHV charges'!$D:$O,10,FALSE)),"")</f>
        <v>-</v>
      </c>
      <c r="F49" s="91">
        <f>IFERROR(IF(VLOOKUP($A49,'Annex 2 EHV charges'!$D:$O,11,FALSE)=0,"",VLOOKUP($A49,'Annex 2 EHV charges'!$D:$O,11,FALSE)),"")</f>
        <v>9615.56</v>
      </c>
      <c r="G49" s="92">
        <f>IFERROR(IF(VLOOKUP($A49,'Annex 2 EHV charges'!$D:$O,12,FALSE)=0,"",VLOOKUP($A49,'Annex 2 EHV charges'!$D:$O,12,FALSE)),"")</f>
        <v>0.05</v>
      </c>
      <c r="H49" s="92">
        <f>IFERROR(IF(VLOOKUP($A49,'Annex 2 EHV charges'!$D:$P,13,FALSE)=0,"",VLOOKUP($A49,'Annex 2 EHV charges'!$D:$P,13,FALSE)),"")</f>
        <v>0.05</v>
      </c>
    </row>
    <row r="50" spans="1:8" ht="12.75" customHeight="1" x14ac:dyDescent="0.25">
      <c r="A50" s="86">
        <f t="array" ref="A50">IFERROR(INDEX('Annex 2 EHV charges'!$D$11:$D$260, MATCH(0, IF(ISBLANK('Annex 2 EHV charges'!$D$11:$D$260),1, COUNTIF(A$4:$A49, 'Annex 2 EHV charges'!$D$11:$D$260)), 0)),"")</f>
        <v>674</v>
      </c>
      <c r="B50" s="85">
        <f>IF($A50="","",VLOOKUP($A50,'Annex 2 EHV charges'!$D:$O,2,0))</f>
        <v>674</v>
      </c>
      <c r="C50" s="86">
        <f>IF($A50="","",VLOOKUP($A50,'Annex 2 EHV charges'!$D:$O,3,0))</f>
        <v>1300050649390</v>
      </c>
      <c r="D50" s="85" t="str">
        <f>IF($A50="","",VLOOKUP($A50,'Annex 2 EHV charges'!$D:$O,4,0))</f>
        <v>Trysglwyn</v>
      </c>
      <c r="E50" s="90" t="str">
        <f>IFERROR(IF(VLOOKUP($A50,'Annex 2 EHV charges'!$D:$O,10,FALSE)=0,"",VLOOKUP($A50,'Annex 2 EHV charges'!$D:$O,10,FALSE)),"")</f>
        <v>-</v>
      </c>
      <c r="F50" s="91">
        <f>IFERROR(IF(VLOOKUP($A50,'Annex 2 EHV charges'!$D:$O,11,FALSE)=0,"",VLOOKUP($A50,'Annex 2 EHV charges'!$D:$O,11,FALSE)),"")</f>
        <v>2517.85</v>
      </c>
      <c r="G50" s="92">
        <f>IFERROR(IF(VLOOKUP($A50,'Annex 2 EHV charges'!$D:$O,12,FALSE)=0,"",VLOOKUP($A50,'Annex 2 EHV charges'!$D:$O,12,FALSE)),"")</f>
        <v>0.05</v>
      </c>
      <c r="H50" s="92">
        <f>IFERROR(IF(VLOOKUP($A50,'Annex 2 EHV charges'!$D:$P,13,FALSE)=0,"",VLOOKUP($A50,'Annex 2 EHV charges'!$D:$P,13,FALSE)),"")</f>
        <v>0.05</v>
      </c>
    </row>
    <row r="51" spans="1:8" ht="12.75" customHeight="1" x14ac:dyDescent="0.25">
      <c r="A51" s="86">
        <f t="array" ref="A51">IFERROR(INDEX('Annex 2 EHV charges'!$D$11:$D$260, MATCH(0, IF(ISBLANK('Annex 2 EHV charges'!$D$11:$D$260),1, COUNTIF(A$4:$A50, 'Annex 2 EHV charges'!$D$11:$D$260)), 0)),"")</f>
        <v>675</v>
      </c>
      <c r="B51" s="85">
        <f>IF($A51="","",VLOOKUP($A51,'Annex 2 EHV charges'!$D:$O,2,0))</f>
        <v>675</v>
      </c>
      <c r="C51" s="86">
        <f>IF($A51="","",VLOOKUP($A51,'Annex 2 EHV charges'!$D:$O,3,0))</f>
        <v>1300050649415</v>
      </c>
      <c r="D51" s="85" t="str">
        <f>IF($A51="","",VLOOKUP($A51,'Annex 2 EHV charges'!$D:$O,4,0))</f>
        <v>Llanabo</v>
      </c>
      <c r="E51" s="90" t="str">
        <f>IFERROR(IF(VLOOKUP($A51,'Annex 2 EHV charges'!$D:$O,10,FALSE)=0,"",VLOOKUP($A51,'Annex 2 EHV charges'!$D:$O,10,FALSE)),"")</f>
        <v>-</v>
      </c>
      <c r="F51" s="91">
        <f>IFERROR(IF(VLOOKUP($A51,'Annex 2 EHV charges'!$D:$O,11,FALSE)=0,"",VLOOKUP($A51,'Annex 2 EHV charges'!$D:$O,11,FALSE)),"")</f>
        <v>2021.61</v>
      </c>
      <c r="G51" s="92">
        <f>IFERROR(IF(VLOOKUP($A51,'Annex 2 EHV charges'!$D:$O,12,FALSE)=0,"",VLOOKUP($A51,'Annex 2 EHV charges'!$D:$O,12,FALSE)),"")</f>
        <v>0.05</v>
      </c>
      <c r="H51" s="92">
        <f>IFERROR(IF(VLOOKUP($A51,'Annex 2 EHV charges'!$D:$P,13,FALSE)=0,"",VLOOKUP($A51,'Annex 2 EHV charges'!$D:$P,13,FALSE)),"")</f>
        <v>0.05</v>
      </c>
    </row>
    <row r="52" spans="1:8" ht="12.75" customHeight="1" x14ac:dyDescent="0.25">
      <c r="A52" s="86">
        <f t="array" ref="A52">IFERROR(INDEX('Annex 2 EHV charges'!$D$11:$D$260, MATCH(0, IF(ISBLANK('Annex 2 EHV charges'!$D$11:$D$260),1, COUNTIF(A$4:$A51, 'Annex 2 EHV charges'!$D$11:$D$260)), 0)),"")</f>
        <v>676</v>
      </c>
      <c r="B52" s="85">
        <f>IF($A52="","",VLOOKUP($A52,'Annex 2 EHV charges'!$D:$O,2,0))</f>
        <v>676</v>
      </c>
      <c r="C52" s="86">
        <f>IF($A52="","",VLOOKUP($A52,'Annex 2 EHV charges'!$D:$O,3,0))</f>
        <v>1300060701115</v>
      </c>
      <c r="D52" s="85" t="str">
        <f>IF($A52="","",VLOOKUP($A52,'Annex 2 EHV charges'!$D:$O,4,0))</f>
        <v>Ebnal Lodge PV</v>
      </c>
      <c r="E52" s="90" t="str">
        <f>IFERROR(IF(VLOOKUP($A52,'Annex 2 EHV charges'!$D:$O,10,FALSE)=0,"",VLOOKUP($A52,'Annex 2 EHV charges'!$D:$O,10,FALSE)),"")</f>
        <v>-</v>
      </c>
      <c r="F52" s="91">
        <f>IFERROR(IF(VLOOKUP($A52,'Annex 2 EHV charges'!$D:$O,11,FALSE)=0,"",VLOOKUP($A52,'Annex 2 EHV charges'!$D:$O,11,FALSE)),"")</f>
        <v>1604.6</v>
      </c>
      <c r="G52" s="92">
        <f>IFERROR(IF(VLOOKUP($A52,'Annex 2 EHV charges'!$D:$O,12,FALSE)=0,"",VLOOKUP($A52,'Annex 2 EHV charges'!$D:$O,12,FALSE)),"")</f>
        <v>0.05</v>
      </c>
      <c r="H52" s="92">
        <f>IFERROR(IF(VLOOKUP($A52,'Annex 2 EHV charges'!$D:$P,13,FALSE)=0,"",VLOOKUP($A52,'Annex 2 EHV charges'!$D:$P,13,FALSE)),"")</f>
        <v>0.05</v>
      </c>
    </row>
    <row r="53" spans="1:8" ht="12.75" customHeight="1" x14ac:dyDescent="0.25">
      <c r="A53" s="86">
        <f t="array" ref="A53">IFERROR(INDEX('Annex 2 EHV charges'!$D$11:$D$260, MATCH(0, IF(ISBLANK('Annex 2 EHV charges'!$D$11:$D$260),1, COUNTIF(A$4:$A52, 'Annex 2 EHV charges'!$D$11:$D$260)), 0)),"")</f>
        <v>670</v>
      </c>
      <c r="B53" s="85">
        <f>IF($A53="","",VLOOKUP($A53,'Annex 2 EHV charges'!$D:$O,2,0))</f>
        <v>670</v>
      </c>
      <c r="C53" s="86">
        <f>IF($A53="","",VLOOKUP($A53,'Annex 2 EHV charges'!$D:$O,3,0))</f>
        <v>1300060621597</v>
      </c>
      <c r="D53" s="85" t="str">
        <f>IF($A53="","",VLOOKUP($A53,'Annex 2 EHV charges'!$D:$O,4,0))</f>
        <v>Twemelows Hall PV</v>
      </c>
      <c r="E53" s="90" t="str">
        <f>IFERROR(IF(VLOOKUP($A53,'Annex 2 EHV charges'!$D:$O,10,FALSE)=0,"",VLOOKUP($A53,'Annex 2 EHV charges'!$D:$O,10,FALSE)),"")</f>
        <v>-</v>
      </c>
      <c r="F53" s="91">
        <f>IFERROR(IF(VLOOKUP($A53,'Annex 2 EHV charges'!$D:$O,11,FALSE)=0,"",VLOOKUP($A53,'Annex 2 EHV charges'!$D:$O,11,FALSE)),"")</f>
        <v>10011.280000000001</v>
      </c>
      <c r="G53" s="92">
        <f>IFERROR(IF(VLOOKUP($A53,'Annex 2 EHV charges'!$D:$O,12,FALSE)=0,"",VLOOKUP($A53,'Annex 2 EHV charges'!$D:$O,12,FALSE)),"")</f>
        <v>0.05</v>
      </c>
      <c r="H53" s="92">
        <f>IFERROR(IF(VLOOKUP($A53,'Annex 2 EHV charges'!$D:$P,13,FALSE)=0,"",VLOOKUP($A53,'Annex 2 EHV charges'!$D:$P,13,FALSE)),"")</f>
        <v>0.05</v>
      </c>
    </row>
    <row r="54" spans="1:8" ht="12.75" customHeight="1" x14ac:dyDescent="0.25">
      <c r="A54" s="86">
        <f t="array" ref="A54">IFERROR(INDEX('Annex 2 EHV charges'!$D$11:$D$260, MATCH(0, IF(ISBLANK('Annex 2 EHV charges'!$D$11:$D$260),1, COUNTIF(A$4:$A53, 'Annex 2 EHV charges'!$D$11:$D$260)), 0)),"")</f>
        <v>679</v>
      </c>
      <c r="B54" s="85">
        <f>IF($A54="","",VLOOKUP($A54,'Annex 2 EHV charges'!$D:$O,2,0))</f>
        <v>679</v>
      </c>
      <c r="C54" s="86">
        <f>IF($A54="","",VLOOKUP($A54,'Annex 2 EHV charges'!$D:$O,3,0))</f>
        <v>1300060626284</v>
      </c>
      <c r="D54" s="85" t="str">
        <f>IF($A54="","",VLOOKUP($A54,'Annex 2 EHV charges'!$D:$O,4,0))</f>
        <v>Teyrdan</v>
      </c>
      <c r="E54" s="90" t="str">
        <f>IFERROR(IF(VLOOKUP($A54,'Annex 2 EHV charges'!$D:$O,10,FALSE)=0,"",VLOOKUP($A54,'Annex 2 EHV charges'!$D:$O,10,FALSE)),"")</f>
        <v>-</v>
      </c>
      <c r="F54" s="91">
        <f>IFERROR(IF(VLOOKUP($A54,'Annex 2 EHV charges'!$D:$O,11,FALSE)=0,"",VLOOKUP($A54,'Annex 2 EHV charges'!$D:$O,11,FALSE)),"")</f>
        <v>156.62</v>
      </c>
      <c r="G54" s="92">
        <f>IFERROR(IF(VLOOKUP($A54,'Annex 2 EHV charges'!$D:$O,12,FALSE)=0,"",VLOOKUP($A54,'Annex 2 EHV charges'!$D:$O,12,FALSE)),"")</f>
        <v>0.05</v>
      </c>
      <c r="H54" s="92">
        <f>IFERROR(IF(VLOOKUP($A54,'Annex 2 EHV charges'!$D:$P,13,FALSE)=0,"",VLOOKUP($A54,'Annex 2 EHV charges'!$D:$P,13,FALSE)),"")</f>
        <v>0.05</v>
      </c>
    </row>
    <row r="55" spans="1:8" ht="12.75" customHeight="1" x14ac:dyDescent="0.25">
      <c r="A55" s="86">
        <f t="array" ref="A55">IFERROR(INDEX('Annex 2 EHV charges'!$D$11:$D$260, MATCH(0, IF(ISBLANK('Annex 2 EHV charges'!$D$11:$D$260),1, COUNTIF(A$4:$A54, 'Annex 2 EHV charges'!$D$11:$D$260)), 0)),"")</f>
        <v>684</v>
      </c>
      <c r="B55" s="85">
        <f>IF($A55="","",VLOOKUP($A55,'Annex 2 EHV charges'!$D:$O,2,0))</f>
        <v>684</v>
      </c>
      <c r="C55" s="86">
        <f>IF($A55="","",VLOOKUP($A55,'Annex 2 EHV charges'!$D:$O,3,0))</f>
        <v>1300060631665</v>
      </c>
      <c r="D55" s="85" t="str">
        <f>IF($A55="","",VLOOKUP($A55,'Annex 2 EHV charges'!$D:$O,4,0))</f>
        <v>Parc Adfer</v>
      </c>
      <c r="E55" s="90" t="str">
        <f>IFERROR(IF(VLOOKUP($A55,'Annex 2 EHV charges'!$D:$O,10,FALSE)=0,"",VLOOKUP($A55,'Annex 2 EHV charges'!$D:$O,10,FALSE)),"")</f>
        <v>-</v>
      </c>
      <c r="F55" s="91">
        <f>IFERROR(IF(VLOOKUP($A55,'Annex 2 EHV charges'!$D:$O,11,FALSE)=0,"",VLOOKUP($A55,'Annex 2 EHV charges'!$D:$O,11,FALSE)),"")</f>
        <v>2872.04</v>
      </c>
      <c r="G55" s="92">
        <f>IFERROR(IF(VLOOKUP($A55,'Annex 2 EHV charges'!$D:$O,12,FALSE)=0,"",VLOOKUP($A55,'Annex 2 EHV charges'!$D:$O,12,FALSE)),"")</f>
        <v>0.05</v>
      </c>
      <c r="H55" s="92">
        <f>IFERROR(IF(VLOOKUP($A55,'Annex 2 EHV charges'!$D:$P,13,FALSE)=0,"",VLOOKUP($A55,'Annex 2 EHV charges'!$D:$P,13,FALSE)),"")</f>
        <v>0.05</v>
      </c>
    </row>
    <row r="56" spans="1:8" ht="12.75" customHeight="1" x14ac:dyDescent="0.25">
      <c r="A56" s="86">
        <f t="array" ref="A56">IFERROR(INDEX('Annex 2 EHV charges'!$D$11:$D$260, MATCH(0, IF(ISBLANK('Annex 2 EHV charges'!$D$11:$D$260),1, COUNTIF(A$4:$A55, 'Annex 2 EHV charges'!$D$11:$D$260)), 0)),"")</f>
        <v>683</v>
      </c>
      <c r="B56" s="85">
        <f>IF($A56="","",VLOOKUP($A56,'Annex 2 EHV charges'!$D:$O,2,0))</f>
        <v>683</v>
      </c>
      <c r="C56" s="86">
        <f>IF($A56="","",VLOOKUP($A56,'Annex 2 EHV charges'!$D:$O,3,0))</f>
        <v>1300060621969</v>
      </c>
      <c r="D56" s="85" t="str">
        <f>IF($A56="","",VLOOKUP($A56,'Annex 2 EHV charges'!$D:$O,4,0))</f>
        <v>Hadley Solar Park</v>
      </c>
      <c r="E56" s="90" t="str">
        <f>IFERROR(IF(VLOOKUP($A56,'Annex 2 EHV charges'!$D:$O,10,FALSE)=0,"",VLOOKUP($A56,'Annex 2 EHV charges'!$D:$O,10,FALSE)),"")</f>
        <v>-</v>
      </c>
      <c r="F56" s="91">
        <f>IFERROR(IF(VLOOKUP($A56,'Annex 2 EHV charges'!$D:$O,11,FALSE)=0,"",VLOOKUP($A56,'Annex 2 EHV charges'!$D:$O,11,FALSE)),"")</f>
        <v>156.41</v>
      </c>
      <c r="G56" s="92">
        <f>IFERROR(IF(VLOOKUP($A56,'Annex 2 EHV charges'!$D:$O,12,FALSE)=0,"",VLOOKUP($A56,'Annex 2 EHV charges'!$D:$O,12,FALSE)),"")</f>
        <v>0.05</v>
      </c>
      <c r="H56" s="92">
        <f>IFERROR(IF(VLOOKUP($A56,'Annex 2 EHV charges'!$D:$P,13,FALSE)=0,"",VLOOKUP($A56,'Annex 2 EHV charges'!$D:$P,13,FALSE)),"")</f>
        <v>0.05</v>
      </c>
    </row>
    <row r="57" spans="1:8" ht="12.75" customHeight="1" x14ac:dyDescent="0.25">
      <c r="A57" s="86">
        <f t="array" ref="A57">IFERROR(INDEX('Annex 2 EHV charges'!$D$11:$D$260, MATCH(0, IF(ISBLANK('Annex 2 EHV charges'!$D$11:$D$260),1, COUNTIF(A$4:$A56, 'Annex 2 EHV charges'!$D$11:$D$260)), 0)),"")</f>
        <v>664</v>
      </c>
      <c r="B57" s="85">
        <f>IF($A57="","",VLOOKUP($A57,'Annex 2 EHV charges'!$D:$O,2,0))</f>
        <v>664</v>
      </c>
      <c r="C57" s="86">
        <f>IF($A57="","",VLOOKUP($A57,'Annex 2 EHV charges'!$D:$O,3,0))</f>
        <v>1300060707507</v>
      </c>
      <c r="D57" s="85" t="str">
        <f>IF($A57="","",VLOOKUP($A57,'Annex 2 EHV charges'!$D:$O,4,0))</f>
        <v>Beaufort Road</v>
      </c>
      <c r="E57" s="90" t="str">
        <f>IFERROR(IF(VLOOKUP($A57,'Annex 2 EHV charges'!$D:$O,10,FALSE)=0,"",VLOOKUP($A57,'Annex 2 EHV charges'!$D:$O,10,FALSE)),"")</f>
        <v>-</v>
      </c>
      <c r="F57" s="91">
        <f>IFERROR(IF(VLOOKUP($A57,'Annex 2 EHV charges'!$D:$O,11,FALSE)=0,"",VLOOKUP($A57,'Annex 2 EHV charges'!$D:$O,11,FALSE)),"")</f>
        <v>1268.24</v>
      </c>
      <c r="G57" s="92">
        <f>IFERROR(IF(VLOOKUP($A57,'Annex 2 EHV charges'!$D:$O,12,FALSE)=0,"",VLOOKUP($A57,'Annex 2 EHV charges'!$D:$O,12,FALSE)),"")</f>
        <v>0.05</v>
      </c>
      <c r="H57" s="92">
        <f>IFERROR(IF(VLOOKUP($A57,'Annex 2 EHV charges'!$D:$P,13,FALSE)=0,"",VLOOKUP($A57,'Annex 2 EHV charges'!$D:$P,13,FALSE)),"")</f>
        <v>0.05</v>
      </c>
    </row>
    <row r="58" spans="1:8" ht="12.75" customHeight="1" x14ac:dyDescent="0.25">
      <c r="A58" s="86">
        <f t="array" ref="A58">IFERROR(INDEX('Annex 2 EHV charges'!$D$11:$D$260, MATCH(0, IF(ISBLANK('Annex 2 EHV charges'!$D$11:$D$260),1, COUNTIF(A$4:$A57, 'Annex 2 EHV charges'!$D$11:$D$260)), 0)),"")</f>
        <v>615</v>
      </c>
      <c r="B58" s="85">
        <f>IF($A58="","",VLOOKUP($A58,'Annex 2 EHV charges'!$D:$O,2,0))</f>
        <v>615</v>
      </c>
      <c r="C58" s="86">
        <f>IF($A58="","",VLOOKUP($A58,'Annex 2 EHV charges'!$D:$O,3,0))</f>
        <v>1300060729556</v>
      </c>
      <c r="D58" s="85" t="str">
        <f>IF($A58="","",VLOOKUP($A58,'Annex 2 EHV charges'!$D:$O,4,0))</f>
        <v>Mersey Warf STOR</v>
      </c>
      <c r="E58" s="90">
        <f>IFERROR(IF(VLOOKUP($A58,'Annex 2 EHV charges'!$D:$O,10,FALSE)=0,"",VLOOKUP($A58,'Annex 2 EHV charges'!$D:$O,10,FALSE)),"")</f>
        <v>-1.103</v>
      </c>
      <c r="F58" s="91">
        <f>IFERROR(IF(VLOOKUP($A58,'Annex 2 EHV charges'!$D:$O,11,FALSE)=0,"",VLOOKUP($A58,'Annex 2 EHV charges'!$D:$O,11,FALSE)),"")</f>
        <v>8836.2800000000007</v>
      </c>
      <c r="G58" s="92">
        <f>IFERROR(IF(VLOOKUP($A58,'Annex 2 EHV charges'!$D:$O,12,FALSE)=0,"",VLOOKUP($A58,'Annex 2 EHV charges'!$D:$O,12,FALSE)),"")</f>
        <v>0.05</v>
      </c>
      <c r="H58" s="92">
        <f>IFERROR(IF(VLOOKUP($A58,'Annex 2 EHV charges'!$D:$P,13,FALSE)=0,"",VLOOKUP($A58,'Annex 2 EHV charges'!$D:$P,13,FALSE)),"")</f>
        <v>0.05</v>
      </c>
    </row>
    <row r="59" spans="1:8" ht="12.75" customHeight="1" x14ac:dyDescent="0.25">
      <c r="A59" s="86">
        <f t="array" ref="A59">IFERROR(INDEX('Annex 2 EHV charges'!$D$11:$D$260, MATCH(0, IF(ISBLANK('Annex 2 EHV charges'!$D$11:$D$260),1, COUNTIF(A$4:$A58, 'Annex 2 EHV charges'!$D$11:$D$260)), 0)),"")</f>
        <v>686</v>
      </c>
      <c r="B59" s="85">
        <f>IF($A59="","",VLOOKUP($A59,'Annex 2 EHV charges'!$D:$O,2,0))</f>
        <v>686</v>
      </c>
      <c r="C59" s="86">
        <f>IF($A59="","",VLOOKUP($A59,'Annex 2 EHV charges'!$D:$O,3,0))</f>
        <v>1300060657840</v>
      </c>
      <c r="D59" s="85" t="str">
        <f>IF($A59="","",VLOOKUP($A59,'Annex 2 EHV charges'!$D:$O,4,0))</f>
        <v>Charity Farm Solar Park</v>
      </c>
      <c r="E59" s="90" t="str">
        <f>IFERROR(IF(VLOOKUP($A59,'Annex 2 EHV charges'!$D:$O,10,FALSE)=0,"",VLOOKUP($A59,'Annex 2 EHV charges'!$D:$O,10,FALSE)),"")</f>
        <v>-</v>
      </c>
      <c r="F59" s="91">
        <f>IFERROR(IF(VLOOKUP($A59,'Annex 2 EHV charges'!$D:$O,11,FALSE)=0,"",VLOOKUP($A59,'Annex 2 EHV charges'!$D:$O,11,FALSE)),"")</f>
        <v>157</v>
      </c>
      <c r="G59" s="92">
        <f>IFERROR(IF(VLOOKUP($A59,'Annex 2 EHV charges'!$D:$O,12,FALSE)=0,"",VLOOKUP($A59,'Annex 2 EHV charges'!$D:$O,12,FALSE)),"")</f>
        <v>0.05</v>
      </c>
      <c r="H59" s="92">
        <f>IFERROR(IF(VLOOKUP($A59,'Annex 2 EHV charges'!$D:$P,13,FALSE)=0,"",VLOOKUP($A59,'Annex 2 EHV charges'!$D:$P,13,FALSE)),"")</f>
        <v>0.05</v>
      </c>
    </row>
    <row r="60" spans="1:8" ht="12.75" customHeight="1" x14ac:dyDescent="0.25">
      <c r="A60" s="86">
        <f t="array" ref="A60">IFERROR(INDEX('Annex 2 EHV charges'!$D$11:$D$260, MATCH(0, IF(ISBLANK('Annex 2 EHV charges'!$D$11:$D$260),1, COUNTIF(A$4:$A59, 'Annex 2 EHV charges'!$D$11:$D$260)), 0)),"")</f>
        <v>687</v>
      </c>
      <c r="B60" s="85">
        <f>IF($A60="","",VLOOKUP($A60,'Annex 2 EHV charges'!$D:$O,2,0))</f>
        <v>687</v>
      </c>
      <c r="C60" s="86">
        <f>IF($A60="","",VLOOKUP($A60,'Annex 2 EHV charges'!$D:$O,3,0))</f>
        <v>1300050652905</v>
      </c>
      <c r="D60" s="85" t="str">
        <f>IF($A60="","",VLOOKUP($A60,'Annex 2 EHV charges'!$D:$O,4,0))</f>
        <v>Mynydd Gorduu</v>
      </c>
      <c r="E60" s="90" t="str">
        <f>IFERROR(IF(VLOOKUP($A60,'Annex 2 EHV charges'!$D:$O,10,FALSE)=0,"",VLOOKUP($A60,'Annex 2 EHV charges'!$D:$O,10,FALSE)),"")</f>
        <v>-</v>
      </c>
      <c r="F60" s="91">
        <f>IFERROR(IF(VLOOKUP($A60,'Annex 2 EHV charges'!$D:$O,11,FALSE)=0,"",VLOOKUP($A60,'Annex 2 EHV charges'!$D:$O,11,FALSE)),"")</f>
        <v>1993.52</v>
      </c>
      <c r="G60" s="92">
        <f>IFERROR(IF(VLOOKUP($A60,'Annex 2 EHV charges'!$D:$O,12,FALSE)=0,"",VLOOKUP($A60,'Annex 2 EHV charges'!$D:$O,12,FALSE)),"")</f>
        <v>0.05</v>
      </c>
      <c r="H60" s="92">
        <f>IFERROR(IF(VLOOKUP($A60,'Annex 2 EHV charges'!$D:$P,13,FALSE)=0,"",VLOOKUP($A60,'Annex 2 EHV charges'!$D:$P,13,FALSE)),"")</f>
        <v>0.05</v>
      </c>
    </row>
    <row r="61" spans="1:8" ht="12.75" customHeight="1" x14ac:dyDescent="0.25">
      <c r="A61" s="86">
        <f t="array" ref="A61">IFERROR(INDEX('Annex 2 EHV charges'!$D$11:$D$260, MATCH(0, IF(ISBLANK('Annex 2 EHV charges'!$D$11:$D$260),1, COUNTIF(A$4:$A60, 'Annex 2 EHV charges'!$D$11:$D$260)), 0)),"")</f>
        <v>678</v>
      </c>
      <c r="B61" s="85">
        <f>IF($A61="","",VLOOKUP($A61,'Annex 2 EHV charges'!$D:$O,2,0))</f>
        <v>678</v>
      </c>
      <c r="C61" s="86">
        <f>IF($A61="","",VLOOKUP($A61,'Annex 2 EHV charges'!$D:$O,3,0))</f>
        <v>1300060626309</v>
      </c>
      <c r="D61" s="85" t="str">
        <f>IF($A61="","",VLOOKUP($A61,'Annex 2 EHV charges'!$D:$O,4,0))</f>
        <v>Nefyn</v>
      </c>
      <c r="E61" s="90" t="str">
        <f>IFERROR(IF(VLOOKUP($A61,'Annex 2 EHV charges'!$D:$O,10,FALSE)=0,"",VLOOKUP($A61,'Annex 2 EHV charges'!$D:$O,10,FALSE)),"")</f>
        <v>-</v>
      </c>
      <c r="F61" s="91">
        <f>IFERROR(IF(VLOOKUP($A61,'Annex 2 EHV charges'!$D:$O,11,FALSE)=0,"",VLOOKUP($A61,'Annex 2 EHV charges'!$D:$O,11,FALSE)),"")</f>
        <v>156.72999999999999</v>
      </c>
      <c r="G61" s="92">
        <f>IFERROR(IF(VLOOKUP($A61,'Annex 2 EHV charges'!$D:$O,12,FALSE)=0,"",VLOOKUP($A61,'Annex 2 EHV charges'!$D:$O,12,FALSE)),"")</f>
        <v>0.05</v>
      </c>
      <c r="H61" s="92">
        <f>IFERROR(IF(VLOOKUP($A61,'Annex 2 EHV charges'!$D:$P,13,FALSE)=0,"",VLOOKUP($A61,'Annex 2 EHV charges'!$D:$P,13,FALSE)),"")</f>
        <v>0.05</v>
      </c>
    </row>
    <row r="62" spans="1:8" ht="12.75" customHeight="1" x14ac:dyDescent="0.25">
      <c r="A62" s="86">
        <f t="array" ref="A62">IFERROR(INDEX('Annex 2 EHV charges'!$D$11:$D$260, MATCH(0, IF(ISBLANK('Annex 2 EHV charges'!$D$11:$D$260),1, COUNTIF(A$4:$A61, 'Annex 2 EHV charges'!$D$11:$D$260)), 0)),"")</f>
        <v>697</v>
      </c>
      <c r="B62" s="85">
        <f>IF($A62="","",VLOOKUP($A62,'Annex 2 EHV charges'!$D:$O,2,0))</f>
        <v>697</v>
      </c>
      <c r="C62" s="86">
        <f>IF($A62="","",VLOOKUP($A62,'Annex 2 EHV charges'!$D:$O,3,0))</f>
        <v>1300060621996</v>
      </c>
      <c r="D62" s="85" t="str">
        <f>IF($A62="","",VLOOKUP($A62,'Annex 2 EHV charges'!$D:$O,4,0))</f>
        <v>Frodsham WF 1</v>
      </c>
      <c r="E62" s="90" t="str">
        <f>IFERROR(IF(VLOOKUP($A62,'Annex 2 EHV charges'!$D:$O,10,FALSE)=0,"",VLOOKUP($A62,'Annex 2 EHV charges'!$D:$O,10,FALSE)),"")</f>
        <v>-</v>
      </c>
      <c r="F62" s="91">
        <f>IFERROR(IF(VLOOKUP($A62,'Annex 2 EHV charges'!$D:$O,11,FALSE)=0,"",VLOOKUP($A62,'Annex 2 EHV charges'!$D:$O,11,FALSE)),"")</f>
        <v>5340.69</v>
      </c>
      <c r="G62" s="92">
        <f>IFERROR(IF(VLOOKUP($A62,'Annex 2 EHV charges'!$D:$O,12,FALSE)=0,"",VLOOKUP($A62,'Annex 2 EHV charges'!$D:$O,12,FALSE)),"")</f>
        <v>0.05</v>
      </c>
      <c r="H62" s="92">
        <f>IFERROR(IF(VLOOKUP($A62,'Annex 2 EHV charges'!$D:$P,13,FALSE)=0,"",VLOOKUP($A62,'Annex 2 EHV charges'!$D:$P,13,FALSE)),"")</f>
        <v>0.05</v>
      </c>
    </row>
    <row r="63" spans="1:8" ht="12.75" customHeight="1" x14ac:dyDescent="0.25">
      <c r="A63" s="86">
        <f t="array" ref="A63">IFERROR(INDEX('Annex 2 EHV charges'!$D$11:$D$260, MATCH(0, IF(ISBLANK('Annex 2 EHV charges'!$D$11:$D$260),1, COUNTIF(A$4:$A62, 'Annex 2 EHV charges'!$D$11:$D$260)), 0)),"")</f>
        <v>699</v>
      </c>
      <c r="B63" s="85">
        <f>IF($A63="","",VLOOKUP($A63,'Annex 2 EHV charges'!$D:$O,2,0))</f>
        <v>699</v>
      </c>
      <c r="C63" s="86">
        <f>IF($A63="","",VLOOKUP($A63,'Annex 2 EHV charges'!$D:$O,3,0))</f>
        <v>1300060622011</v>
      </c>
      <c r="D63" s="85" t="str">
        <f>IF($A63="","",VLOOKUP($A63,'Annex 2 EHV charges'!$D:$O,4,0))</f>
        <v>Frodsham WF 2</v>
      </c>
      <c r="E63" s="90" t="str">
        <f>IFERROR(IF(VLOOKUP($A63,'Annex 2 EHV charges'!$D:$O,10,FALSE)=0,"",VLOOKUP($A63,'Annex 2 EHV charges'!$D:$O,10,FALSE)),"")</f>
        <v>-</v>
      </c>
      <c r="F63" s="91">
        <f>IFERROR(IF(VLOOKUP($A63,'Annex 2 EHV charges'!$D:$O,11,FALSE)=0,"",VLOOKUP($A63,'Annex 2 EHV charges'!$D:$O,11,FALSE)),"")</f>
        <v>2463.41</v>
      </c>
      <c r="G63" s="92">
        <f>IFERROR(IF(VLOOKUP($A63,'Annex 2 EHV charges'!$D:$O,12,FALSE)=0,"",VLOOKUP($A63,'Annex 2 EHV charges'!$D:$O,12,FALSE)),"")</f>
        <v>0.05</v>
      </c>
      <c r="H63" s="92">
        <f>IFERROR(IF(VLOOKUP($A63,'Annex 2 EHV charges'!$D:$P,13,FALSE)=0,"",VLOOKUP($A63,'Annex 2 EHV charges'!$D:$P,13,FALSE)),"")</f>
        <v>0.05</v>
      </c>
    </row>
    <row r="64" spans="1:8" ht="12.75" customHeight="1" x14ac:dyDescent="0.25">
      <c r="A64" s="86">
        <f t="array" ref="A64">IFERROR(INDEX('Annex 2 EHV charges'!$D$11:$D$260, MATCH(0, IF(ISBLANK('Annex 2 EHV charges'!$D$11:$D$260),1, COUNTIF(A$4:$A63, 'Annex 2 EHV charges'!$D$11:$D$260)), 0)),"")</f>
        <v>692</v>
      </c>
      <c r="B64" s="85">
        <f>IF($A64="","",VLOOKUP($A64,'Annex 2 EHV charges'!$D:$O,2,0))</f>
        <v>692</v>
      </c>
      <c r="C64" s="86">
        <f>IF($A64="","",VLOOKUP($A64,'Annex 2 EHV charges'!$D:$O,3,0))</f>
        <v>1300060609702</v>
      </c>
      <c r="D64" s="85" t="str">
        <f>IF($A64="","",VLOOKUP($A64,'Annex 2 EHV charges'!$D:$O,4,0))</f>
        <v>Ince Biomass</v>
      </c>
      <c r="E64" s="90" t="str">
        <f>IFERROR(IF(VLOOKUP($A64,'Annex 2 EHV charges'!$D:$O,10,FALSE)=0,"",VLOOKUP($A64,'Annex 2 EHV charges'!$D:$O,10,FALSE)),"")</f>
        <v>-</v>
      </c>
      <c r="F64" s="91">
        <f>IFERROR(IF(VLOOKUP($A64,'Annex 2 EHV charges'!$D:$O,11,FALSE)=0,"",VLOOKUP($A64,'Annex 2 EHV charges'!$D:$O,11,FALSE)),"")</f>
        <v>2555.4299999999998</v>
      </c>
      <c r="G64" s="92">
        <f>IFERROR(IF(VLOOKUP($A64,'Annex 2 EHV charges'!$D:$O,12,FALSE)=0,"",VLOOKUP($A64,'Annex 2 EHV charges'!$D:$O,12,FALSE)),"")</f>
        <v>0.05</v>
      </c>
      <c r="H64" s="92">
        <f>IFERROR(IF(VLOOKUP($A64,'Annex 2 EHV charges'!$D:$P,13,FALSE)=0,"",VLOOKUP($A64,'Annex 2 EHV charges'!$D:$P,13,FALSE)),"")</f>
        <v>0.05</v>
      </c>
    </row>
    <row r="65" spans="1:8" ht="12.75" customHeight="1" x14ac:dyDescent="0.25">
      <c r="A65" s="86">
        <f t="array" ref="A65">IFERROR(INDEX('Annex 2 EHV charges'!$D$11:$D$260, MATCH(0, IF(ISBLANK('Annex 2 EHV charges'!$D$11:$D$260),1, COUNTIF(A$4:$A64, 'Annex 2 EHV charges'!$D$11:$D$260)), 0)),"")</f>
        <v>693</v>
      </c>
      <c r="B65" s="85">
        <f>IF($A65="","",VLOOKUP($A65,'Annex 2 EHV charges'!$D:$O,2,0))</f>
        <v>693</v>
      </c>
      <c r="C65" s="86">
        <f>IF($A65="","",VLOOKUP($A65,'Annex 2 EHV charges'!$D:$O,3,0))</f>
        <v>1300060659759</v>
      </c>
      <c r="D65" s="85" t="str">
        <f>IF($A65="","",VLOOKUP($A65,'Annex 2 EHV charges'!$D:$O,4,0))</f>
        <v>Kinmel Estate Solar Park</v>
      </c>
      <c r="E65" s="90" t="str">
        <f>IFERROR(IF(VLOOKUP($A65,'Annex 2 EHV charges'!$D:$O,10,FALSE)=0,"",VLOOKUP($A65,'Annex 2 EHV charges'!$D:$O,10,FALSE)),"")</f>
        <v>-</v>
      </c>
      <c r="F65" s="91">
        <f>IFERROR(IF(VLOOKUP($A65,'Annex 2 EHV charges'!$D:$O,11,FALSE)=0,"",VLOOKUP($A65,'Annex 2 EHV charges'!$D:$O,11,FALSE)),"")</f>
        <v>467.94</v>
      </c>
      <c r="G65" s="92">
        <f>IFERROR(IF(VLOOKUP($A65,'Annex 2 EHV charges'!$D:$O,12,FALSE)=0,"",VLOOKUP($A65,'Annex 2 EHV charges'!$D:$O,12,FALSE)),"")</f>
        <v>0.05</v>
      </c>
      <c r="H65" s="92">
        <f>IFERROR(IF(VLOOKUP($A65,'Annex 2 EHV charges'!$D:$P,13,FALSE)=0,"",VLOOKUP($A65,'Annex 2 EHV charges'!$D:$P,13,FALSE)),"")</f>
        <v>0.05</v>
      </c>
    </row>
    <row r="66" spans="1:8" ht="12.75" customHeight="1" x14ac:dyDescent="0.25">
      <c r="A66" s="86">
        <f t="array" ref="A66">IFERROR(INDEX('Annex 2 EHV charges'!$D$11:$D$260, MATCH(0, IF(ISBLANK('Annex 2 EHV charges'!$D$11:$D$260),1, COUNTIF(A$4:$A65, 'Annex 2 EHV charges'!$D$11:$D$260)), 0)),"")</f>
        <v>694</v>
      </c>
      <c r="B66" s="85">
        <f>IF($A66="","",VLOOKUP($A66,'Annex 2 EHV charges'!$D:$O,2,0))</f>
        <v>694</v>
      </c>
      <c r="C66" s="86">
        <f>IF($A66="","",VLOOKUP($A66,'Annex 2 EHV charges'!$D:$O,3,0))</f>
        <v>1300060647610</v>
      </c>
      <c r="D66" s="85" t="str">
        <f>IF($A66="","",VLOOKUP($A66,'Annex 2 EHV charges'!$D:$O,4,0))</f>
        <v>Tirgwynt Wind Farm</v>
      </c>
      <c r="E66" s="90" t="str">
        <f>IFERROR(IF(VLOOKUP($A66,'Annex 2 EHV charges'!$D:$O,10,FALSE)=0,"",VLOOKUP($A66,'Annex 2 EHV charges'!$D:$O,10,FALSE)),"")</f>
        <v>-</v>
      </c>
      <c r="F66" s="91">
        <f>IFERROR(IF(VLOOKUP($A66,'Annex 2 EHV charges'!$D:$O,11,FALSE)=0,"",VLOOKUP($A66,'Annex 2 EHV charges'!$D:$O,11,FALSE)),"")</f>
        <v>25220.38</v>
      </c>
      <c r="G66" s="92">
        <f>IFERROR(IF(VLOOKUP($A66,'Annex 2 EHV charges'!$D:$O,12,FALSE)=0,"",VLOOKUP($A66,'Annex 2 EHV charges'!$D:$O,12,FALSE)),"")</f>
        <v>0.05</v>
      </c>
      <c r="H66" s="92">
        <f>IFERROR(IF(VLOOKUP($A66,'Annex 2 EHV charges'!$D:$P,13,FALSE)=0,"",VLOOKUP($A66,'Annex 2 EHV charges'!$D:$P,13,FALSE)),"")</f>
        <v>0.05</v>
      </c>
    </row>
    <row r="67" spans="1:8" ht="12.75" customHeight="1" x14ac:dyDescent="0.25">
      <c r="A67" s="86">
        <f t="array" ref="A67">IFERROR(INDEX('Annex 2 EHV charges'!$D$11:$D$260, MATCH(0, IF(ISBLANK('Annex 2 EHV charges'!$D$11:$D$260),1, COUNTIF(A$4:$A66, 'Annex 2 EHV charges'!$D$11:$D$260)), 0)),"")</f>
        <v>696</v>
      </c>
      <c r="B67" s="85">
        <f>IF($A67="","",VLOOKUP($A67,'Annex 2 EHV charges'!$D:$O,2,0))</f>
        <v>696</v>
      </c>
      <c r="C67" s="86">
        <f>IF($A67="","",VLOOKUP($A67,'Annex 2 EHV charges'!$D:$O,3,0))</f>
        <v>1300060785453</v>
      </c>
      <c r="D67" s="85" t="str">
        <f>IF($A67="","",VLOOKUP($A67,'Annex 2 EHV charges'!$D:$O,4,0))</f>
        <v>Brenig Wind Farm</v>
      </c>
      <c r="E67" s="90" t="str">
        <f>IFERROR(IF(VLOOKUP($A67,'Annex 2 EHV charges'!$D:$O,10,FALSE)=0,"",VLOOKUP($A67,'Annex 2 EHV charges'!$D:$O,10,FALSE)),"")</f>
        <v>-</v>
      </c>
      <c r="F67" s="91">
        <f>IFERROR(IF(VLOOKUP($A67,'Annex 2 EHV charges'!$D:$O,11,FALSE)=0,"",VLOOKUP($A67,'Annex 2 EHV charges'!$D:$O,11,FALSE)),"")</f>
        <v>30120.560000000001</v>
      </c>
      <c r="G67" s="92">
        <f>IFERROR(IF(VLOOKUP($A67,'Annex 2 EHV charges'!$D:$O,12,FALSE)=0,"",VLOOKUP($A67,'Annex 2 EHV charges'!$D:$O,12,FALSE)),"")</f>
        <v>0.05</v>
      </c>
      <c r="H67" s="92">
        <f>IFERROR(IF(VLOOKUP($A67,'Annex 2 EHV charges'!$D:$P,13,FALSE)=0,"",VLOOKUP($A67,'Annex 2 EHV charges'!$D:$P,13,FALSE)),"")</f>
        <v>0.05</v>
      </c>
    </row>
    <row r="68" spans="1:8" ht="12.75" customHeight="1" x14ac:dyDescent="0.25">
      <c r="A68" s="86">
        <f t="array" ref="A68">IFERROR(INDEX('Annex 2 EHV charges'!$D$11:$D$260, MATCH(0, IF(ISBLANK('Annex 2 EHV charges'!$D$11:$D$260),1, COUNTIF(A$4:$A67, 'Annex 2 EHV charges'!$D$11:$D$260)), 0)),"")</f>
        <v>616</v>
      </c>
      <c r="B68" s="85">
        <f>IF($A68="","",VLOOKUP($A68,'Annex 2 EHV charges'!$D:$O,2,0))</f>
        <v>616</v>
      </c>
      <c r="C68" s="86">
        <f>IF($A68="","",VLOOKUP($A68,'Annex 2 EHV charges'!$D:$O,3,0))</f>
        <v>1300060673451</v>
      </c>
      <c r="D68" s="85" t="str">
        <f>IF($A68="","",VLOOKUP($A68,'Annex 2 EHV charges'!$D:$O,4,0))</f>
        <v>Percival Lane STOR</v>
      </c>
      <c r="E68" s="90" t="str">
        <f>IFERROR(IF(VLOOKUP($A68,'Annex 2 EHV charges'!$D:$O,10,FALSE)=0,"",VLOOKUP($A68,'Annex 2 EHV charges'!$D:$O,10,FALSE)),"")</f>
        <v>-</v>
      </c>
      <c r="F68" s="91">
        <f>IFERROR(IF(VLOOKUP($A68,'Annex 2 EHV charges'!$D:$O,11,FALSE)=0,"",VLOOKUP($A68,'Annex 2 EHV charges'!$D:$O,11,FALSE)),"")</f>
        <v>1647.16</v>
      </c>
      <c r="G68" s="92">
        <f>IFERROR(IF(VLOOKUP($A68,'Annex 2 EHV charges'!$D:$O,12,FALSE)=0,"",VLOOKUP($A68,'Annex 2 EHV charges'!$D:$O,12,FALSE)),"")</f>
        <v>0.05</v>
      </c>
      <c r="H68" s="92">
        <f>IFERROR(IF(VLOOKUP($A68,'Annex 2 EHV charges'!$D:$P,13,FALSE)=0,"",VLOOKUP($A68,'Annex 2 EHV charges'!$D:$P,13,FALSE)),"")</f>
        <v>0.05</v>
      </c>
    </row>
    <row r="69" spans="1:8" ht="12.75" customHeight="1" x14ac:dyDescent="0.25">
      <c r="A69" s="86">
        <f t="array" ref="A69">IFERROR(INDEX('Annex 2 EHV charges'!$D$11:$D$260, MATCH(0, IF(ISBLANK('Annex 2 EHV charges'!$D$11:$D$260),1, COUNTIF(A$4:$A68, 'Annex 2 EHV charges'!$D$11:$D$260)), 0)),"")</f>
        <v>617</v>
      </c>
      <c r="B69" s="85">
        <f>IF($A69="","",VLOOKUP($A69,'Annex 2 EHV charges'!$D:$O,2,0))</f>
        <v>617</v>
      </c>
      <c r="C69" s="86">
        <f>IF($A69="","",VLOOKUP($A69,'Annex 2 EHV charges'!$D:$O,3,0))</f>
        <v>1300060673489</v>
      </c>
      <c r="D69" s="85" t="str">
        <f>IF($A69="","",VLOOKUP($A69,'Annex 2 EHV charges'!$D:$O,4,0))</f>
        <v>Stanlow STOR</v>
      </c>
      <c r="E69" s="90" t="str">
        <f>IFERROR(IF(VLOOKUP($A69,'Annex 2 EHV charges'!$D:$O,10,FALSE)=0,"",VLOOKUP($A69,'Annex 2 EHV charges'!$D:$O,10,FALSE)),"")</f>
        <v>-</v>
      </c>
      <c r="F69" s="91">
        <f>IFERROR(IF(VLOOKUP($A69,'Annex 2 EHV charges'!$D:$O,11,FALSE)=0,"",VLOOKUP($A69,'Annex 2 EHV charges'!$D:$O,11,FALSE)),"")</f>
        <v>3213.97</v>
      </c>
      <c r="G69" s="92">
        <f>IFERROR(IF(VLOOKUP($A69,'Annex 2 EHV charges'!$D:$O,12,FALSE)=0,"",VLOOKUP($A69,'Annex 2 EHV charges'!$D:$O,12,FALSE)),"")</f>
        <v>0.05</v>
      </c>
      <c r="H69" s="92">
        <f>IFERROR(IF(VLOOKUP($A69,'Annex 2 EHV charges'!$D:$P,13,FALSE)=0,"",VLOOKUP($A69,'Annex 2 EHV charges'!$D:$P,13,FALSE)),"")</f>
        <v>0.05</v>
      </c>
    </row>
    <row r="70" spans="1:8" ht="12.75" customHeight="1" x14ac:dyDescent="0.25">
      <c r="A70" s="86">
        <f t="array" ref="A70">IFERROR(INDEX('Annex 2 EHV charges'!$D$11:$D$260, MATCH(0, IF(ISBLANK('Annex 2 EHV charges'!$D$11:$D$260),1, COUNTIF(A$4:$A69, 'Annex 2 EHV charges'!$D$11:$D$260)), 0)),"")</f>
        <v>698</v>
      </c>
      <c r="B70" s="85">
        <f>IF($A70="","",VLOOKUP($A70,'Annex 2 EHV charges'!$D:$O,2,0))</f>
        <v>698</v>
      </c>
      <c r="C70" s="86">
        <f>IF($A70="","",VLOOKUP($A70,'Annex 2 EHV charges'!$D:$O,3,0))</f>
        <v>1300051694827</v>
      </c>
      <c r="D70" s="85" t="str">
        <f>IF($A70="","",VLOOKUP($A70,'Annex 2 EHV charges'!$D:$O,4,0))</f>
        <v>PG Winnington</v>
      </c>
      <c r="E70" s="90" t="str">
        <f>IFERROR(IF(VLOOKUP($A70,'Annex 2 EHV charges'!$D:$O,10,FALSE)=0,"",VLOOKUP($A70,'Annex 2 EHV charges'!$D:$O,10,FALSE)),"")</f>
        <v>-</v>
      </c>
      <c r="F70" s="91">
        <f>IFERROR(IF(VLOOKUP($A70,'Annex 2 EHV charges'!$D:$O,11,FALSE)=0,"",VLOOKUP($A70,'Annex 2 EHV charges'!$D:$O,11,FALSE)),"")</f>
        <v>5029.1099999999997</v>
      </c>
      <c r="G70" s="92">
        <f>IFERROR(IF(VLOOKUP($A70,'Annex 2 EHV charges'!$D:$O,12,FALSE)=0,"",VLOOKUP($A70,'Annex 2 EHV charges'!$D:$O,12,FALSE)),"")</f>
        <v>0.05</v>
      </c>
      <c r="H70" s="92">
        <f>IFERROR(IF(VLOOKUP($A70,'Annex 2 EHV charges'!$D:$P,13,FALSE)=0,"",VLOOKUP($A70,'Annex 2 EHV charges'!$D:$P,13,FALSE)),"")</f>
        <v>0.05</v>
      </c>
    </row>
    <row r="71" spans="1:8" ht="12.75" customHeight="1" x14ac:dyDescent="0.25">
      <c r="A71" s="86">
        <f t="array" ref="A71">IFERROR(INDEX('Annex 2 EHV charges'!$D$11:$D$260, MATCH(0, IF(ISBLANK('Annex 2 EHV charges'!$D$11:$D$260),1, COUNTIF(A$4:$A70, 'Annex 2 EHV charges'!$D$11:$D$260)), 0)),"")</f>
        <v>623</v>
      </c>
      <c r="B71" s="85">
        <f>IF($A71="","",VLOOKUP($A71,'Annex 2 EHV charges'!$D:$O,2,0))</f>
        <v>623</v>
      </c>
      <c r="C71" s="86">
        <f>IF($A71="","",VLOOKUP($A71,'Annex 2 EHV charges'!$D:$O,3,0))</f>
        <v>1300060805621</v>
      </c>
      <c r="D71" s="85" t="str">
        <f>IF($A71="","",VLOOKUP($A71,'Annex 2 EHV charges'!$D:$O,4,0))</f>
        <v>Griffiths Road STOR (Northwich Power)</v>
      </c>
      <c r="E71" s="90">
        <f>IFERROR(IF(VLOOKUP($A71,'Annex 2 EHV charges'!$D:$O,10,FALSE)=0,"",VLOOKUP($A71,'Annex 2 EHV charges'!$D:$O,10,FALSE)),"")</f>
        <v>-0.99</v>
      </c>
      <c r="F71" s="91">
        <f>IFERROR(IF(VLOOKUP($A71,'Annex 2 EHV charges'!$D:$O,11,FALSE)=0,"",VLOOKUP($A71,'Annex 2 EHV charges'!$D:$O,11,FALSE)),"")</f>
        <v>7110.24</v>
      </c>
      <c r="G71" s="92">
        <f>IFERROR(IF(VLOOKUP($A71,'Annex 2 EHV charges'!$D:$O,12,FALSE)=0,"",VLOOKUP($A71,'Annex 2 EHV charges'!$D:$O,12,FALSE)),"")</f>
        <v>0.05</v>
      </c>
      <c r="H71" s="92">
        <f>IFERROR(IF(VLOOKUP($A71,'Annex 2 EHV charges'!$D:$P,13,FALSE)=0,"",VLOOKUP($A71,'Annex 2 EHV charges'!$D:$P,13,FALSE)),"")</f>
        <v>0.05</v>
      </c>
    </row>
    <row r="72" spans="1:8" ht="12.75" customHeight="1" x14ac:dyDescent="0.25">
      <c r="A72" s="86">
        <f t="array" ref="A72">IFERROR(INDEX('Annex 2 EHV charges'!$D$11:$D$260, MATCH(0, IF(ISBLANK('Annex 2 EHV charges'!$D$11:$D$260),1, COUNTIF(A$4:$A71, 'Annex 2 EHV charges'!$D$11:$D$260)), 0)),"")</f>
        <v>624</v>
      </c>
      <c r="B72" s="85">
        <f>IF($A72="","",VLOOKUP($A72,'Annex 2 EHV charges'!$D:$O,2,0))</f>
        <v>624</v>
      </c>
      <c r="C72" s="86">
        <f>IF($A72="","",VLOOKUP($A72,'Annex 2 EHV charges'!$D:$O,3,0))</f>
        <v>1300060805570</v>
      </c>
      <c r="D72" s="85" t="str">
        <f>IF($A72="","",VLOOKUP($A72,'Annex 2 EHV charges'!$D:$O,4,0))</f>
        <v>Warrington Power- Slutchers lane</v>
      </c>
      <c r="E72" s="90" t="str">
        <f>IFERROR(IF(VLOOKUP($A72,'Annex 2 EHV charges'!$D:$O,10,FALSE)=0,"",VLOOKUP($A72,'Annex 2 EHV charges'!$D:$O,10,FALSE)),"")</f>
        <v>-</v>
      </c>
      <c r="F72" s="91">
        <f>IFERROR(IF(VLOOKUP($A72,'Annex 2 EHV charges'!$D:$O,11,FALSE)=0,"",VLOOKUP($A72,'Annex 2 EHV charges'!$D:$O,11,FALSE)),"")</f>
        <v>5341.43</v>
      </c>
      <c r="G72" s="92">
        <f>IFERROR(IF(VLOOKUP($A72,'Annex 2 EHV charges'!$D:$O,12,FALSE)=0,"",VLOOKUP($A72,'Annex 2 EHV charges'!$D:$O,12,FALSE)),"")</f>
        <v>0.05</v>
      </c>
      <c r="H72" s="92">
        <f>IFERROR(IF(VLOOKUP($A72,'Annex 2 EHV charges'!$D:$P,13,FALSE)=0,"",VLOOKUP($A72,'Annex 2 EHV charges'!$D:$P,13,FALSE)),"")</f>
        <v>0.05</v>
      </c>
    </row>
    <row r="73" spans="1:8" ht="12.75" customHeight="1" x14ac:dyDescent="0.25">
      <c r="A73" s="86">
        <f t="array" ref="A73">IFERROR(INDEX('Annex 2 EHV charges'!$D$11:$D$260, MATCH(0, IF(ISBLANK('Annex 2 EHV charges'!$D$11:$D$260),1, COUNTIF(A$4:$A72, 'Annex 2 EHV charges'!$D$11:$D$260)), 0)),"")</f>
        <v>626</v>
      </c>
      <c r="B73" s="85">
        <f>IF($A73="","",VLOOKUP($A73,'Annex 2 EHV charges'!$D:$O,2,0))</f>
        <v>626</v>
      </c>
      <c r="C73" s="86">
        <f>IF($A73="","",VLOOKUP($A73,'Annex 2 EHV charges'!$D:$O,3,0))</f>
        <v>1300060818602</v>
      </c>
      <c r="D73" s="85" t="str">
        <f>IF($A73="","",VLOOKUP($A73,'Annex 2 EHV charges'!$D:$O,4,0))</f>
        <v>Latchford Lane Gas STOR</v>
      </c>
      <c r="E73" s="90" t="str">
        <f>IFERROR(IF(VLOOKUP($A73,'Annex 2 EHV charges'!$D:$O,10,FALSE)=0,"",VLOOKUP($A73,'Annex 2 EHV charges'!$D:$O,10,FALSE)),"")</f>
        <v>-</v>
      </c>
      <c r="F73" s="91">
        <f>IFERROR(IF(VLOOKUP($A73,'Annex 2 EHV charges'!$D:$O,11,FALSE)=0,"",VLOOKUP($A73,'Annex 2 EHV charges'!$D:$O,11,FALSE)),"")</f>
        <v>1576.12</v>
      </c>
      <c r="G73" s="92">
        <f>IFERROR(IF(VLOOKUP($A73,'Annex 2 EHV charges'!$D:$O,12,FALSE)=0,"",VLOOKUP($A73,'Annex 2 EHV charges'!$D:$O,12,FALSE)),"")</f>
        <v>0.05</v>
      </c>
      <c r="H73" s="92">
        <f>IFERROR(IF(VLOOKUP($A73,'Annex 2 EHV charges'!$D:$P,13,FALSE)=0,"",VLOOKUP($A73,'Annex 2 EHV charges'!$D:$P,13,FALSE)),"")</f>
        <v>0.05</v>
      </c>
    </row>
    <row r="74" spans="1:8" ht="12.75" customHeight="1" x14ac:dyDescent="0.25">
      <c r="A74" s="86" t="str">
        <f t="array" ref="A74">IFERROR(INDEX('Annex 2 EHV charges'!$D$11:$D$260, MATCH(0, IF(ISBLANK('Annex 2 EHV charges'!$D$11:$D$260),1, COUNTIF(A$4:$A73, 'Annex 2 EHV charges'!$D$11:$D$260)), 0)),"")</f>
        <v>MSID 7414</v>
      </c>
      <c r="B74" s="85" t="str">
        <f>IF($A74="","",VLOOKUP($A74,'Annex 2 EHV charges'!$D:$O,2,0))</f>
        <v>MSID 7414</v>
      </c>
      <c r="C74" s="86">
        <f>IF($A74="","",VLOOKUP($A74,'Annex 2 EHV charges'!$D:$O,3,0))</f>
        <v>1300060914190</v>
      </c>
      <c r="D74" s="85" t="str">
        <f>IF($A74="","",VLOOKUP($A74,'Annex 2 EHV charges'!$D:$O,4,0))</f>
        <v>ERF Way STOR</v>
      </c>
      <c r="E74" s="90" t="str">
        <f>IFERROR(IF(VLOOKUP($A74,'Annex 2 EHV charges'!$D:$O,10,FALSE)=0,"",VLOOKUP($A74,'Annex 2 EHV charges'!$D:$O,10,FALSE)),"")</f>
        <v>-</v>
      </c>
      <c r="F74" s="91">
        <f>IFERROR(IF(VLOOKUP($A74,'Annex 2 EHV charges'!$D:$O,11,FALSE)=0,"",VLOOKUP($A74,'Annex 2 EHV charges'!$D:$O,11,FALSE)),"")</f>
        <v>2043.07</v>
      </c>
      <c r="G74" s="92">
        <f>IFERROR(IF(VLOOKUP($A74,'Annex 2 EHV charges'!$D:$O,12,FALSE)=0,"",VLOOKUP($A74,'Annex 2 EHV charges'!$D:$O,12,FALSE)),"")</f>
        <v>0.05</v>
      </c>
      <c r="H74" s="92">
        <f>IFERROR(IF(VLOOKUP($A74,'Annex 2 EHV charges'!$D:$P,13,FALSE)=0,"",VLOOKUP($A74,'Annex 2 EHV charges'!$D:$P,13,FALSE)),"")</f>
        <v>0.05</v>
      </c>
    </row>
    <row r="75" spans="1:8" ht="12.75" customHeight="1" x14ac:dyDescent="0.25">
      <c r="A75" s="86">
        <f t="array" ref="A75">IFERROR(INDEX('Annex 2 EHV charges'!$D$11:$D$260, MATCH(0, IF(ISBLANK('Annex 2 EHV charges'!$D$11:$D$260),1, COUNTIF(A$4:$A74, 'Annex 2 EHV charges'!$D$11:$D$260)), 0)),"")</f>
        <v>632</v>
      </c>
      <c r="B75" s="85">
        <f>IF($A75="","",VLOOKUP($A75,'Annex 2 EHV charges'!$D:$O,2,0))</f>
        <v>632</v>
      </c>
      <c r="C75" s="86">
        <f>IF($A75="","",VLOOKUP($A75,'Annex 2 EHV charges'!$D:$O,3,0))</f>
        <v>1300060928388</v>
      </c>
      <c r="D75" s="85" t="str">
        <f>IF($A75="","",VLOOKUP($A75,'Annex 2 EHV charges'!$D:$O,4,0))</f>
        <v>Hooton Bio Mass</v>
      </c>
      <c r="E75" s="90" t="str">
        <f>IFERROR(IF(VLOOKUP($A75,'Annex 2 EHV charges'!$D:$O,10,FALSE)=0,"",VLOOKUP($A75,'Annex 2 EHV charges'!$D:$O,10,FALSE)),"")</f>
        <v>-</v>
      </c>
      <c r="F75" s="91">
        <f>IFERROR(IF(VLOOKUP($A75,'Annex 2 EHV charges'!$D:$O,11,FALSE)=0,"",VLOOKUP($A75,'Annex 2 EHV charges'!$D:$O,11,FALSE)),"")</f>
        <v>6038.01</v>
      </c>
      <c r="G75" s="92">
        <f>IFERROR(IF(VLOOKUP($A75,'Annex 2 EHV charges'!$D:$O,12,FALSE)=0,"",VLOOKUP($A75,'Annex 2 EHV charges'!$D:$O,12,FALSE)),"")</f>
        <v>0.05</v>
      </c>
      <c r="H75" s="92">
        <f>IFERROR(IF(VLOOKUP($A75,'Annex 2 EHV charges'!$D:$P,13,FALSE)=0,"",VLOOKUP($A75,'Annex 2 EHV charges'!$D:$P,13,FALSE)),"")</f>
        <v>0.05</v>
      </c>
    </row>
    <row r="76" spans="1:8" ht="12.75" customHeight="1" x14ac:dyDescent="0.25">
      <c r="A76" s="86">
        <f t="array" ref="A76">IFERROR(INDEX('Annex 2 EHV charges'!$D$11:$D$260, MATCH(0, IF(ISBLANK('Annex 2 EHV charges'!$D$11:$D$260),1, COUNTIF(A$4:$A75, 'Annex 2 EHV charges'!$D$11:$D$260)), 0)),"")</f>
        <v>633</v>
      </c>
      <c r="B76" s="85">
        <f>IF($A76="","",VLOOKUP($A76,'Annex 2 EHV charges'!$D:$O,2,0))</f>
        <v>633</v>
      </c>
      <c r="C76" s="86">
        <f>IF($A76="","",VLOOKUP($A76,'Annex 2 EHV charges'!$D:$O,3,0))</f>
        <v>1300060901952</v>
      </c>
      <c r="D76" s="85" t="str">
        <f>IF($A76="","",VLOOKUP($A76,'Annex 2 EHV charges'!$D:$O,4,0))</f>
        <v>Alexandra Park</v>
      </c>
      <c r="E76" s="90" t="str">
        <f>IFERROR(IF(VLOOKUP($A76,'Annex 2 EHV charges'!$D:$O,10,FALSE)=0,"",VLOOKUP($A76,'Annex 2 EHV charges'!$D:$O,10,FALSE)),"")</f>
        <v>-</v>
      </c>
      <c r="F76" s="91">
        <f>IFERROR(IF(VLOOKUP($A76,'Annex 2 EHV charges'!$D:$O,11,FALSE)=0,"",VLOOKUP($A76,'Annex 2 EHV charges'!$D:$O,11,FALSE)),"")</f>
        <v>3371.56</v>
      </c>
      <c r="G76" s="92">
        <f>IFERROR(IF(VLOOKUP($A76,'Annex 2 EHV charges'!$D:$O,12,FALSE)=0,"",VLOOKUP($A76,'Annex 2 EHV charges'!$D:$O,12,FALSE)),"")</f>
        <v>0.05</v>
      </c>
      <c r="H76" s="92">
        <f>IFERROR(IF(VLOOKUP($A76,'Annex 2 EHV charges'!$D:$P,13,FALSE)=0,"",VLOOKUP($A76,'Annex 2 EHV charges'!$D:$P,13,FALSE)),"")</f>
        <v>0.05</v>
      </c>
    </row>
    <row r="77" spans="1:8" ht="12.75" customHeight="1" x14ac:dyDescent="0.25">
      <c r="A77" s="86">
        <f t="array" ref="A77">IFERROR(INDEX('Annex 2 EHV charges'!$D$11:$D$260, MATCH(0, IF(ISBLANK('Annex 2 EHV charges'!$D$11:$D$260),1, COUNTIF(A$4:$A76, 'Annex 2 EHV charges'!$D$11:$D$260)), 0)),"")</f>
        <v>691</v>
      </c>
      <c r="B77" s="85">
        <f>IF($A77="","",VLOOKUP($A77,'Annex 2 EHV charges'!$D:$O,2,0))</f>
        <v>691</v>
      </c>
      <c r="C77" s="86">
        <f>IF($A77="","",VLOOKUP($A77,'Annex 2 EHV charges'!$D:$O,3,0))</f>
        <v>1300060208518</v>
      </c>
      <c r="D77" s="85" t="str">
        <f>IF($A77="","",VLOOKUP($A77,'Annex 2 EHV charges'!$D:$O,4,0))</f>
        <v>Network Rail (Crewe)</v>
      </c>
      <c r="E77" s="90" t="str">
        <f>IFERROR(IF(VLOOKUP($A77,'Annex 2 EHV charges'!$D:$O,10,FALSE)=0,"",VLOOKUP($A77,'Annex 2 EHV charges'!$D:$O,10,FALSE)),"")</f>
        <v>-</v>
      </c>
      <c r="F77" s="91">
        <f>IFERROR(IF(VLOOKUP($A77,'Annex 2 EHV charges'!$D:$O,11,FALSE)=0,"",VLOOKUP($A77,'Annex 2 EHV charges'!$D:$O,11,FALSE)),"")</f>
        <v>2931.49</v>
      </c>
      <c r="G77" s="92">
        <f>IFERROR(IF(VLOOKUP($A77,'Annex 2 EHV charges'!$D:$O,12,FALSE)=0,"",VLOOKUP($A77,'Annex 2 EHV charges'!$D:$O,12,FALSE)),"")</f>
        <v>0.05</v>
      </c>
      <c r="H77" s="92">
        <f>IFERROR(IF(VLOOKUP($A77,'Annex 2 EHV charges'!$D:$P,13,FALSE)=0,"",VLOOKUP($A77,'Annex 2 EHV charges'!$D:$P,13,FALSE)),"")</f>
        <v>0.05</v>
      </c>
    </row>
    <row r="78" spans="1:8" ht="12.75" customHeight="1" x14ac:dyDescent="0.25">
      <c r="A78" s="86" t="str">
        <f t="array" ref="A78">IFERROR(INDEX('Annex 2 EHV charges'!$D$11:$D$260, MATCH(0, IF(ISBLANK('Annex 2 EHV charges'!$D$11:$D$260),1, COUNTIF(A$4:$A77, 'Annex 2 EHV charges'!$D$11:$D$260)), 0)),"")</f>
        <v>MSID 4532/33</v>
      </c>
      <c r="B78" s="85" t="str">
        <f>IF($A78="","",VLOOKUP($A78,'Annex 2 EHV charges'!$D:$O,2,0))</f>
        <v>MSID 4532/33</v>
      </c>
      <c r="C78" s="86" t="str">
        <f>IF($A78="","",VLOOKUP($A78,'Annex 2 EHV charges'!$D:$O,3,0))</f>
        <v>MSID 4532/33</v>
      </c>
      <c r="D78" s="85" t="str">
        <f>IF($A78="","",VLOOKUP($A78,'Annex 2 EHV charges'!$D:$O,4,0))</f>
        <v>Dolgarrog PS</v>
      </c>
      <c r="E78" s="90" t="str">
        <f>IFERROR(IF(VLOOKUP($A78,'Annex 2 EHV charges'!$D:$O,10,FALSE)=0,"",VLOOKUP($A78,'Annex 2 EHV charges'!$D:$O,10,FALSE)),"")</f>
        <v>-</v>
      </c>
      <c r="F78" s="91" t="str">
        <f>IFERROR(IF(VLOOKUP($A78,'Annex 2 EHV charges'!$D:$O,11,FALSE)=0,"",VLOOKUP($A78,'Annex 2 EHV charges'!$D:$O,11,FALSE)),"")</f>
        <v>-</v>
      </c>
      <c r="G78" s="92">
        <f>IFERROR(IF(VLOOKUP($A78,'Annex 2 EHV charges'!$D:$O,12,FALSE)=0,"",VLOOKUP($A78,'Annex 2 EHV charges'!$D:$O,12,FALSE)),"")</f>
        <v>0.05</v>
      </c>
      <c r="H78" s="92">
        <f>IFERROR(IF(VLOOKUP($A78,'Annex 2 EHV charges'!$D:$P,13,FALSE)=0,"",VLOOKUP($A78,'Annex 2 EHV charges'!$D:$P,13,FALSE)),"")</f>
        <v>0.05</v>
      </c>
    </row>
    <row r="79" spans="1:8" ht="12.75" customHeight="1" x14ac:dyDescent="0.25">
      <c r="A79" s="86" t="str">
        <f t="array" ref="A79">IFERROR(INDEX('Annex 2 EHV charges'!$D$11:$D$260, MATCH(0, IF(ISBLANK('Annex 2 EHV charges'!$D$11:$D$260),1, COUNTIF(A$4:$A78, 'Annex 2 EHV charges'!$D$11:$D$260)), 0)),"")</f>
        <v>MSID 7203</v>
      </c>
      <c r="B79" s="85" t="str">
        <f>IF($A79="","",VLOOKUP($A79,'Annex 2 EHV charges'!$D:$O,2,0))</f>
        <v>MSID 7203</v>
      </c>
      <c r="C79" s="86" t="str">
        <f>IF($A79="","",VLOOKUP($A79,'Annex 2 EHV charges'!$D:$O,3,0))</f>
        <v>MSID 7203</v>
      </c>
      <c r="D79" s="85" t="str">
        <f>IF($A79="","",VLOOKUP($A79,'Annex 2 EHV charges'!$D:$O,4,0))</f>
        <v>Burbo Bank</v>
      </c>
      <c r="E79" s="90" t="str">
        <f>IFERROR(IF(VLOOKUP($A79,'Annex 2 EHV charges'!$D:$O,10,FALSE)=0,"",VLOOKUP($A79,'Annex 2 EHV charges'!$D:$O,10,FALSE)),"")</f>
        <v>-</v>
      </c>
      <c r="F79" s="91" t="str">
        <f>IFERROR(IF(VLOOKUP($A79,'Annex 2 EHV charges'!$D:$O,11,FALSE)=0,"",VLOOKUP($A79,'Annex 2 EHV charges'!$D:$O,11,FALSE)),"")</f>
        <v>-</v>
      </c>
      <c r="G79" s="92" t="str">
        <f>IFERROR(IF(VLOOKUP($A79,'Annex 2 EHV charges'!$D:$O,12,FALSE)=0,"",VLOOKUP($A79,'Annex 2 EHV charges'!$D:$O,12,FALSE)),"")</f>
        <v>-</v>
      </c>
      <c r="H79" s="92" t="str">
        <f>IFERROR(IF(VLOOKUP($A79,'Annex 2 EHV charges'!$D:$P,13,FALSE)=0,"",VLOOKUP($A79,'Annex 2 EHV charges'!$D:$P,13,FALSE)),"")</f>
        <v>-</v>
      </c>
    </row>
    <row r="80" spans="1:8" ht="12.75" customHeight="1" x14ac:dyDescent="0.25">
      <c r="A80" s="86" t="str">
        <f t="array" ref="A80">IFERROR(INDEX('Annex 2 EHV charges'!$D$11:$D$260, MATCH(0, IF(ISBLANK('Annex 2 EHV charges'!$D$11:$D$260),1, COUNTIF(A$4:$A79, 'Annex 2 EHV charges'!$D$11:$D$260)), 0)),"")</f>
        <v>MSID 7382/3/4</v>
      </c>
      <c r="B80" s="85" t="str">
        <f>IF($A80="","",VLOOKUP($A80,'Annex 2 EHV charges'!$D:$O,2,0))</f>
        <v>MSID 7382/3/4</v>
      </c>
      <c r="C80" s="86" t="str">
        <f>IF($A80="","",VLOOKUP($A80,'Annex 2 EHV charges'!$D:$O,3,0))</f>
        <v>MSID 7382/3/4</v>
      </c>
      <c r="D80" s="85" t="str">
        <f>IF($A80="","",VLOOKUP($A80,'Annex 2 EHV charges'!$D:$O,4,0))</f>
        <v>Cheshire Power Station</v>
      </c>
      <c r="E80" s="90" t="str">
        <f>IFERROR(IF(VLOOKUP($A80,'Annex 2 EHV charges'!$D:$O,10,FALSE)=0,"",VLOOKUP($A80,'Annex 2 EHV charges'!$D:$O,10,FALSE)),"")</f>
        <v>-</v>
      </c>
      <c r="F80" s="91">
        <f>IFERROR(IF(VLOOKUP($A80,'Annex 2 EHV charges'!$D:$O,11,FALSE)=0,"",VLOOKUP($A80,'Annex 2 EHV charges'!$D:$O,11,FALSE)),"")</f>
        <v>5299.75</v>
      </c>
      <c r="G80" s="92">
        <f>IFERROR(IF(VLOOKUP($A80,'Annex 2 EHV charges'!$D:$O,12,FALSE)=0,"",VLOOKUP($A80,'Annex 2 EHV charges'!$D:$O,12,FALSE)),"")</f>
        <v>0.05</v>
      </c>
      <c r="H80" s="92">
        <f>IFERROR(IF(VLOOKUP($A80,'Annex 2 EHV charges'!$D:$P,13,FALSE)=0,"",VLOOKUP($A80,'Annex 2 EHV charges'!$D:$P,13,FALSE)),"")</f>
        <v>0.05</v>
      </c>
    </row>
    <row r="81" spans="1:8" ht="12.75" customHeight="1" x14ac:dyDescent="0.25">
      <c r="A81" s="86" t="str">
        <f t="array" ref="A81">IFERROR(INDEX('Annex 2 EHV charges'!$D$11:$D$260, MATCH(0, IF(ISBLANK('Annex 2 EHV charges'!$D$11:$D$260),1, COUNTIF(A$4:$A80, 'Annex 2 EHV charges'!$D$11:$D$260)), 0)),"")</f>
        <v>MSID 7386</v>
      </c>
      <c r="B81" s="85" t="str">
        <f>IF($A81="","",VLOOKUP($A81,'Annex 2 EHV charges'!$D:$O,2,0))</f>
        <v>MSID 7386</v>
      </c>
      <c r="C81" s="86">
        <f>IF($A81="","",VLOOKUP($A81,'Annex 2 EHV charges'!$D:$O,3,0))</f>
        <v>1300060824838</v>
      </c>
      <c r="D81" s="85" t="str">
        <f>IF($A81="","",VLOOKUP($A81,'Annex 2 EHV charges'!$D:$O,4,0))</f>
        <v xml:space="preserve">Carnegie Battery Storage </v>
      </c>
      <c r="E81" s="90" t="str">
        <f>IFERROR(IF(VLOOKUP($A81,'Annex 2 EHV charges'!$D:$O,10,FALSE)=0,"",VLOOKUP($A81,'Annex 2 EHV charges'!$D:$O,10,FALSE)),"")</f>
        <v>-</v>
      </c>
      <c r="F81" s="91">
        <f>IFERROR(IF(VLOOKUP($A81,'Annex 2 EHV charges'!$D:$O,11,FALSE)=0,"",VLOOKUP($A81,'Annex 2 EHV charges'!$D:$O,11,FALSE)),"")</f>
        <v>1238.06</v>
      </c>
      <c r="G81" s="92">
        <f>IFERROR(IF(VLOOKUP($A81,'Annex 2 EHV charges'!$D:$O,12,FALSE)=0,"",VLOOKUP($A81,'Annex 2 EHV charges'!$D:$O,12,FALSE)),"")</f>
        <v>0.05</v>
      </c>
      <c r="H81" s="92">
        <f>IFERROR(IF(VLOOKUP($A81,'Annex 2 EHV charges'!$D:$P,13,FALSE)=0,"",VLOOKUP($A81,'Annex 2 EHV charges'!$D:$P,13,FALSE)),"")</f>
        <v>0.05</v>
      </c>
    </row>
    <row r="82" spans="1:8" ht="12.75" customHeight="1" x14ac:dyDescent="0.25">
      <c r="A82" s="86" t="str">
        <f t="array" ref="A82">IFERROR(INDEX('Annex 2 EHV charges'!$D$11:$D$260, MATCH(0, IF(ISBLANK('Annex 2 EHV charges'!$D$11:$D$260),1, COUNTIF(A$4:$A81, 'Annex 2 EHV charges'!$D$11:$D$260)), 0)),"")</f>
        <v>MSID 6015</v>
      </c>
      <c r="B82" s="85" t="str">
        <f>IF($A82="","",VLOOKUP($A82,'Annex 2 EHV charges'!$D:$O,2,0))</f>
        <v>MSID 6015</v>
      </c>
      <c r="C82" s="86" t="str">
        <f>IF($A82="","",VLOOKUP($A82,'Annex 2 EHV charges'!$D:$O,3,0))</f>
        <v>MSID 6015</v>
      </c>
      <c r="D82" s="85" t="str">
        <f>IF($A82="","",VLOOKUP($A82,'Annex 2 EHV charges'!$D:$O,4,0))</f>
        <v>Maentwrog PS</v>
      </c>
      <c r="E82" s="90" t="str">
        <f>IFERROR(IF(VLOOKUP($A82,'Annex 2 EHV charges'!$D:$O,10,FALSE)=0,"",VLOOKUP($A82,'Annex 2 EHV charges'!$D:$O,10,FALSE)),"")</f>
        <v>-</v>
      </c>
      <c r="F82" s="91" t="str">
        <f>IFERROR(IF(VLOOKUP($A82,'Annex 2 EHV charges'!$D:$O,11,FALSE)=0,"",VLOOKUP($A82,'Annex 2 EHV charges'!$D:$O,11,FALSE)),"")</f>
        <v>-</v>
      </c>
      <c r="G82" s="92">
        <f>IFERROR(IF(VLOOKUP($A82,'Annex 2 EHV charges'!$D:$O,12,FALSE)=0,"",VLOOKUP($A82,'Annex 2 EHV charges'!$D:$O,12,FALSE)),"")</f>
        <v>0.05</v>
      </c>
      <c r="H82" s="92">
        <f>IFERROR(IF(VLOOKUP($A82,'Annex 2 EHV charges'!$D:$P,13,FALSE)=0,"",VLOOKUP($A82,'Annex 2 EHV charges'!$D:$P,13,FALSE)),"")</f>
        <v>0.05</v>
      </c>
    </row>
    <row r="83" spans="1:8" ht="12.75" customHeight="1" x14ac:dyDescent="0.25">
      <c r="A83" s="86" t="str">
        <f t="array" ref="A83">IFERROR(INDEX('Annex 2 EHV charges'!$D$11:$D$260, MATCH(0, IF(ISBLANK('Annex 2 EHV charges'!$D$11:$D$260),1, COUNTIF(A$4:$A82, 'Annex 2 EHV charges'!$D$11:$D$260)), 0)),"")</f>
        <v>MSID 4054</v>
      </c>
      <c r="B83" s="85" t="str">
        <f>IF($A83="","",VLOOKUP($A83,'Annex 2 EHV charges'!$D:$O,2,0))</f>
        <v>MSID 4054</v>
      </c>
      <c r="C83" s="86" t="str">
        <f>IF($A83="","",VLOOKUP($A83,'Annex 2 EHV charges'!$D:$O,3,0))</f>
        <v>MSID 4054</v>
      </c>
      <c r="D83" s="85" t="str">
        <f>IF($A83="","",VLOOKUP($A83,'Annex 2 EHV charges'!$D:$O,4,0))</f>
        <v>Cwm Dyli PS</v>
      </c>
      <c r="E83" s="90" t="str">
        <f>IFERROR(IF(VLOOKUP($A83,'Annex 2 EHV charges'!$D:$O,10,FALSE)=0,"",VLOOKUP($A83,'Annex 2 EHV charges'!$D:$O,10,FALSE)),"")</f>
        <v>-</v>
      </c>
      <c r="F83" s="91" t="str">
        <f>IFERROR(IF(VLOOKUP($A83,'Annex 2 EHV charges'!$D:$O,11,FALSE)=0,"",VLOOKUP($A83,'Annex 2 EHV charges'!$D:$O,11,FALSE)),"")</f>
        <v>-</v>
      </c>
      <c r="G83" s="92">
        <f>IFERROR(IF(VLOOKUP($A83,'Annex 2 EHV charges'!$D:$O,12,FALSE)=0,"",VLOOKUP($A83,'Annex 2 EHV charges'!$D:$O,12,FALSE)),"")</f>
        <v>0.05</v>
      </c>
      <c r="H83" s="92">
        <f>IFERROR(IF(VLOOKUP($A83,'Annex 2 EHV charges'!$D:$P,13,FALSE)=0,"",VLOOKUP($A83,'Annex 2 EHV charges'!$D:$P,13,FALSE)),"")</f>
        <v>0.05</v>
      </c>
    </row>
    <row r="84" spans="1:8" ht="12.75" customHeight="1" x14ac:dyDescent="0.25">
      <c r="A84" s="86">
        <f t="array" ref="A84">IFERROR(INDEX('Annex 2 EHV charges'!$D$11:$D$260, MATCH(0, IF(ISBLANK('Annex 2 EHV charges'!$D$11:$D$260),1, COUNTIF(A$4:$A83, 'Annex 2 EHV charges'!$D$11:$D$260)), 0)),"")</f>
        <v>725</v>
      </c>
      <c r="B84" s="85">
        <f>IF($A84="","",VLOOKUP($A84,'Annex 2 EHV charges'!$D:$O,2,0))</f>
        <v>725</v>
      </c>
      <c r="C84" s="86">
        <f>IF($A84="","",VLOOKUP($A84,'Annex 2 EHV charges'!$D:$O,3,0))</f>
        <v>1300060729565</v>
      </c>
      <c r="D84" s="85" t="str">
        <f>IF($A84="","",VLOOKUP($A84,'Annex 2 EHV charges'!$D:$O,4,0))</f>
        <v>UU Water Plc - Sutton Hall</v>
      </c>
      <c r="E84" s="90" t="str">
        <f>IFERROR(IF(VLOOKUP($A84,'Annex 2 EHV charges'!$D:$O,10,FALSE)=0,"",VLOOKUP($A84,'Annex 2 EHV charges'!$D:$O,10,FALSE)),"")</f>
        <v>-</v>
      </c>
      <c r="F84" s="91">
        <f>IFERROR(IF(VLOOKUP($A84,'Annex 2 EHV charges'!$D:$O,11,FALSE)=0,"",VLOOKUP($A84,'Annex 2 EHV charges'!$D:$O,11,FALSE)),"")</f>
        <v>76.22</v>
      </c>
      <c r="G84" s="92">
        <f>IFERROR(IF(VLOOKUP($A84,'Annex 2 EHV charges'!$D:$O,12,FALSE)=0,"",VLOOKUP($A84,'Annex 2 EHV charges'!$D:$O,12,FALSE)),"")</f>
        <v>0.05</v>
      </c>
      <c r="H84" s="92">
        <f>IFERROR(IF(VLOOKUP($A84,'Annex 2 EHV charges'!$D:$P,13,FALSE)=0,"",VLOOKUP($A84,'Annex 2 EHV charges'!$D:$P,13,FALSE)),"")</f>
        <v>0.05</v>
      </c>
    </row>
    <row r="85" spans="1:8" ht="12.75" customHeight="1" x14ac:dyDescent="0.25">
      <c r="A85" s="86">
        <f t="array" ref="A85">IFERROR(INDEX('Annex 2 EHV charges'!$D$11:$D$260, MATCH(0, IF(ISBLANK('Annex 2 EHV charges'!$D$11:$D$260),1, COUNTIF(A$4:$A84, 'Annex 2 EHV charges'!$D$11:$D$260)), 0)),"")</f>
        <v>700</v>
      </c>
      <c r="B85" s="85">
        <f>IF($A85="","",VLOOKUP($A85,'Annex 2 EHV charges'!$D:$O,2,0))</f>
        <v>700</v>
      </c>
      <c r="C85" s="86">
        <f>IF($A85="","",VLOOKUP($A85,'Annex 2 EHV charges'!$D:$O,3,0))</f>
        <v>1300060416993</v>
      </c>
      <c r="D85" s="85" t="str">
        <f>IF($A85="","",VLOOKUP($A85,'Annex 2 EHV charges'!$D:$O,4,0))</f>
        <v>Bentley Motor Cars Ltd</v>
      </c>
      <c r="E85" s="90" t="str">
        <f>IFERROR(IF(VLOOKUP($A85,'Annex 2 EHV charges'!$D:$O,10,FALSE)=0,"",VLOOKUP($A85,'Annex 2 EHV charges'!$D:$O,10,FALSE)),"")</f>
        <v>-</v>
      </c>
      <c r="F85" s="91">
        <f>IFERROR(IF(VLOOKUP($A85,'Annex 2 EHV charges'!$D:$O,11,FALSE)=0,"",VLOOKUP($A85,'Annex 2 EHV charges'!$D:$O,11,FALSE)),"")</f>
        <v>134.94</v>
      </c>
      <c r="G85" s="92">
        <f>IFERROR(IF(VLOOKUP($A85,'Annex 2 EHV charges'!$D:$O,12,FALSE)=0,"",VLOOKUP($A85,'Annex 2 EHV charges'!$D:$O,12,FALSE)),"")</f>
        <v>0.05</v>
      </c>
      <c r="H85" s="92">
        <f>IFERROR(IF(VLOOKUP($A85,'Annex 2 EHV charges'!$D:$P,13,FALSE)=0,"",VLOOKUP($A85,'Annex 2 EHV charges'!$D:$P,13,FALSE)),"")</f>
        <v>0.05</v>
      </c>
    </row>
    <row r="86" spans="1:8" ht="12.75" customHeight="1" x14ac:dyDescent="0.25">
      <c r="A86" s="86">
        <f t="array" ref="A86">IFERROR(INDEX('Annex 2 EHV charges'!$D$11:$D$260, MATCH(0, IF(ISBLANK('Annex 2 EHV charges'!$D$11:$D$260),1, COUNTIF(A$4:$A85, 'Annex 2 EHV charges'!$D$11:$D$260)), 0)),"")</f>
        <v>719</v>
      </c>
      <c r="B86" s="85">
        <f>IF($A86="","",VLOOKUP($A86,'Annex 2 EHV charges'!$D:$O,2,0))</f>
        <v>719</v>
      </c>
      <c r="C86" s="86">
        <f>IF($A86="","",VLOOKUP($A86,'Annex 2 EHV charges'!$D:$O,3,0))</f>
        <v>1300060263839</v>
      </c>
      <c r="D86" s="85" t="str">
        <f>IF($A86="","",VLOOKUP($A86,'Annex 2 EHV charges'!$D:$O,4,0))</f>
        <v>Nestle UK Ltd</v>
      </c>
      <c r="E86" s="90" t="str">
        <f>IFERROR(IF(VLOOKUP($A86,'Annex 2 EHV charges'!$D:$O,10,FALSE)=0,"",VLOOKUP($A86,'Annex 2 EHV charges'!$D:$O,10,FALSE)),"")</f>
        <v>-</v>
      </c>
      <c r="F86" s="91">
        <f>IFERROR(IF(VLOOKUP($A86,'Annex 2 EHV charges'!$D:$O,11,FALSE)=0,"",VLOOKUP($A86,'Annex 2 EHV charges'!$D:$O,11,FALSE)),"")</f>
        <v>130.46</v>
      </c>
      <c r="G86" s="92">
        <f>IFERROR(IF(VLOOKUP($A86,'Annex 2 EHV charges'!$D:$O,12,FALSE)=0,"",VLOOKUP($A86,'Annex 2 EHV charges'!$D:$O,12,FALSE)),"")</f>
        <v>0.05</v>
      </c>
      <c r="H86" s="92">
        <f>IFERROR(IF(VLOOKUP($A86,'Annex 2 EHV charges'!$D:$P,13,FALSE)=0,"",VLOOKUP($A86,'Annex 2 EHV charges'!$D:$P,13,FALSE)),"")</f>
        <v>0.05</v>
      </c>
    </row>
    <row r="87" spans="1:8" ht="12.75" customHeight="1" x14ac:dyDescent="0.25">
      <c r="A87" s="86">
        <f t="array" ref="A87">IFERROR(INDEX('Annex 2 EHV charges'!$D$11:$D$260, MATCH(0, IF(ISBLANK('Annex 2 EHV charges'!$D$11:$D$260),1, COUNTIF(A$4:$A86, 'Annex 2 EHV charges'!$D$11:$D$260)), 0)),"")</f>
        <v>721</v>
      </c>
      <c r="B87" s="85">
        <f>IF($A87="","",VLOOKUP($A87,'Annex 2 EHV charges'!$D:$O,2,0))</f>
        <v>721</v>
      </c>
      <c r="C87" s="86">
        <f>IF($A87="","",VLOOKUP($A87,'Annex 2 EHV charges'!$D:$O,3,0))</f>
        <v>1300060267898</v>
      </c>
      <c r="D87" s="85" t="str">
        <f>IF($A87="","",VLOOKUP($A87,'Annex 2 EHV charges'!$D:$O,4,0))</f>
        <v>Bangor Hospital (Health Sup)</v>
      </c>
      <c r="E87" s="90" t="str">
        <f>IFERROR(IF(VLOOKUP($A87,'Annex 2 EHV charges'!$D:$O,10,FALSE)=0,"",VLOOKUP($A87,'Annex 2 EHV charges'!$D:$O,10,FALSE)),"")</f>
        <v>-</v>
      </c>
      <c r="F87" s="91">
        <f>IFERROR(IF(VLOOKUP($A87,'Annex 2 EHV charges'!$D:$O,11,FALSE)=0,"",VLOOKUP($A87,'Annex 2 EHV charges'!$D:$O,11,FALSE)),"")</f>
        <v>97.62</v>
      </c>
      <c r="G87" s="92">
        <f>IFERROR(IF(VLOOKUP($A87,'Annex 2 EHV charges'!$D:$O,12,FALSE)=0,"",VLOOKUP($A87,'Annex 2 EHV charges'!$D:$O,12,FALSE)),"")</f>
        <v>0.05</v>
      </c>
      <c r="H87" s="92">
        <f>IFERROR(IF(VLOOKUP($A87,'Annex 2 EHV charges'!$D:$P,13,FALSE)=0,"",VLOOKUP($A87,'Annex 2 EHV charges'!$D:$P,13,FALSE)),"")</f>
        <v>0.05</v>
      </c>
    </row>
    <row r="88" spans="1:8" ht="12.75" customHeight="1" x14ac:dyDescent="0.25">
      <c r="A88" s="86">
        <f t="array" ref="A88">IFERROR(INDEX('Annex 2 EHV charges'!$D$11:$D$260, MATCH(0, IF(ISBLANK('Annex 2 EHV charges'!$D$11:$D$260),1, COUNTIF(A$4:$A87, 'Annex 2 EHV charges'!$D$11:$D$260)), 0)),"")</f>
        <v>717</v>
      </c>
      <c r="B88" s="85">
        <f>IF($A88="","",VLOOKUP($A88,'Annex 2 EHV charges'!$D:$O,2,0))</f>
        <v>717</v>
      </c>
      <c r="C88" s="86">
        <f>IF($A88="","",VLOOKUP($A88,'Annex 2 EHV charges'!$D:$O,3,0))</f>
        <v>1300050867852</v>
      </c>
      <c r="D88" s="85" t="str">
        <f>IF($A88="","",VLOOKUP($A88,'Annex 2 EHV charges'!$D:$O,4,0))</f>
        <v>Seaforth</v>
      </c>
      <c r="E88" s="90" t="str">
        <f>IFERROR(IF(VLOOKUP($A88,'Annex 2 EHV charges'!$D:$O,10,FALSE)=0,"",VLOOKUP($A88,'Annex 2 EHV charges'!$D:$O,10,FALSE)),"")</f>
        <v>-</v>
      </c>
      <c r="F88" s="91" t="str">
        <f>IFERROR(IF(VLOOKUP($A88,'Annex 2 EHV charges'!$D:$O,11,FALSE)=0,"",VLOOKUP($A88,'Annex 2 EHV charges'!$D:$O,11,FALSE)),"")</f>
        <v>-</v>
      </c>
      <c r="G88" s="92" t="str">
        <f>IFERROR(IF(VLOOKUP($A88,'Annex 2 EHV charges'!$D:$O,12,FALSE)=0,"",VLOOKUP($A88,'Annex 2 EHV charges'!$D:$O,12,FALSE)),"")</f>
        <v>-</v>
      </c>
      <c r="H88" s="92" t="str">
        <f>IFERROR(IF(VLOOKUP($A88,'Annex 2 EHV charges'!$D:$P,13,FALSE)=0,"",VLOOKUP($A88,'Annex 2 EHV charges'!$D:$P,13,FALSE)),"")</f>
        <v>-</v>
      </c>
    </row>
    <row r="89" spans="1:8" ht="12.75" customHeight="1" x14ac:dyDescent="0.25">
      <c r="A89" s="86">
        <f t="array" ref="A89">IFERROR(INDEX('Annex 2 EHV charges'!$D$11:$D$260, MATCH(0, IF(ISBLANK('Annex 2 EHV charges'!$D$11:$D$260),1, COUNTIF(A$4:$A88, 'Annex 2 EHV charges'!$D$11:$D$260)), 0)),"")</f>
        <v>720</v>
      </c>
      <c r="B89" s="85">
        <f>IF($A89="","",VLOOKUP($A89,'Annex 2 EHV charges'!$D:$O,2,0))</f>
        <v>720</v>
      </c>
      <c r="C89" s="86">
        <f>IF($A89="","",VLOOKUP($A89,'Annex 2 EHV charges'!$D:$O,3,0))</f>
        <v>1300060574459</v>
      </c>
      <c r="D89" s="85" t="str">
        <f>IF($A89="","",VLOOKUP($A89,'Annex 2 EHV charges'!$D:$O,4,0))</f>
        <v>UU Water Plc - Woodside</v>
      </c>
      <c r="E89" s="90" t="str">
        <f>IFERROR(IF(VLOOKUP($A89,'Annex 2 EHV charges'!$D:$O,10,FALSE)=0,"",VLOOKUP($A89,'Annex 2 EHV charges'!$D:$O,10,FALSE)),"")</f>
        <v>-</v>
      </c>
      <c r="F89" s="91">
        <f>IFERROR(IF(VLOOKUP($A89,'Annex 2 EHV charges'!$D:$O,11,FALSE)=0,"",VLOOKUP($A89,'Annex 2 EHV charges'!$D:$O,11,FALSE)),"")</f>
        <v>124.2</v>
      </c>
      <c r="G89" s="92">
        <f>IFERROR(IF(VLOOKUP($A89,'Annex 2 EHV charges'!$D:$O,12,FALSE)=0,"",VLOOKUP($A89,'Annex 2 EHV charges'!$D:$O,12,FALSE)),"")</f>
        <v>0.05</v>
      </c>
      <c r="H89" s="92">
        <f>IFERROR(IF(VLOOKUP($A89,'Annex 2 EHV charges'!$D:$P,13,FALSE)=0,"",VLOOKUP($A89,'Annex 2 EHV charges'!$D:$P,13,FALSE)),"")</f>
        <v>0.05</v>
      </c>
    </row>
    <row r="90" spans="1:8" ht="12.75" customHeight="1" x14ac:dyDescent="0.25">
      <c r="A90" s="86">
        <f t="array" ref="A90">IFERROR(INDEX('Annex 2 EHV charges'!$D$11:$D$260, MATCH(0, IF(ISBLANK('Annex 2 EHV charges'!$D$11:$D$260),1, COUNTIF(A$4:$A89, 'Annex 2 EHV charges'!$D$11:$D$260)), 0)),"")</f>
        <v>710</v>
      </c>
      <c r="B90" s="85">
        <f>IF($A90="","",VLOOKUP($A90,'Annex 2 EHV charges'!$D:$O,2,0))</f>
        <v>710</v>
      </c>
      <c r="C90" s="86">
        <f>IF($A90="","",VLOOKUP($A90,'Annex 2 EHV charges'!$D:$O,3,0))</f>
        <v>1300051349870</v>
      </c>
      <c r="D90" s="85" t="str">
        <f>IF($A90="","",VLOOKUP($A90,'Annex 2 EHV charges'!$D:$O,4,0))</f>
        <v>L.A.H. Teaching Hospital</v>
      </c>
      <c r="E90" s="90" t="str">
        <f>IFERROR(IF(VLOOKUP($A90,'Annex 2 EHV charges'!$D:$O,10,FALSE)=0,"",VLOOKUP($A90,'Annex 2 EHV charges'!$D:$O,10,FALSE)),"")</f>
        <v>-</v>
      </c>
      <c r="F90" s="91" t="str">
        <f>IFERROR(IF(VLOOKUP($A90,'Annex 2 EHV charges'!$D:$O,11,FALSE)=0,"",VLOOKUP($A90,'Annex 2 EHV charges'!$D:$O,11,FALSE)),"")</f>
        <v>-</v>
      </c>
      <c r="G90" s="92" t="str">
        <f>IFERROR(IF(VLOOKUP($A90,'Annex 2 EHV charges'!$D:$O,12,FALSE)=0,"",VLOOKUP($A90,'Annex 2 EHV charges'!$D:$O,12,FALSE)),"")</f>
        <v>-</v>
      </c>
      <c r="H90" s="92" t="str">
        <f>IFERROR(IF(VLOOKUP($A90,'Annex 2 EHV charges'!$D:$P,13,FALSE)=0,"",VLOOKUP($A90,'Annex 2 EHV charges'!$D:$P,13,FALSE)),"")</f>
        <v>-</v>
      </c>
    </row>
    <row r="91" spans="1:8" ht="12.75" customHeight="1" x14ac:dyDescent="0.25">
      <c r="A91" s="86">
        <f t="array" ref="A91">IFERROR(INDEX('Annex 2 EHV charges'!$D$11:$D$260, MATCH(0, IF(ISBLANK('Annex 2 EHV charges'!$D$11:$D$260),1, COUNTIF(A$4:$A90, 'Annex 2 EHV charges'!$D$11:$D$260)), 0)),"")</f>
        <v>711</v>
      </c>
      <c r="B91" s="85">
        <f>IF($A91="","",VLOOKUP($A91,'Annex 2 EHV charges'!$D:$O,2,0))</f>
        <v>711</v>
      </c>
      <c r="C91" s="86">
        <f>IF($A91="","",VLOOKUP($A91,'Annex 2 EHV charges'!$D:$O,3,0))</f>
        <v>1300052227204</v>
      </c>
      <c r="D91" s="85" t="str">
        <f>IF($A91="","",VLOOKUP($A91,'Annex 2 EHV charges'!$D:$O,4,0))</f>
        <v>UU Water Plc - Sandon Dock</v>
      </c>
      <c r="E91" s="90" t="str">
        <f>IFERROR(IF(VLOOKUP($A91,'Annex 2 EHV charges'!$D:$O,10,FALSE)=0,"",VLOOKUP($A91,'Annex 2 EHV charges'!$D:$O,10,FALSE)),"")</f>
        <v>-</v>
      </c>
      <c r="F91" s="91" t="str">
        <f>IFERROR(IF(VLOOKUP($A91,'Annex 2 EHV charges'!$D:$O,11,FALSE)=0,"",VLOOKUP($A91,'Annex 2 EHV charges'!$D:$O,11,FALSE)),"")</f>
        <v>-</v>
      </c>
      <c r="G91" s="92" t="str">
        <f>IFERROR(IF(VLOOKUP($A91,'Annex 2 EHV charges'!$D:$O,12,FALSE)=0,"",VLOOKUP($A91,'Annex 2 EHV charges'!$D:$O,12,FALSE)),"")</f>
        <v>-</v>
      </c>
      <c r="H91" s="92" t="str">
        <f>IFERROR(IF(VLOOKUP($A91,'Annex 2 EHV charges'!$D:$P,13,FALSE)=0,"",VLOOKUP($A91,'Annex 2 EHV charges'!$D:$P,13,FALSE)),"")</f>
        <v>-</v>
      </c>
    </row>
    <row r="92" spans="1:8" ht="12.75" customHeight="1" x14ac:dyDescent="0.25">
      <c r="A92" s="86">
        <f t="array" ref="A92">IFERROR(INDEX('Annex 2 EHV charges'!$D$11:$D$260, MATCH(0, IF(ISBLANK('Annex 2 EHV charges'!$D$11:$D$260),1, COUNTIF(A$4:$A91, 'Annex 2 EHV charges'!$D$11:$D$260)), 0)),"")</f>
        <v>712</v>
      </c>
      <c r="B92" s="85">
        <f>IF($A92="","",VLOOKUP($A92,'Annex 2 EHV charges'!$D:$O,2,0))</f>
        <v>712</v>
      </c>
      <c r="C92" s="86">
        <f>IF($A92="","",VLOOKUP($A92,'Annex 2 EHV charges'!$D:$O,3,0))</f>
        <v>1300053163518</v>
      </c>
      <c r="D92" s="85" t="str">
        <f>IF($A92="","",VLOOKUP($A92,'Annex 2 EHV charges'!$D:$O,4,0))</f>
        <v>UU Water Plc Gateworth Sewage</v>
      </c>
      <c r="E92" s="90" t="str">
        <f>IFERROR(IF(VLOOKUP($A92,'Annex 2 EHV charges'!$D:$O,10,FALSE)=0,"",VLOOKUP($A92,'Annex 2 EHV charges'!$D:$O,10,FALSE)),"")</f>
        <v>-</v>
      </c>
      <c r="F92" s="91">
        <f>IFERROR(IF(VLOOKUP($A92,'Annex 2 EHV charges'!$D:$O,11,FALSE)=0,"",VLOOKUP($A92,'Annex 2 EHV charges'!$D:$O,11,FALSE)),"")</f>
        <v>54.74</v>
      </c>
      <c r="G92" s="92">
        <f>IFERROR(IF(VLOOKUP($A92,'Annex 2 EHV charges'!$D:$O,12,FALSE)=0,"",VLOOKUP($A92,'Annex 2 EHV charges'!$D:$O,12,FALSE)),"")</f>
        <v>0.05</v>
      </c>
      <c r="H92" s="92">
        <f>IFERROR(IF(VLOOKUP($A92,'Annex 2 EHV charges'!$D:$P,13,FALSE)=0,"",VLOOKUP($A92,'Annex 2 EHV charges'!$D:$P,13,FALSE)),"")</f>
        <v>0.05</v>
      </c>
    </row>
    <row r="93" spans="1:8" ht="12.75" customHeight="1" x14ac:dyDescent="0.25">
      <c r="A93" s="86">
        <f t="array" ref="A93">IFERROR(INDEX('Annex 2 EHV charges'!$D$11:$D$260, MATCH(0, IF(ISBLANK('Annex 2 EHV charges'!$D$11:$D$260),1, COUNTIF(A$4:$A92, 'Annex 2 EHV charges'!$D$11:$D$260)), 0)),"")</f>
        <v>713</v>
      </c>
      <c r="B93" s="85">
        <f>IF($A93="","",VLOOKUP($A93,'Annex 2 EHV charges'!$D:$O,2,0))</f>
        <v>713</v>
      </c>
      <c r="C93" s="86">
        <f>IF($A93="","",VLOOKUP($A93,'Annex 2 EHV charges'!$D:$O,3,0))</f>
        <v>1300050970114</v>
      </c>
      <c r="D93" s="85" t="str">
        <f>IF($A93="","",VLOOKUP($A93,'Annex 2 EHV charges'!$D:$O,4,0))</f>
        <v>UU Water Plc - Huntington</v>
      </c>
      <c r="E93" s="90" t="str">
        <f>IFERROR(IF(VLOOKUP($A93,'Annex 2 EHV charges'!$D:$O,10,FALSE)=0,"",VLOOKUP($A93,'Annex 2 EHV charges'!$D:$O,10,FALSE)),"")</f>
        <v>-</v>
      </c>
      <c r="F93" s="91" t="str">
        <f>IFERROR(IF(VLOOKUP($A93,'Annex 2 EHV charges'!$D:$O,11,FALSE)=0,"",VLOOKUP($A93,'Annex 2 EHV charges'!$D:$O,11,FALSE)),"")</f>
        <v>-</v>
      </c>
      <c r="G93" s="92" t="str">
        <f>IFERROR(IF(VLOOKUP($A93,'Annex 2 EHV charges'!$D:$O,12,FALSE)=0,"",VLOOKUP($A93,'Annex 2 EHV charges'!$D:$O,12,FALSE)),"")</f>
        <v>-</v>
      </c>
      <c r="H93" s="92" t="str">
        <f>IFERROR(IF(VLOOKUP($A93,'Annex 2 EHV charges'!$D:$P,13,FALSE)=0,"",VLOOKUP($A93,'Annex 2 EHV charges'!$D:$P,13,FALSE)),"")</f>
        <v>-</v>
      </c>
    </row>
    <row r="94" spans="1:8" ht="12.75" customHeight="1" x14ac:dyDescent="0.25">
      <c r="A94" s="86">
        <f t="array" ref="A94">IFERROR(INDEX('Annex 2 EHV charges'!$D$11:$D$260, MATCH(0, IF(ISBLANK('Annex 2 EHV charges'!$D$11:$D$260),1, COUNTIF(A$4:$A93, 'Annex 2 EHV charges'!$D$11:$D$260)), 0)),"")</f>
        <v>714</v>
      </c>
      <c r="B94" s="85">
        <f>IF($A94="","",VLOOKUP($A94,'Annex 2 EHV charges'!$D:$O,2,0))</f>
        <v>714</v>
      </c>
      <c r="C94" s="86">
        <f>IF($A94="","",VLOOKUP($A94,'Annex 2 EHV charges'!$D:$O,3,0))</f>
        <v>1300052226920</v>
      </c>
      <c r="D94" s="85" t="str">
        <f>IF($A94="","",VLOOKUP($A94,'Annex 2 EHV charges'!$D:$O,4,0))</f>
        <v>UU Water Plc - Shell Green</v>
      </c>
      <c r="E94" s="90" t="str">
        <f>IFERROR(IF(VLOOKUP($A94,'Annex 2 EHV charges'!$D:$O,10,FALSE)=0,"",VLOOKUP($A94,'Annex 2 EHV charges'!$D:$O,10,FALSE)),"")</f>
        <v>-</v>
      </c>
      <c r="F94" s="91" t="str">
        <f>IFERROR(IF(VLOOKUP($A94,'Annex 2 EHV charges'!$D:$O,11,FALSE)=0,"",VLOOKUP($A94,'Annex 2 EHV charges'!$D:$O,11,FALSE)),"")</f>
        <v>-</v>
      </c>
      <c r="G94" s="92" t="str">
        <f>IFERROR(IF(VLOOKUP($A94,'Annex 2 EHV charges'!$D:$O,12,FALSE)=0,"",VLOOKUP($A94,'Annex 2 EHV charges'!$D:$O,12,FALSE)),"")</f>
        <v>-</v>
      </c>
      <c r="H94" s="92" t="str">
        <f>IFERROR(IF(VLOOKUP($A94,'Annex 2 EHV charges'!$D:$P,13,FALSE)=0,"",VLOOKUP($A94,'Annex 2 EHV charges'!$D:$P,13,FALSE)),"")</f>
        <v>-</v>
      </c>
    </row>
    <row r="95" spans="1:8" ht="12.75" customHeight="1" x14ac:dyDescent="0.25">
      <c r="A95" s="86">
        <f t="array" ref="A95">IFERROR(INDEX('Annex 2 EHV charges'!$D$11:$D$260, MATCH(0, IF(ISBLANK('Annex 2 EHV charges'!$D$11:$D$260),1, COUNTIF(A$4:$A94, 'Annex 2 EHV charges'!$D$11:$D$260)), 0)),"")</f>
        <v>715</v>
      </c>
      <c r="B95" s="85">
        <f>IF($A95="","",VLOOKUP($A95,'Annex 2 EHV charges'!$D:$O,2,0))</f>
        <v>715</v>
      </c>
      <c r="C95" s="86">
        <f>IF($A95="","",VLOOKUP($A95,'Annex 2 EHV charges'!$D:$O,3,0))</f>
        <v>1300052368838</v>
      </c>
      <c r="D95" s="85" t="str">
        <f>IF($A95="","",VLOOKUP($A95,'Annex 2 EHV charges'!$D:$O,4,0))</f>
        <v>Eli Lilly &amp; Co</v>
      </c>
      <c r="E95" s="90" t="str">
        <f>IFERROR(IF(VLOOKUP($A95,'Annex 2 EHV charges'!$D:$O,10,FALSE)=0,"",VLOOKUP($A95,'Annex 2 EHV charges'!$D:$O,10,FALSE)),"")</f>
        <v>-</v>
      </c>
      <c r="F95" s="91" t="str">
        <f>IFERROR(IF(VLOOKUP($A95,'Annex 2 EHV charges'!$D:$O,11,FALSE)=0,"",VLOOKUP($A95,'Annex 2 EHV charges'!$D:$O,11,FALSE)),"")</f>
        <v>-</v>
      </c>
      <c r="G95" s="92" t="str">
        <f>IFERROR(IF(VLOOKUP($A95,'Annex 2 EHV charges'!$D:$O,12,FALSE)=0,"",VLOOKUP($A95,'Annex 2 EHV charges'!$D:$O,12,FALSE)),"")</f>
        <v>-</v>
      </c>
      <c r="H95" s="92" t="str">
        <f>IFERROR(IF(VLOOKUP($A95,'Annex 2 EHV charges'!$D:$P,13,FALSE)=0,"",VLOOKUP($A95,'Annex 2 EHV charges'!$D:$P,13,FALSE)),"")</f>
        <v>-</v>
      </c>
    </row>
    <row r="96" spans="1:8" ht="12.75" customHeight="1" x14ac:dyDescent="0.25">
      <c r="A96" s="86">
        <f t="array" ref="A96">IFERROR(INDEX('Annex 2 EHV charges'!$D$11:$D$260, MATCH(0, IF(ISBLANK('Annex 2 EHV charges'!$D$11:$D$260),1, COUNTIF(A$4:$A95, 'Annex 2 EHV charges'!$D$11:$D$260)), 0)),"")</f>
        <v>703</v>
      </c>
      <c r="B96" s="85">
        <f>IF($A96="","",VLOOKUP($A96,'Annex 2 EHV charges'!$D:$O,2,0))</f>
        <v>703</v>
      </c>
      <c r="C96" s="86">
        <f>IF($A96="","",VLOOKUP($A96,'Annex 2 EHV charges'!$D:$O,3,0))</f>
        <v>1300050867791</v>
      </c>
      <c r="D96" s="85" t="str">
        <f>IF($A96="","",VLOOKUP($A96,'Annex 2 EHV charges'!$D:$O,4,0))</f>
        <v>Pilkington Glass - Greengate</v>
      </c>
      <c r="E96" s="90" t="str">
        <f>IFERROR(IF(VLOOKUP($A96,'Annex 2 EHV charges'!$D:$O,10,FALSE)=0,"",VLOOKUP($A96,'Annex 2 EHV charges'!$D:$O,10,FALSE)),"")</f>
        <v>-</v>
      </c>
      <c r="F96" s="91" t="str">
        <f>IFERROR(IF(VLOOKUP($A96,'Annex 2 EHV charges'!$D:$O,11,FALSE)=0,"",VLOOKUP($A96,'Annex 2 EHV charges'!$D:$O,11,FALSE)),"")</f>
        <v>-</v>
      </c>
      <c r="G96" s="92" t="str">
        <f>IFERROR(IF(VLOOKUP($A96,'Annex 2 EHV charges'!$D:$O,12,FALSE)=0,"",VLOOKUP($A96,'Annex 2 EHV charges'!$D:$O,12,FALSE)),"")</f>
        <v>-</v>
      </c>
      <c r="H96" s="92" t="str">
        <f>IFERROR(IF(VLOOKUP($A96,'Annex 2 EHV charges'!$D:$P,13,FALSE)=0,"",VLOOKUP($A96,'Annex 2 EHV charges'!$D:$P,13,FALSE)),"")</f>
        <v>-</v>
      </c>
    </row>
    <row r="97" spans="1:8" ht="12.75" customHeight="1" x14ac:dyDescent="0.25">
      <c r="A97" s="86">
        <f t="array" ref="A97">IFERROR(INDEX('Annex 2 EHV charges'!$D$11:$D$260, MATCH(0, IF(ISBLANK('Annex 2 EHV charges'!$D$11:$D$260),1, COUNTIF(A$4:$A96, 'Annex 2 EHV charges'!$D$11:$D$260)), 0)),"")</f>
        <v>704</v>
      </c>
      <c r="B97" s="85">
        <f>IF($A97="","",VLOOKUP($A97,'Annex 2 EHV charges'!$D:$O,2,0))</f>
        <v>704</v>
      </c>
      <c r="C97" s="86">
        <f>IF($A97="","",VLOOKUP($A97,'Annex 2 EHV charges'!$D:$O,3,0))</f>
        <v>1300050867807</v>
      </c>
      <c r="D97" s="85" t="str">
        <f>IF($A97="","",VLOOKUP($A97,'Annex 2 EHV charges'!$D:$O,4,0))</f>
        <v>Pilkington Glass - Cowley Hill</v>
      </c>
      <c r="E97" s="90" t="str">
        <f>IFERROR(IF(VLOOKUP($A97,'Annex 2 EHV charges'!$D:$O,10,FALSE)=0,"",VLOOKUP($A97,'Annex 2 EHV charges'!$D:$O,10,FALSE)),"")</f>
        <v>-</v>
      </c>
      <c r="F97" s="91" t="str">
        <f>IFERROR(IF(VLOOKUP($A97,'Annex 2 EHV charges'!$D:$O,11,FALSE)=0,"",VLOOKUP($A97,'Annex 2 EHV charges'!$D:$O,11,FALSE)),"")</f>
        <v>-</v>
      </c>
      <c r="G97" s="92" t="str">
        <f>IFERROR(IF(VLOOKUP($A97,'Annex 2 EHV charges'!$D:$O,12,FALSE)=0,"",VLOOKUP($A97,'Annex 2 EHV charges'!$D:$O,12,FALSE)),"")</f>
        <v>-</v>
      </c>
      <c r="H97" s="92" t="str">
        <f>IFERROR(IF(VLOOKUP($A97,'Annex 2 EHV charges'!$D:$P,13,FALSE)=0,"",VLOOKUP($A97,'Annex 2 EHV charges'!$D:$P,13,FALSE)),"")</f>
        <v>-</v>
      </c>
    </row>
    <row r="98" spans="1:8" ht="12.75" customHeight="1" x14ac:dyDescent="0.25">
      <c r="A98" s="86">
        <f t="array" ref="A98">IFERROR(INDEX('Annex 2 EHV charges'!$D$11:$D$260, MATCH(0, IF(ISBLANK('Annex 2 EHV charges'!$D$11:$D$260),1, COUNTIF(A$4:$A97, 'Annex 2 EHV charges'!$D$11:$D$260)), 0)),"")</f>
        <v>716</v>
      </c>
      <c r="B98" s="85">
        <f>IF($A98="","",VLOOKUP($A98,'Annex 2 EHV charges'!$D:$O,2,0))</f>
        <v>716</v>
      </c>
      <c r="C98" s="86">
        <f>IF($A98="","",VLOOKUP($A98,'Annex 2 EHV charges'!$D:$O,3,0))</f>
        <v>1300060245403</v>
      </c>
      <c r="D98" s="85" t="str">
        <f>IF($A98="","",VLOOKUP($A98,'Annex 2 EHV charges'!$D:$O,4,0))</f>
        <v>Maw Green 2</v>
      </c>
      <c r="E98" s="90" t="str">
        <f>IFERROR(IF(VLOOKUP($A98,'Annex 2 EHV charges'!$D:$O,10,FALSE)=0,"",VLOOKUP($A98,'Annex 2 EHV charges'!$D:$O,10,FALSE)),"")</f>
        <v>-</v>
      </c>
      <c r="F98" s="91" t="str">
        <f>IFERROR(IF(VLOOKUP($A98,'Annex 2 EHV charges'!$D:$O,11,FALSE)=0,"",VLOOKUP($A98,'Annex 2 EHV charges'!$D:$O,11,FALSE)),"")</f>
        <v>-</v>
      </c>
      <c r="G98" s="92" t="str">
        <f>IFERROR(IF(VLOOKUP($A98,'Annex 2 EHV charges'!$D:$O,12,FALSE)=0,"",VLOOKUP($A98,'Annex 2 EHV charges'!$D:$O,12,FALSE)),"")</f>
        <v>-</v>
      </c>
      <c r="H98" s="92" t="str">
        <f>IFERROR(IF(VLOOKUP($A98,'Annex 2 EHV charges'!$D:$P,13,FALSE)=0,"",VLOOKUP($A98,'Annex 2 EHV charges'!$D:$P,13,FALSE)),"")</f>
        <v>-</v>
      </c>
    </row>
    <row r="99" spans="1:8" ht="12.75" customHeight="1" x14ac:dyDescent="0.25">
      <c r="A99" s="86">
        <f t="array" ref="A99">IFERROR(INDEX('Annex 2 EHV charges'!$D$11:$D$260, MATCH(0, IF(ISBLANK('Annex 2 EHV charges'!$D$11:$D$260),1, COUNTIF(A$4:$A98, 'Annex 2 EHV charges'!$D$11:$D$260)), 0)),"")</f>
        <v>702</v>
      </c>
      <c r="B99" s="85">
        <f>IF($A99="","",VLOOKUP($A99,'Annex 2 EHV charges'!$D:$O,2,0))</f>
        <v>702</v>
      </c>
      <c r="C99" s="86">
        <f>IF($A99="","",VLOOKUP($A99,'Annex 2 EHV charges'!$D:$O,3,0))</f>
        <v>1300050867755</v>
      </c>
      <c r="D99" s="85" t="str">
        <f>IF($A99="","",VLOOKUP($A99,'Annex 2 EHV charges'!$D:$O,4,0))</f>
        <v>Pilkington Glass - Watson Street</v>
      </c>
      <c r="E99" s="90" t="str">
        <f>IFERROR(IF(VLOOKUP($A99,'Annex 2 EHV charges'!$D:$O,10,FALSE)=0,"",VLOOKUP($A99,'Annex 2 EHV charges'!$D:$O,10,FALSE)),"")</f>
        <v>-</v>
      </c>
      <c r="F99" s="91" t="str">
        <f>IFERROR(IF(VLOOKUP($A99,'Annex 2 EHV charges'!$D:$O,11,FALSE)=0,"",VLOOKUP($A99,'Annex 2 EHV charges'!$D:$O,11,FALSE)),"")</f>
        <v>-</v>
      </c>
      <c r="G99" s="92" t="str">
        <f>IFERROR(IF(VLOOKUP($A99,'Annex 2 EHV charges'!$D:$O,12,FALSE)=0,"",VLOOKUP($A99,'Annex 2 EHV charges'!$D:$O,12,FALSE)),"")</f>
        <v>-</v>
      </c>
      <c r="H99" s="92" t="str">
        <f>IFERROR(IF(VLOOKUP($A99,'Annex 2 EHV charges'!$D:$P,13,FALSE)=0,"",VLOOKUP($A99,'Annex 2 EHV charges'!$D:$P,13,FALSE)),"")</f>
        <v>-</v>
      </c>
    </row>
    <row r="100" spans="1:8" ht="12.75" customHeight="1" x14ac:dyDescent="0.25">
      <c r="A100" s="86" t="str">
        <f t="array" ref="A100">IFERROR(INDEX('Annex 2 EHV charges'!$D$11:$D$260, MATCH(0, IF(ISBLANK('Annex 2 EHV charges'!$D$11:$D$260),1, COUNTIF(A$4:$A99, 'Annex 2 EHV charges'!$D$11:$D$260)), 0)),"")</f>
        <v>TBC6A</v>
      </c>
      <c r="B100" s="85" t="str">
        <f>IF($A100="","",VLOOKUP($A100,'Annex 2 EHV charges'!$D:$O,2,0))</f>
        <v>TBC6A</v>
      </c>
      <c r="C100" s="86" t="str">
        <f>IF($A100="","",VLOOKUP($A100,'Annex 2 EHV charges'!$D:$O,3,0))</f>
        <v>TBC6A</v>
      </c>
      <c r="D100" s="85" t="str">
        <f>IF($A100="","",VLOOKUP($A100,'Annex 2 EHV charges'!$D:$O,4,0))</f>
        <v>Bentley Motors</v>
      </c>
      <c r="E100" s="90" t="str">
        <f>IFERROR(IF(VLOOKUP($A100,'Annex 2 EHV charges'!$D:$O,10,FALSE)=0,"",VLOOKUP($A100,'Annex 2 EHV charges'!$D:$O,10,FALSE)),"")</f>
        <v>-</v>
      </c>
      <c r="F100" s="91">
        <f>IFERROR(IF(VLOOKUP($A100,'Annex 2 EHV charges'!$D:$O,11,FALSE)=0,"",VLOOKUP($A100,'Annex 2 EHV charges'!$D:$O,11,FALSE)),"")</f>
        <v>1509.21</v>
      </c>
      <c r="G100" s="92">
        <f>IFERROR(IF(VLOOKUP($A100,'Annex 2 EHV charges'!$D:$O,12,FALSE)=0,"",VLOOKUP($A100,'Annex 2 EHV charges'!$D:$O,12,FALSE)),"")</f>
        <v>0.05</v>
      </c>
      <c r="H100" s="92">
        <f>IFERROR(IF(VLOOKUP($A100,'Annex 2 EHV charges'!$D:$P,13,FALSE)=0,"",VLOOKUP($A100,'Annex 2 EHV charges'!$D:$P,13,FALSE)),"")</f>
        <v>0.05</v>
      </c>
    </row>
    <row r="101" spans="1:8" ht="12.75" customHeight="1" x14ac:dyDescent="0.25">
      <c r="A101" s="86">
        <f t="array" ref="A101">IFERROR(INDEX('Annex 2 EHV charges'!$D$11:$D$260, MATCH(0, IF(ISBLANK('Annex 2 EHV charges'!$D$11:$D$260),1, COUNTIF(A$4:$A100, 'Annex 2 EHV charges'!$D$11:$D$260)), 0)),"")</f>
        <v>650</v>
      </c>
      <c r="B101" s="85">
        <f>IF($A101="","",VLOOKUP($A101,'Annex 2 EHV charges'!$D:$O,2,0))</f>
        <v>650</v>
      </c>
      <c r="C101" s="86">
        <f>IF($A101="","",VLOOKUP($A101,'Annex 2 EHV charges'!$D:$O,3,0))</f>
        <v>1300061087624</v>
      </c>
      <c r="D101" s="85" t="str">
        <f>IF($A101="","",VLOOKUP($A101,'Annex 2 EHV charges'!$D:$O,4,0))</f>
        <v>M &amp; D Business Park, St Helens</v>
      </c>
      <c r="E101" s="90" t="str">
        <f>IFERROR(IF(VLOOKUP($A101,'Annex 2 EHV charges'!$D:$O,10,FALSE)=0,"",VLOOKUP($A101,'Annex 2 EHV charges'!$D:$O,10,FALSE)),"")</f>
        <v>-</v>
      </c>
      <c r="F101" s="91">
        <f>IFERROR(IF(VLOOKUP($A101,'Annex 2 EHV charges'!$D:$O,11,FALSE)=0,"",VLOOKUP($A101,'Annex 2 EHV charges'!$D:$O,11,FALSE)),"")</f>
        <v>2436.17</v>
      </c>
      <c r="G101" s="92">
        <f>IFERROR(IF(VLOOKUP($A101,'Annex 2 EHV charges'!$D:$O,12,FALSE)=0,"",VLOOKUP($A101,'Annex 2 EHV charges'!$D:$O,12,FALSE)),"")</f>
        <v>0.05</v>
      </c>
      <c r="H101" s="92">
        <f>IFERROR(IF(VLOOKUP($A101,'Annex 2 EHV charges'!$D:$P,13,FALSE)=0,"",VLOOKUP($A101,'Annex 2 EHV charges'!$D:$P,13,FALSE)),"")</f>
        <v>0.05</v>
      </c>
    </row>
    <row r="102" spans="1:8" ht="12.75" customHeight="1" x14ac:dyDescent="0.25">
      <c r="A102" s="86" t="str">
        <f t="array" ref="A102">IFERROR(INDEX('Annex 2 EHV charges'!$D$11:$D$260, MATCH(0, IF(ISBLANK('Annex 2 EHV charges'!$D$11:$D$260),1, COUNTIF(A$4:$A101, 'Annex 2 EHV charges'!$D$11:$D$260)), 0)),"")</f>
        <v>TBC2A</v>
      </c>
      <c r="B102" s="85" t="str">
        <f>IF($A102="","",VLOOKUP($A102,'Annex 2 EHV charges'!$D:$O,2,0))</f>
        <v>TBC2A</v>
      </c>
      <c r="C102" s="86" t="str">
        <f>IF($A102="","",VLOOKUP($A102,'Annex 2 EHV charges'!$D:$O,3,0))</f>
        <v>TBC2A</v>
      </c>
      <c r="D102" s="85" t="str">
        <f>IF($A102="","",VLOOKUP($A102,'Annex 2 EHV charges'!$D:$O,4,0))</f>
        <v>Hawthorne Road Battery Storage</v>
      </c>
      <c r="E102" s="90">
        <f>IFERROR(IF(VLOOKUP($A102,'Annex 2 EHV charges'!$D:$O,10,FALSE)=0,"",VLOOKUP($A102,'Annex 2 EHV charges'!$D:$O,10,FALSE)),"")</f>
        <v>-0.623</v>
      </c>
      <c r="F102" s="91">
        <f>IFERROR(IF(VLOOKUP($A102,'Annex 2 EHV charges'!$D:$O,11,FALSE)=0,"",VLOOKUP($A102,'Annex 2 EHV charges'!$D:$O,11,FALSE)),"")</f>
        <v>1514.42</v>
      </c>
      <c r="G102" s="92">
        <f>IFERROR(IF(VLOOKUP($A102,'Annex 2 EHV charges'!$D:$O,12,FALSE)=0,"",VLOOKUP($A102,'Annex 2 EHV charges'!$D:$O,12,FALSE)),"")</f>
        <v>0.05</v>
      </c>
      <c r="H102" s="92">
        <f>IFERROR(IF(VLOOKUP($A102,'Annex 2 EHV charges'!$D:$P,13,FALSE)=0,"",VLOOKUP($A102,'Annex 2 EHV charges'!$D:$P,13,FALSE)),"")</f>
        <v>0.05</v>
      </c>
    </row>
    <row r="103" spans="1:8" ht="12.75" customHeight="1" x14ac:dyDescent="0.25">
      <c r="A103" s="86" t="str">
        <f t="array" ref="A103">IFERROR(INDEX('Annex 2 EHV charges'!$D$11:$D$260, MATCH(0, IF(ISBLANK('Annex 2 EHV charges'!$D$11:$D$260),1, COUNTIF(A$4:$A102, 'Annex 2 EHV charges'!$D$11:$D$260)), 0)),"")</f>
        <v>TBC7A</v>
      </c>
      <c r="B103" s="85" t="str">
        <f>IF($A103="","",VLOOKUP($A103,'Annex 2 EHV charges'!$D:$O,2,0))</f>
        <v>TBC7A</v>
      </c>
      <c r="C103" s="86" t="str">
        <f>IF($A103="","",VLOOKUP($A103,'Annex 2 EHV charges'!$D:$O,3,0))</f>
        <v>TBC7A</v>
      </c>
      <c r="D103" s="85" t="str">
        <f>IF($A103="","",VLOOKUP($A103,'Annex 2 EHV charges'!$D:$O,4,0))</f>
        <v>Candy Park</v>
      </c>
      <c r="E103" s="90">
        <f>IFERROR(IF(VLOOKUP($A103,'Annex 2 EHV charges'!$D:$O,10,FALSE)=0,"",VLOOKUP($A103,'Annex 2 EHV charges'!$D:$O,10,FALSE)),"")</f>
        <v>-1.103</v>
      </c>
      <c r="F103" s="91">
        <f>IFERROR(IF(VLOOKUP($A103,'Annex 2 EHV charges'!$D:$O,11,FALSE)=0,"",VLOOKUP($A103,'Annex 2 EHV charges'!$D:$O,11,FALSE)),"")</f>
        <v>1260.25</v>
      </c>
      <c r="G103" s="92">
        <f>IFERROR(IF(VLOOKUP($A103,'Annex 2 EHV charges'!$D:$O,12,FALSE)=0,"",VLOOKUP($A103,'Annex 2 EHV charges'!$D:$O,12,FALSE)),"")</f>
        <v>0.05</v>
      </c>
      <c r="H103" s="92">
        <f>IFERROR(IF(VLOOKUP($A103,'Annex 2 EHV charges'!$D:$P,13,FALSE)=0,"",VLOOKUP($A103,'Annex 2 EHV charges'!$D:$P,13,FALSE)),"")</f>
        <v>0.05</v>
      </c>
    </row>
    <row r="104" spans="1:8" ht="12.75" customHeight="1" x14ac:dyDescent="0.25">
      <c r="A104" s="86" t="str">
        <f t="array" ref="A104">IFERROR(INDEX('Annex 2 EHV charges'!$D$11:$D$260, MATCH(0, IF(ISBLANK('Annex 2 EHV charges'!$D$11:$D$260),1, COUNTIF(A$4:$A103, 'Annex 2 EHV charges'!$D$11:$D$260)), 0)),"")</f>
        <v>TBC8A</v>
      </c>
      <c r="B104" s="85" t="str">
        <f>IF($A104="","",VLOOKUP($A104,'Annex 2 EHV charges'!$D:$O,2,0))</f>
        <v>TBC8A</v>
      </c>
      <c r="C104" s="86" t="str">
        <f>IF($A104="","",VLOOKUP($A104,'Annex 2 EHV charges'!$D:$O,3,0))</f>
        <v>TBC8A</v>
      </c>
      <c r="D104" s="85" t="str">
        <f>IF($A104="","",VLOOKUP($A104,'Annex 2 EHV charges'!$D:$O,4,0))</f>
        <v>Airfields Deeside</v>
      </c>
      <c r="E104" s="90" t="str">
        <f>IFERROR(IF(VLOOKUP($A104,'Annex 2 EHV charges'!$D:$O,10,FALSE)=0,"",VLOOKUP($A104,'Annex 2 EHV charges'!$D:$O,10,FALSE)),"")</f>
        <v>-</v>
      </c>
      <c r="F104" s="91">
        <f>IFERROR(IF(VLOOKUP($A104,'Annex 2 EHV charges'!$D:$O,11,FALSE)=0,"",VLOOKUP($A104,'Annex 2 EHV charges'!$D:$O,11,FALSE)),"")</f>
        <v>113.63</v>
      </c>
      <c r="G104" s="92">
        <f>IFERROR(IF(VLOOKUP($A104,'Annex 2 EHV charges'!$D:$O,12,FALSE)=0,"",VLOOKUP($A104,'Annex 2 EHV charges'!$D:$O,12,FALSE)),"")</f>
        <v>0.05</v>
      </c>
      <c r="H104" s="92">
        <f>IFERROR(IF(VLOOKUP($A104,'Annex 2 EHV charges'!$D:$P,13,FALSE)=0,"",VLOOKUP($A104,'Annex 2 EHV charges'!$D:$P,13,FALSE)),"")</f>
        <v>0.05</v>
      </c>
    </row>
    <row r="105" spans="1:8" ht="12.75" customHeight="1" x14ac:dyDescent="0.25">
      <c r="A105" s="86" t="str">
        <f t="array" ref="A105">IFERROR(INDEX('Annex 2 EHV charges'!$D$11:$D$260, MATCH(0, IF(ISBLANK('Annex 2 EHV charges'!$D$11:$D$260),1, COUNTIF(A$4:$A104, 'Annex 2 EHV charges'!$D$11:$D$260)), 0)),"")</f>
        <v>TBC1A</v>
      </c>
      <c r="B105" s="85" t="str">
        <f>IF($A105="","",VLOOKUP($A105,'Annex 2 EHV charges'!$D:$O,2,0))</f>
        <v>TBC1A</v>
      </c>
      <c r="C105" s="86" t="str">
        <f>IF($A105="","",VLOOKUP($A105,'Annex 2 EHV charges'!$D:$O,3,0))</f>
        <v>TBC1A</v>
      </c>
      <c r="D105" s="85" t="str">
        <f>IF($A105="","",VLOOKUP($A105,'Annex 2 EHV charges'!$D:$O,4,0))</f>
        <v>Lostock Sustainable Energy Plant</v>
      </c>
      <c r="E105" s="90" t="str">
        <f>IFERROR(IF(VLOOKUP($A105,'Annex 2 EHV charges'!$D:$O,10,FALSE)=0,"",VLOOKUP($A105,'Annex 2 EHV charges'!$D:$O,10,FALSE)),"")</f>
        <v>-</v>
      </c>
      <c r="F105" s="91">
        <f>IFERROR(IF(VLOOKUP($A105,'Annex 2 EHV charges'!$D:$O,11,FALSE)=0,"",VLOOKUP($A105,'Annex 2 EHV charges'!$D:$O,11,FALSE)),"")</f>
        <v>54882.21</v>
      </c>
      <c r="G105" s="92">
        <f>IFERROR(IF(VLOOKUP($A105,'Annex 2 EHV charges'!$D:$O,12,FALSE)=0,"",VLOOKUP($A105,'Annex 2 EHV charges'!$D:$O,12,FALSE)),"")</f>
        <v>0.05</v>
      </c>
      <c r="H105" s="92">
        <f>IFERROR(IF(VLOOKUP($A105,'Annex 2 EHV charges'!$D:$P,13,FALSE)=0,"",VLOOKUP($A105,'Annex 2 EHV charges'!$D:$P,13,FALSE)),"")</f>
        <v>0.05</v>
      </c>
    </row>
    <row r="106" spans="1:8" ht="12.75" customHeight="1" x14ac:dyDescent="0.25">
      <c r="A106" s="86" t="str">
        <f t="array" ref="A106">IFERROR(INDEX('Annex 2 EHV charges'!$D$11:$D$260, MATCH(0, IF(ISBLANK('Annex 2 EHV charges'!$D$11:$D$260),1, COUNTIF(A$4:$A105, 'Annex 2 EHV charges'!$D$11:$D$260)), 0)),"")</f>
        <v/>
      </c>
      <c r="B106" s="85" t="str">
        <f>IF($A106="","",VLOOKUP($A106,'Annex 2 EHV charges'!$D:$O,2,0))</f>
        <v/>
      </c>
      <c r="C106" s="86" t="str">
        <f>IF($A106="","",VLOOKUP($A106,'Annex 2 EHV charges'!$D:$O,3,0))</f>
        <v/>
      </c>
      <c r="D106" s="85" t="str">
        <f>IF($A106="","",VLOOKUP($A106,'Annex 2 EHV charges'!$D:$O,4,0))</f>
        <v/>
      </c>
      <c r="E106" s="90" t="str">
        <f>IFERROR(IF(VLOOKUP($A106,'Annex 2 EHV charges'!$D:$O,10,FALSE)=0,"",VLOOKUP($A106,'Annex 2 EHV charges'!$D:$O,10,FALSE)),"")</f>
        <v/>
      </c>
      <c r="F106" s="91" t="str">
        <f>IFERROR(IF(VLOOKUP($A106,'Annex 2 EHV charges'!$D:$O,11,FALSE)=0,"",VLOOKUP($A106,'Annex 2 EHV charges'!$D:$O,11,FALSE)),"")</f>
        <v/>
      </c>
      <c r="G106" s="92" t="str">
        <f>IFERROR(IF(VLOOKUP($A106,'Annex 2 EHV charges'!$D:$O,12,FALSE)=0,"",VLOOKUP($A106,'Annex 2 EHV charges'!$D:$O,12,FALSE)),"")</f>
        <v/>
      </c>
      <c r="H106" s="92" t="str">
        <f>IFERROR(IF(VLOOKUP($A106,'Annex 2 EHV charges'!$D:$P,13,FALSE)=0,"",VLOOKUP($A106,'Annex 2 EHV charges'!$D:$P,13,FALSE)),"")</f>
        <v/>
      </c>
    </row>
    <row r="107" spans="1:8" ht="12.75" customHeight="1" x14ac:dyDescent="0.25">
      <c r="A107" s="86" t="str">
        <f t="array" ref="A107">IFERROR(INDEX('Annex 2 EHV charges'!$D$11:$D$260, MATCH(0, IF(ISBLANK('Annex 2 EHV charges'!$D$11:$D$260),1, COUNTIF(A$4:$A106, 'Annex 2 EHV charges'!$D$11:$D$260)), 0)),"")</f>
        <v/>
      </c>
      <c r="B107" s="85" t="str">
        <f>IF($A107="","",VLOOKUP($A107,'Annex 2 EHV charges'!$D:$O,2,0))</f>
        <v/>
      </c>
      <c r="C107" s="86" t="str">
        <f>IF($A107="","",VLOOKUP($A107,'Annex 2 EHV charges'!$D:$O,3,0))</f>
        <v/>
      </c>
      <c r="D107" s="85" t="str">
        <f>IF($A107="","",VLOOKUP($A107,'Annex 2 EHV charges'!$D:$O,4,0))</f>
        <v/>
      </c>
      <c r="E107" s="90" t="str">
        <f>IFERROR(IF(VLOOKUP($A107,'Annex 2 EHV charges'!$D:$O,10,FALSE)=0,"",VLOOKUP($A107,'Annex 2 EHV charges'!$D:$O,10,FALSE)),"")</f>
        <v/>
      </c>
      <c r="F107" s="91" t="str">
        <f>IFERROR(IF(VLOOKUP($A107,'Annex 2 EHV charges'!$D:$O,11,FALSE)=0,"",VLOOKUP($A107,'Annex 2 EHV charges'!$D:$O,11,FALSE)),"")</f>
        <v/>
      </c>
      <c r="G107" s="92" t="str">
        <f>IFERROR(IF(VLOOKUP($A107,'Annex 2 EHV charges'!$D:$O,12,FALSE)=0,"",VLOOKUP($A107,'Annex 2 EHV charges'!$D:$O,12,FALSE)),"")</f>
        <v/>
      </c>
      <c r="H107" s="92" t="str">
        <f>IFERROR(IF(VLOOKUP($A107,'Annex 2 EHV charges'!$D:$P,13,FALSE)=0,"",VLOOKUP($A107,'Annex 2 EHV charges'!$D:$P,13,FALSE)),"")</f>
        <v/>
      </c>
    </row>
    <row r="108" spans="1:8" ht="12.75" customHeight="1" x14ac:dyDescent="0.25">
      <c r="A108" s="86" t="str">
        <f t="array" ref="A108">IFERROR(INDEX('Annex 2 EHV charges'!$D$11:$D$260, MATCH(0, IF(ISBLANK('Annex 2 EHV charges'!$D$11:$D$260),1, COUNTIF(A$4:$A107, 'Annex 2 EHV charges'!$D$11:$D$260)), 0)),"")</f>
        <v/>
      </c>
      <c r="B108" s="85" t="str">
        <f>IF($A108="","",VLOOKUP($A108,'Annex 2 EHV charges'!$D:$O,2,0))</f>
        <v/>
      </c>
      <c r="C108" s="86" t="str">
        <f>IF($A108="","",VLOOKUP($A108,'Annex 2 EHV charges'!$D:$O,3,0))</f>
        <v/>
      </c>
      <c r="D108" s="85" t="str">
        <f>IF($A108="","",VLOOKUP($A108,'Annex 2 EHV charges'!$D:$O,4,0))</f>
        <v/>
      </c>
      <c r="E108" s="90" t="str">
        <f>IFERROR(IF(VLOOKUP($A108,'Annex 2 EHV charges'!$D:$O,10,FALSE)=0,"",VLOOKUP($A108,'Annex 2 EHV charges'!$D:$O,10,FALSE)),"")</f>
        <v/>
      </c>
      <c r="F108" s="91" t="str">
        <f>IFERROR(IF(VLOOKUP($A108,'Annex 2 EHV charges'!$D:$O,11,FALSE)=0,"",VLOOKUP($A108,'Annex 2 EHV charges'!$D:$O,11,FALSE)),"")</f>
        <v/>
      </c>
      <c r="G108" s="92" t="str">
        <f>IFERROR(IF(VLOOKUP($A108,'Annex 2 EHV charges'!$D:$O,12,FALSE)=0,"",VLOOKUP($A108,'Annex 2 EHV charges'!$D:$O,12,FALSE)),"")</f>
        <v/>
      </c>
      <c r="H108" s="92" t="str">
        <f>IFERROR(IF(VLOOKUP($A108,'Annex 2 EHV charges'!$D:$P,13,FALSE)=0,"",VLOOKUP($A108,'Annex 2 EHV charges'!$D:$P,13,FALSE)),"")</f>
        <v/>
      </c>
    </row>
    <row r="109" spans="1:8" ht="12.75" customHeight="1" x14ac:dyDescent="0.25">
      <c r="A109" s="86" t="str">
        <f t="array" ref="A109">IFERROR(INDEX('Annex 2 EHV charges'!$D$11:$D$260, MATCH(0, IF(ISBLANK('Annex 2 EHV charges'!$D$11:$D$260),1, COUNTIF(A$4:$A108, 'Annex 2 EHV charges'!$D$11:$D$260)), 0)),"")</f>
        <v/>
      </c>
      <c r="B109" s="85" t="str">
        <f>IF($A109="","",VLOOKUP($A109,'Annex 2 EHV charges'!$D:$O,2,0))</f>
        <v/>
      </c>
      <c r="C109" s="86" t="str">
        <f>IF($A109="","",VLOOKUP($A109,'Annex 2 EHV charges'!$D:$O,3,0))</f>
        <v/>
      </c>
      <c r="D109" s="85" t="str">
        <f>IF($A109="","",VLOOKUP($A109,'Annex 2 EHV charges'!$D:$O,4,0))</f>
        <v/>
      </c>
      <c r="E109" s="90" t="str">
        <f>IFERROR(IF(VLOOKUP($A109,'Annex 2 EHV charges'!$D:$O,10,FALSE)=0,"",VLOOKUP($A109,'Annex 2 EHV charges'!$D:$O,10,FALSE)),"")</f>
        <v/>
      </c>
      <c r="F109" s="91" t="str">
        <f>IFERROR(IF(VLOOKUP($A109,'Annex 2 EHV charges'!$D:$O,11,FALSE)=0,"",VLOOKUP($A109,'Annex 2 EHV charges'!$D:$O,11,FALSE)),"")</f>
        <v/>
      </c>
      <c r="G109" s="92" t="str">
        <f>IFERROR(IF(VLOOKUP($A109,'Annex 2 EHV charges'!$D:$O,12,FALSE)=0,"",VLOOKUP($A109,'Annex 2 EHV charges'!$D:$O,12,FALSE)),"")</f>
        <v/>
      </c>
      <c r="H109" s="92" t="str">
        <f>IFERROR(IF(VLOOKUP($A109,'Annex 2 EHV charges'!$D:$P,13,FALSE)=0,"",VLOOKUP($A109,'Annex 2 EHV charges'!$D:$P,13,FALSE)),"")</f>
        <v/>
      </c>
    </row>
    <row r="110" spans="1:8" ht="12.75" customHeight="1" x14ac:dyDescent="0.25">
      <c r="A110" s="86" t="str">
        <f t="array" ref="A110">IFERROR(INDEX('Annex 2 EHV charges'!$D$11:$D$260, MATCH(0, IF(ISBLANK('Annex 2 EHV charges'!$D$11:$D$260),1, COUNTIF(A$4:$A109, 'Annex 2 EHV charges'!$D$11:$D$260)), 0)),"")</f>
        <v/>
      </c>
      <c r="B110" s="85" t="str">
        <f>IF($A110="","",VLOOKUP($A110,'Annex 2 EHV charges'!$D:$O,2,0))</f>
        <v/>
      </c>
      <c r="C110" s="86" t="str">
        <f>IF($A110="","",VLOOKUP($A110,'Annex 2 EHV charges'!$D:$O,3,0))</f>
        <v/>
      </c>
      <c r="D110" s="85" t="str">
        <f>IF($A110="","",VLOOKUP($A110,'Annex 2 EHV charges'!$D:$O,4,0))</f>
        <v/>
      </c>
      <c r="E110" s="90" t="str">
        <f>IFERROR(IF(VLOOKUP($A110,'Annex 2 EHV charges'!$D:$O,10,FALSE)=0,"",VLOOKUP($A110,'Annex 2 EHV charges'!$D:$O,10,FALSE)),"")</f>
        <v/>
      </c>
      <c r="F110" s="91" t="str">
        <f>IFERROR(IF(VLOOKUP($A110,'Annex 2 EHV charges'!$D:$O,11,FALSE)=0,"",VLOOKUP($A110,'Annex 2 EHV charges'!$D:$O,11,FALSE)),"")</f>
        <v/>
      </c>
      <c r="G110" s="92" t="str">
        <f>IFERROR(IF(VLOOKUP($A110,'Annex 2 EHV charges'!$D:$O,12,FALSE)=0,"",VLOOKUP($A110,'Annex 2 EHV charges'!$D:$O,12,FALSE)),"")</f>
        <v/>
      </c>
      <c r="H110" s="92" t="str">
        <f>IFERROR(IF(VLOOKUP($A110,'Annex 2 EHV charges'!$D:$P,13,FALSE)=0,"",VLOOKUP($A110,'Annex 2 EHV charges'!$D:$P,13,FALSE)),"")</f>
        <v/>
      </c>
    </row>
    <row r="111" spans="1:8" ht="12.75" customHeight="1" x14ac:dyDescent="0.25">
      <c r="A111" s="86" t="str">
        <f t="array" ref="A111">IFERROR(INDEX('Annex 2 EHV charges'!$D$11:$D$260, MATCH(0, IF(ISBLANK('Annex 2 EHV charges'!$D$11:$D$260),1, COUNTIF(A$4:$A110, 'Annex 2 EHV charges'!$D$11:$D$260)), 0)),"")</f>
        <v/>
      </c>
      <c r="B111" s="85" t="str">
        <f>IF($A111="","",VLOOKUP($A111,'Annex 2 EHV charges'!$D:$O,2,0))</f>
        <v/>
      </c>
      <c r="C111" s="86" t="str">
        <f>IF($A111="","",VLOOKUP($A111,'Annex 2 EHV charges'!$D:$O,3,0))</f>
        <v/>
      </c>
      <c r="D111" s="85" t="str">
        <f>IF($A111="","",VLOOKUP($A111,'Annex 2 EHV charges'!$D:$O,4,0))</f>
        <v/>
      </c>
      <c r="E111" s="90" t="str">
        <f>IFERROR(IF(VLOOKUP($A111,'Annex 2 EHV charges'!$D:$O,10,FALSE)=0,"",VLOOKUP($A111,'Annex 2 EHV charges'!$D:$O,10,FALSE)),"")</f>
        <v/>
      </c>
      <c r="F111" s="91" t="str">
        <f>IFERROR(IF(VLOOKUP($A111,'Annex 2 EHV charges'!$D:$O,11,FALSE)=0,"",VLOOKUP($A111,'Annex 2 EHV charges'!$D:$O,11,FALSE)),"")</f>
        <v/>
      </c>
      <c r="G111" s="92" t="str">
        <f>IFERROR(IF(VLOOKUP($A111,'Annex 2 EHV charges'!$D:$O,12,FALSE)=0,"",VLOOKUP($A111,'Annex 2 EHV charges'!$D:$O,12,FALSE)),"")</f>
        <v/>
      </c>
      <c r="H111" s="92" t="str">
        <f>IFERROR(IF(VLOOKUP($A111,'Annex 2 EHV charges'!$D:$P,13,FALSE)=0,"",VLOOKUP($A111,'Annex 2 EHV charges'!$D:$P,13,FALSE)),"")</f>
        <v/>
      </c>
    </row>
    <row r="112" spans="1:8" ht="12.75" customHeight="1" x14ac:dyDescent="0.25">
      <c r="A112" s="86" t="str">
        <f t="array" ref="A112">IFERROR(INDEX('Annex 2 EHV charges'!$D$11:$D$260, MATCH(0, IF(ISBLANK('Annex 2 EHV charges'!$D$11:$D$260),1, COUNTIF(A$4:$A111, 'Annex 2 EHV charges'!$D$11:$D$260)), 0)),"")</f>
        <v/>
      </c>
      <c r="B112" s="85" t="str">
        <f>IF($A112="","",VLOOKUP($A112,'Annex 2 EHV charges'!$D:$O,2,0))</f>
        <v/>
      </c>
      <c r="C112" s="86" t="str">
        <f>IF($A112="","",VLOOKUP($A112,'Annex 2 EHV charges'!$D:$O,3,0))</f>
        <v/>
      </c>
      <c r="D112" s="85" t="str">
        <f>IF($A112="","",VLOOKUP($A112,'Annex 2 EHV charges'!$D:$O,4,0))</f>
        <v/>
      </c>
      <c r="E112" s="90" t="str">
        <f>IFERROR(IF(VLOOKUP($A112,'Annex 2 EHV charges'!$D:$O,10,FALSE)=0,"",VLOOKUP($A112,'Annex 2 EHV charges'!$D:$O,10,FALSE)),"")</f>
        <v/>
      </c>
      <c r="F112" s="91" t="str">
        <f>IFERROR(IF(VLOOKUP($A112,'Annex 2 EHV charges'!$D:$O,11,FALSE)=0,"",VLOOKUP($A112,'Annex 2 EHV charges'!$D:$O,11,FALSE)),"")</f>
        <v/>
      </c>
      <c r="G112" s="92" t="str">
        <f>IFERROR(IF(VLOOKUP($A112,'Annex 2 EHV charges'!$D:$O,12,FALSE)=0,"",VLOOKUP($A112,'Annex 2 EHV charges'!$D:$O,12,FALSE)),"")</f>
        <v/>
      </c>
      <c r="H112" s="92" t="str">
        <f>IFERROR(IF(VLOOKUP($A112,'Annex 2 EHV charges'!$D:$P,13,FALSE)=0,"",VLOOKUP($A112,'Annex 2 EHV charges'!$D:$P,13,FALSE)),"")</f>
        <v/>
      </c>
    </row>
    <row r="113" spans="1:8" ht="12.75" customHeight="1" x14ac:dyDescent="0.25">
      <c r="A113" s="86" t="str">
        <f t="array" ref="A113">IFERROR(INDEX('Annex 2 EHV charges'!$D$11:$D$260, MATCH(0, IF(ISBLANK('Annex 2 EHV charges'!$D$11:$D$260),1, COUNTIF(A$4:$A112, 'Annex 2 EHV charges'!$D$11:$D$260)), 0)),"")</f>
        <v/>
      </c>
      <c r="B113" s="85" t="str">
        <f>IF($A113="","",VLOOKUP($A113,'Annex 2 EHV charges'!$D:$O,2,0))</f>
        <v/>
      </c>
      <c r="C113" s="86" t="str">
        <f>IF($A113="","",VLOOKUP($A113,'Annex 2 EHV charges'!$D:$O,3,0))</f>
        <v/>
      </c>
      <c r="D113" s="85" t="str">
        <f>IF($A113="","",VLOOKUP($A113,'Annex 2 EHV charges'!$D:$O,4,0))</f>
        <v/>
      </c>
      <c r="E113" s="90" t="str">
        <f>IFERROR(IF(VLOOKUP($A113,'Annex 2 EHV charges'!$D:$O,10,FALSE)=0,"",VLOOKUP($A113,'Annex 2 EHV charges'!$D:$O,10,FALSE)),"")</f>
        <v/>
      </c>
      <c r="F113" s="91" t="str">
        <f>IFERROR(IF(VLOOKUP($A113,'Annex 2 EHV charges'!$D:$O,11,FALSE)=0,"",VLOOKUP($A113,'Annex 2 EHV charges'!$D:$O,11,FALSE)),"")</f>
        <v/>
      </c>
      <c r="G113" s="92" t="str">
        <f>IFERROR(IF(VLOOKUP($A113,'Annex 2 EHV charges'!$D:$O,12,FALSE)=0,"",VLOOKUP($A113,'Annex 2 EHV charges'!$D:$O,12,FALSE)),"")</f>
        <v/>
      </c>
      <c r="H113" s="92" t="str">
        <f>IFERROR(IF(VLOOKUP($A113,'Annex 2 EHV charges'!$D:$P,13,FALSE)=0,"",VLOOKUP($A113,'Annex 2 EHV charges'!$D:$P,13,FALSE)),"")</f>
        <v/>
      </c>
    </row>
    <row r="114" spans="1:8" ht="12.75" customHeight="1" x14ac:dyDescent="0.25">
      <c r="A114" s="86" t="str">
        <f t="array" ref="A114">IFERROR(INDEX('Annex 2 EHV charges'!$D$11:$D$260, MATCH(0, IF(ISBLANK('Annex 2 EHV charges'!$D$11:$D$260),1, COUNTIF(A$4:$A113, 'Annex 2 EHV charges'!$D$11:$D$260)), 0)),"")</f>
        <v/>
      </c>
      <c r="B114" s="85" t="str">
        <f>IF($A114="","",VLOOKUP($A114,'Annex 2 EHV charges'!$D:$O,2,0))</f>
        <v/>
      </c>
      <c r="C114" s="86" t="str">
        <f>IF($A114="","",VLOOKUP($A114,'Annex 2 EHV charges'!$D:$O,3,0))</f>
        <v/>
      </c>
      <c r="D114" s="85" t="str">
        <f>IF($A114="","",VLOOKUP($A114,'Annex 2 EHV charges'!$D:$O,4,0))</f>
        <v/>
      </c>
      <c r="E114" s="90" t="str">
        <f>IFERROR(IF(VLOOKUP($A114,'Annex 2 EHV charges'!$D:$O,10,FALSE)=0,"",VLOOKUP($A114,'Annex 2 EHV charges'!$D:$O,10,FALSE)),"")</f>
        <v/>
      </c>
      <c r="F114" s="91" t="str">
        <f>IFERROR(IF(VLOOKUP($A114,'Annex 2 EHV charges'!$D:$O,11,FALSE)=0,"",VLOOKUP($A114,'Annex 2 EHV charges'!$D:$O,11,FALSE)),"")</f>
        <v/>
      </c>
      <c r="G114" s="92" t="str">
        <f>IFERROR(IF(VLOOKUP($A114,'Annex 2 EHV charges'!$D:$O,12,FALSE)=0,"",VLOOKUP($A114,'Annex 2 EHV charges'!$D:$O,12,FALSE)),"")</f>
        <v/>
      </c>
      <c r="H114" s="92" t="str">
        <f>IFERROR(IF(VLOOKUP($A114,'Annex 2 EHV charges'!$D:$P,13,FALSE)=0,"",VLOOKUP($A114,'Annex 2 EHV charges'!$D:$P,13,FALSE)),"")</f>
        <v/>
      </c>
    </row>
    <row r="115" spans="1:8" ht="12.75" customHeight="1" x14ac:dyDescent="0.25">
      <c r="A115" s="86" t="str">
        <f t="array" ref="A115">IFERROR(INDEX('Annex 2 EHV charges'!$D$11:$D$260, MATCH(0, IF(ISBLANK('Annex 2 EHV charges'!$D$11:$D$260),1, COUNTIF(A$4:$A114, 'Annex 2 EHV charges'!$D$11:$D$260)), 0)),"")</f>
        <v/>
      </c>
      <c r="B115" s="85" t="str">
        <f>IF($A115="","",VLOOKUP($A115,'Annex 2 EHV charges'!$D:$O,2,0))</f>
        <v/>
      </c>
      <c r="C115" s="86" t="str">
        <f>IF($A115="","",VLOOKUP($A115,'Annex 2 EHV charges'!$D:$O,3,0))</f>
        <v/>
      </c>
      <c r="D115" s="85" t="str">
        <f>IF($A115="","",VLOOKUP($A115,'Annex 2 EHV charges'!$D:$O,4,0))</f>
        <v/>
      </c>
      <c r="E115" s="90" t="str">
        <f>IFERROR(IF(VLOOKUP($A115,'Annex 2 EHV charges'!$D:$O,10,FALSE)=0,"",VLOOKUP($A115,'Annex 2 EHV charges'!$D:$O,10,FALSE)),"")</f>
        <v/>
      </c>
      <c r="F115" s="91" t="str">
        <f>IFERROR(IF(VLOOKUP($A115,'Annex 2 EHV charges'!$D:$O,11,FALSE)=0,"",VLOOKUP($A115,'Annex 2 EHV charges'!$D:$O,11,FALSE)),"")</f>
        <v/>
      </c>
      <c r="G115" s="92" t="str">
        <f>IFERROR(IF(VLOOKUP($A115,'Annex 2 EHV charges'!$D:$O,12,FALSE)=0,"",VLOOKUP($A115,'Annex 2 EHV charges'!$D:$O,12,FALSE)),"")</f>
        <v/>
      </c>
      <c r="H115" s="92" t="str">
        <f>IFERROR(IF(VLOOKUP($A115,'Annex 2 EHV charges'!$D:$P,13,FALSE)=0,"",VLOOKUP($A115,'Annex 2 EHV charges'!$D:$P,13,FALSE)),"")</f>
        <v/>
      </c>
    </row>
    <row r="116" spans="1:8" ht="12.75" customHeight="1" x14ac:dyDescent="0.25">
      <c r="A116" s="86" t="str">
        <f t="array" ref="A116">IFERROR(INDEX('Annex 2 EHV charges'!$D$11:$D$260, MATCH(0, IF(ISBLANK('Annex 2 EHV charges'!$D$11:$D$260),1, COUNTIF(A$4:$A115, 'Annex 2 EHV charges'!$D$11:$D$260)), 0)),"")</f>
        <v/>
      </c>
      <c r="B116" s="85" t="str">
        <f>IF($A116="","",VLOOKUP($A116,'Annex 2 EHV charges'!$D:$O,2,0))</f>
        <v/>
      </c>
      <c r="C116" s="86" t="str">
        <f>IF($A116="","",VLOOKUP($A116,'Annex 2 EHV charges'!$D:$O,3,0))</f>
        <v/>
      </c>
      <c r="D116" s="85" t="str">
        <f>IF($A116="","",VLOOKUP($A116,'Annex 2 EHV charges'!$D:$O,4,0))</f>
        <v/>
      </c>
      <c r="E116" s="90" t="str">
        <f>IFERROR(IF(VLOOKUP($A116,'Annex 2 EHV charges'!$D:$O,10,FALSE)=0,"",VLOOKUP($A116,'Annex 2 EHV charges'!$D:$O,10,FALSE)),"")</f>
        <v/>
      </c>
      <c r="F116" s="91" t="str">
        <f>IFERROR(IF(VLOOKUP($A116,'Annex 2 EHV charges'!$D:$O,11,FALSE)=0,"",VLOOKUP($A116,'Annex 2 EHV charges'!$D:$O,11,FALSE)),"")</f>
        <v/>
      </c>
      <c r="G116" s="92" t="str">
        <f>IFERROR(IF(VLOOKUP($A116,'Annex 2 EHV charges'!$D:$O,12,FALSE)=0,"",VLOOKUP($A116,'Annex 2 EHV charges'!$D:$O,12,FALSE)),"")</f>
        <v/>
      </c>
      <c r="H116" s="92" t="str">
        <f>IFERROR(IF(VLOOKUP($A116,'Annex 2 EHV charges'!$D:$P,13,FALSE)=0,"",VLOOKUP($A116,'Annex 2 EHV charges'!$D:$P,13,FALSE)),"")</f>
        <v/>
      </c>
    </row>
    <row r="117" spans="1:8" ht="12.75" customHeight="1" x14ac:dyDescent="0.25">
      <c r="A117" s="86" t="str">
        <f t="array" ref="A117">IFERROR(INDEX('Annex 2 EHV charges'!$D$11:$D$260, MATCH(0, IF(ISBLANK('Annex 2 EHV charges'!$D$11:$D$260),1, COUNTIF(A$4:$A116, 'Annex 2 EHV charges'!$D$11:$D$260)), 0)),"")</f>
        <v/>
      </c>
      <c r="B117" s="85" t="str">
        <f>IF($A117="","",VLOOKUP($A117,'Annex 2 EHV charges'!$D:$O,2,0))</f>
        <v/>
      </c>
      <c r="C117" s="86" t="str">
        <f>IF($A117="","",VLOOKUP($A117,'Annex 2 EHV charges'!$D:$O,3,0))</f>
        <v/>
      </c>
      <c r="D117" s="85" t="str">
        <f>IF($A117="","",VLOOKUP($A117,'Annex 2 EHV charges'!$D:$O,4,0))</f>
        <v/>
      </c>
      <c r="E117" s="90" t="str">
        <f>IFERROR(IF(VLOOKUP($A117,'Annex 2 EHV charges'!$D:$O,10,FALSE)=0,"",VLOOKUP($A117,'Annex 2 EHV charges'!$D:$O,10,FALSE)),"")</f>
        <v/>
      </c>
      <c r="F117" s="91" t="str">
        <f>IFERROR(IF(VLOOKUP($A117,'Annex 2 EHV charges'!$D:$O,11,FALSE)=0,"",VLOOKUP($A117,'Annex 2 EHV charges'!$D:$O,11,FALSE)),"")</f>
        <v/>
      </c>
      <c r="G117" s="92" t="str">
        <f>IFERROR(IF(VLOOKUP($A117,'Annex 2 EHV charges'!$D:$O,12,FALSE)=0,"",VLOOKUP($A117,'Annex 2 EHV charges'!$D:$O,12,FALSE)),"")</f>
        <v/>
      </c>
      <c r="H117" s="92" t="str">
        <f>IFERROR(IF(VLOOKUP($A117,'Annex 2 EHV charges'!$D:$P,13,FALSE)=0,"",VLOOKUP($A117,'Annex 2 EHV charges'!$D:$P,13,FALSE)),"")</f>
        <v/>
      </c>
    </row>
    <row r="118" spans="1:8" ht="12.75" customHeight="1" x14ac:dyDescent="0.25">
      <c r="A118" s="86" t="str">
        <f t="array" ref="A118">IFERROR(INDEX('Annex 2 EHV charges'!$D$11:$D$260, MATCH(0, IF(ISBLANK('Annex 2 EHV charges'!$D$11:$D$260),1, COUNTIF(A$4:$A117, 'Annex 2 EHV charges'!$D$11:$D$260)), 0)),"")</f>
        <v/>
      </c>
      <c r="B118" s="85" t="str">
        <f>IF($A118="","",VLOOKUP($A118,'Annex 2 EHV charges'!$D:$O,2,0))</f>
        <v/>
      </c>
      <c r="C118" s="86" t="str">
        <f>IF($A118="","",VLOOKUP($A118,'Annex 2 EHV charges'!$D:$O,3,0))</f>
        <v/>
      </c>
      <c r="D118" s="85" t="str">
        <f>IF($A118="","",VLOOKUP($A118,'Annex 2 EHV charges'!$D:$O,4,0))</f>
        <v/>
      </c>
      <c r="E118" s="90" t="str">
        <f>IFERROR(IF(VLOOKUP($A118,'Annex 2 EHV charges'!$D:$O,10,FALSE)=0,"",VLOOKUP($A118,'Annex 2 EHV charges'!$D:$O,10,FALSE)),"")</f>
        <v/>
      </c>
      <c r="F118" s="91" t="str">
        <f>IFERROR(IF(VLOOKUP($A118,'Annex 2 EHV charges'!$D:$O,11,FALSE)=0,"",VLOOKUP($A118,'Annex 2 EHV charges'!$D:$O,11,FALSE)),"")</f>
        <v/>
      </c>
      <c r="G118" s="92" t="str">
        <f>IFERROR(IF(VLOOKUP($A118,'Annex 2 EHV charges'!$D:$O,12,FALSE)=0,"",VLOOKUP($A118,'Annex 2 EHV charges'!$D:$O,12,FALSE)),"")</f>
        <v/>
      </c>
      <c r="H118" s="92" t="str">
        <f>IFERROR(IF(VLOOKUP($A118,'Annex 2 EHV charges'!$D:$P,13,FALSE)=0,"",VLOOKUP($A118,'Annex 2 EHV charges'!$D:$P,13,FALSE)),"")</f>
        <v/>
      </c>
    </row>
    <row r="119" spans="1:8" ht="12.75" customHeight="1" x14ac:dyDescent="0.25">
      <c r="A119" s="86" t="str">
        <f t="array" ref="A119">IFERROR(INDEX('Annex 2 EHV charges'!$D$11:$D$260, MATCH(0, IF(ISBLANK('Annex 2 EHV charges'!$D$11:$D$260),1, COUNTIF(A$4:$A118, 'Annex 2 EHV charges'!$D$11:$D$260)), 0)),"")</f>
        <v/>
      </c>
      <c r="B119" s="85" t="str">
        <f>IF($A119="","",VLOOKUP($A119,'Annex 2 EHV charges'!$D:$O,2,0))</f>
        <v/>
      </c>
      <c r="C119" s="86" t="str">
        <f>IF($A119="","",VLOOKUP($A119,'Annex 2 EHV charges'!$D:$O,3,0))</f>
        <v/>
      </c>
      <c r="D119" s="85" t="str">
        <f>IF($A119="","",VLOOKUP($A119,'Annex 2 EHV charges'!$D:$O,4,0))</f>
        <v/>
      </c>
      <c r="E119" s="90" t="str">
        <f>IFERROR(IF(VLOOKUP($A119,'Annex 2 EHV charges'!$D:$O,10,FALSE)=0,"",VLOOKUP($A119,'Annex 2 EHV charges'!$D:$O,10,FALSE)),"")</f>
        <v/>
      </c>
      <c r="F119" s="91" t="str">
        <f>IFERROR(IF(VLOOKUP($A119,'Annex 2 EHV charges'!$D:$O,11,FALSE)=0,"",VLOOKUP($A119,'Annex 2 EHV charges'!$D:$O,11,FALSE)),"")</f>
        <v/>
      </c>
      <c r="G119" s="92" t="str">
        <f>IFERROR(IF(VLOOKUP($A119,'Annex 2 EHV charges'!$D:$O,12,FALSE)=0,"",VLOOKUP($A119,'Annex 2 EHV charges'!$D:$O,12,FALSE)),"")</f>
        <v/>
      </c>
      <c r="H119" s="92" t="str">
        <f>IFERROR(IF(VLOOKUP($A119,'Annex 2 EHV charges'!$D:$P,13,FALSE)=0,"",VLOOKUP($A119,'Annex 2 EHV charges'!$D:$P,13,FALSE)),"")</f>
        <v/>
      </c>
    </row>
    <row r="120" spans="1:8" ht="12.75" customHeight="1" x14ac:dyDescent="0.25">
      <c r="A120" s="86" t="str">
        <f t="array" ref="A120">IFERROR(INDEX('Annex 2 EHV charges'!$D$11:$D$260, MATCH(0, IF(ISBLANK('Annex 2 EHV charges'!$D$11:$D$260),1, COUNTIF(A$4:$A119, 'Annex 2 EHV charges'!$D$11:$D$260)), 0)),"")</f>
        <v/>
      </c>
      <c r="B120" s="85" t="str">
        <f>IF($A120="","",VLOOKUP($A120,'Annex 2 EHV charges'!$D:$O,2,0))</f>
        <v/>
      </c>
      <c r="C120" s="86" t="str">
        <f>IF($A120="","",VLOOKUP($A120,'Annex 2 EHV charges'!$D:$O,3,0))</f>
        <v/>
      </c>
      <c r="D120" s="85" t="str">
        <f>IF($A120="","",VLOOKUP($A120,'Annex 2 EHV charges'!$D:$O,4,0))</f>
        <v/>
      </c>
      <c r="E120" s="90" t="str">
        <f>IFERROR(IF(VLOOKUP($A120,'Annex 2 EHV charges'!$D:$O,10,FALSE)=0,"",VLOOKUP($A120,'Annex 2 EHV charges'!$D:$O,10,FALSE)),"")</f>
        <v/>
      </c>
      <c r="F120" s="91" t="str">
        <f>IFERROR(IF(VLOOKUP($A120,'Annex 2 EHV charges'!$D:$O,11,FALSE)=0,"",VLOOKUP($A120,'Annex 2 EHV charges'!$D:$O,11,FALSE)),"")</f>
        <v/>
      </c>
      <c r="G120" s="92" t="str">
        <f>IFERROR(IF(VLOOKUP($A120,'Annex 2 EHV charges'!$D:$O,12,FALSE)=0,"",VLOOKUP($A120,'Annex 2 EHV charges'!$D:$O,12,FALSE)),"")</f>
        <v/>
      </c>
      <c r="H120" s="92" t="str">
        <f>IFERROR(IF(VLOOKUP($A120,'Annex 2 EHV charges'!$D:$P,13,FALSE)=0,"",VLOOKUP($A120,'Annex 2 EHV charges'!$D:$P,13,FALSE)),"")</f>
        <v/>
      </c>
    </row>
    <row r="121" spans="1:8" ht="12.75" customHeight="1" x14ac:dyDescent="0.25">
      <c r="A121" s="86" t="str">
        <f t="array" ref="A121">IFERROR(INDEX('Annex 2 EHV charges'!$D$11:$D$260, MATCH(0, IF(ISBLANK('Annex 2 EHV charges'!$D$11:$D$260),1, COUNTIF(A$4:$A120, 'Annex 2 EHV charges'!$D$11:$D$260)), 0)),"")</f>
        <v/>
      </c>
      <c r="B121" s="85" t="str">
        <f>IF($A121="","",VLOOKUP($A121,'Annex 2 EHV charges'!$D:$O,2,0))</f>
        <v/>
      </c>
      <c r="C121" s="86" t="str">
        <f>IF($A121="","",VLOOKUP($A121,'Annex 2 EHV charges'!$D:$O,3,0))</f>
        <v/>
      </c>
      <c r="D121" s="85" t="str">
        <f>IF($A121="","",VLOOKUP($A121,'Annex 2 EHV charges'!$D:$O,4,0))</f>
        <v/>
      </c>
      <c r="E121" s="90" t="str">
        <f>IFERROR(IF(VLOOKUP($A121,'Annex 2 EHV charges'!$D:$O,10,FALSE)=0,"",VLOOKUP($A121,'Annex 2 EHV charges'!$D:$O,10,FALSE)),"")</f>
        <v/>
      </c>
      <c r="F121" s="91" t="str">
        <f>IFERROR(IF(VLOOKUP($A121,'Annex 2 EHV charges'!$D:$O,11,FALSE)=0,"",VLOOKUP($A121,'Annex 2 EHV charges'!$D:$O,11,FALSE)),"")</f>
        <v/>
      </c>
      <c r="G121" s="92" t="str">
        <f>IFERROR(IF(VLOOKUP($A121,'Annex 2 EHV charges'!$D:$O,12,FALSE)=0,"",VLOOKUP($A121,'Annex 2 EHV charges'!$D:$O,12,FALSE)),"")</f>
        <v/>
      </c>
      <c r="H121" s="92" t="str">
        <f>IFERROR(IF(VLOOKUP($A121,'Annex 2 EHV charges'!$D:$P,13,FALSE)=0,"",VLOOKUP($A121,'Annex 2 EHV charges'!$D:$P,13,FALSE)),"")</f>
        <v/>
      </c>
    </row>
    <row r="122" spans="1:8" ht="12.75" customHeight="1" x14ac:dyDescent="0.25">
      <c r="A122" s="86" t="str">
        <f t="array" ref="A122">IFERROR(INDEX('Annex 2 EHV charges'!$D$11:$D$260, MATCH(0, IF(ISBLANK('Annex 2 EHV charges'!$D$11:$D$260),1, COUNTIF(A$4:$A121, 'Annex 2 EHV charges'!$D$11:$D$260)), 0)),"")</f>
        <v/>
      </c>
      <c r="B122" s="85" t="str">
        <f>IF($A122="","",VLOOKUP($A122,'Annex 2 EHV charges'!$D:$O,2,0))</f>
        <v/>
      </c>
      <c r="C122" s="86" t="str">
        <f>IF($A122="","",VLOOKUP($A122,'Annex 2 EHV charges'!$D:$O,3,0))</f>
        <v/>
      </c>
      <c r="D122" s="85" t="str">
        <f>IF($A122="","",VLOOKUP($A122,'Annex 2 EHV charges'!$D:$O,4,0))</f>
        <v/>
      </c>
      <c r="E122" s="90" t="str">
        <f>IFERROR(IF(VLOOKUP($A122,'Annex 2 EHV charges'!$D:$O,10,FALSE)=0,"",VLOOKUP($A122,'Annex 2 EHV charges'!$D:$O,10,FALSE)),"")</f>
        <v/>
      </c>
      <c r="F122" s="91" t="str">
        <f>IFERROR(IF(VLOOKUP($A122,'Annex 2 EHV charges'!$D:$O,11,FALSE)=0,"",VLOOKUP($A122,'Annex 2 EHV charges'!$D:$O,11,FALSE)),"")</f>
        <v/>
      </c>
      <c r="G122" s="92" t="str">
        <f>IFERROR(IF(VLOOKUP($A122,'Annex 2 EHV charges'!$D:$O,12,FALSE)=0,"",VLOOKUP($A122,'Annex 2 EHV charges'!$D:$O,12,FALSE)),"")</f>
        <v/>
      </c>
      <c r="H122" s="92" t="str">
        <f>IFERROR(IF(VLOOKUP($A122,'Annex 2 EHV charges'!$D:$P,13,FALSE)=0,"",VLOOKUP($A122,'Annex 2 EHV charges'!$D:$P,13,FALSE)),"")</f>
        <v/>
      </c>
    </row>
    <row r="123" spans="1:8" ht="12.75" customHeight="1" x14ac:dyDescent="0.25">
      <c r="A123" s="86" t="str">
        <f t="array" ref="A123">IFERROR(INDEX('Annex 2 EHV charges'!$D$11:$D$260, MATCH(0, IF(ISBLANK('Annex 2 EHV charges'!$D$11:$D$260),1, COUNTIF(A$4:$A122, 'Annex 2 EHV charges'!$D$11:$D$260)), 0)),"")</f>
        <v/>
      </c>
      <c r="B123" s="85" t="str">
        <f>IF($A123="","",VLOOKUP($A123,'Annex 2 EHV charges'!$D:$O,2,0))</f>
        <v/>
      </c>
      <c r="C123" s="86" t="str">
        <f>IF($A123="","",VLOOKUP($A123,'Annex 2 EHV charges'!$D:$O,3,0))</f>
        <v/>
      </c>
      <c r="D123" s="85" t="str">
        <f>IF($A123="","",VLOOKUP($A123,'Annex 2 EHV charges'!$D:$O,4,0))</f>
        <v/>
      </c>
      <c r="E123" s="90" t="str">
        <f>IFERROR(IF(VLOOKUP($A123,'Annex 2 EHV charges'!$D:$O,10,FALSE)=0,"",VLOOKUP($A123,'Annex 2 EHV charges'!$D:$O,10,FALSE)),"")</f>
        <v/>
      </c>
      <c r="F123" s="91" t="str">
        <f>IFERROR(IF(VLOOKUP($A123,'Annex 2 EHV charges'!$D:$O,11,FALSE)=0,"",VLOOKUP($A123,'Annex 2 EHV charges'!$D:$O,11,FALSE)),"")</f>
        <v/>
      </c>
      <c r="G123" s="92" t="str">
        <f>IFERROR(IF(VLOOKUP($A123,'Annex 2 EHV charges'!$D:$O,12,FALSE)=0,"",VLOOKUP($A123,'Annex 2 EHV charges'!$D:$O,12,FALSE)),"")</f>
        <v/>
      </c>
      <c r="H123" s="92" t="str">
        <f>IFERROR(IF(VLOOKUP($A123,'Annex 2 EHV charges'!$D:$P,13,FALSE)=0,"",VLOOKUP($A123,'Annex 2 EHV charges'!$D:$P,13,FALSE)),"")</f>
        <v/>
      </c>
    </row>
    <row r="124" spans="1:8" ht="12.75" customHeight="1" x14ac:dyDescent="0.25">
      <c r="A124" s="86" t="str">
        <f t="array" ref="A124">IFERROR(INDEX('Annex 2 EHV charges'!$D$11:$D$260, MATCH(0, IF(ISBLANK('Annex 2 EHV charges'!$D$11:$D$260),1, COUNTIF(A$4:$A123, 'Annex 2 EHV charges'!$D$11:$D$260)), 0)),"")</f>
        <v/>
      </c>
      <c r="B124" s="85" t="str">
        <f>IF($A124="","",VLOOKUP($A124,'Annex 2 EHV charges'!$D:$O,2,0))</f>
        <v/>
      </c>
      <c r="C124" s="86" t="str">
        <f>IF($A124="","",VLOOKUP($A124,'Annex 2 EHV charges'!$D:$O,3,0))</f>
        <v/>
      </c>
      <c r="D124" s="85" t="str">
        <f>IF($A124="","",VLOOKUP($A124,'Annex 2 EHV charges'!$D:$O,4,0))</f>
        <v/>
      </c>
      <c r="E124" s="90" t="str">
        <f>IFERROR(IF(VLOOKUP($A124,'Annex 2 EHV charges'!$D:$O,10,FALSE)=0,"",VLOOKUP($A124,'Annex 2 EHV charges'!$D:$O,10,FALSE)),"")</f>
        <v/>
      </c>
      <c r="F124" s="91" t="str">
        <f>IFERROR(IF(VLOOKUP($A124,'Annex 2 EHV charges'!$D:$O,11,FALSE)=0,"",VLOOKUP($A124,'Annex 2 EHV charges'!$D:$O,11,FALSE)),"")</f>
        <v/>
      </c>
      <c r="G124" s="92" t="str">
        <f>IFERROR(IF(VLOOKUP($A124,'Annex 2 EHV charges'!$D:$O,12,FALSE)=0,"",VLOOKUP($A124,'Annex 2 EHV charges'!$D:$O,12,FALSE)),"")</f>
        <v/>
      </c>
      <c r="H124" s="92" t="str">
        <f>IFERROR(IF(VLOOKUP($A124,'Annex 2 EHV charges'!$D:$P,13,FALSE)=0,"",VLOOKUP($A124,'Annex 2 EHV charges'!$D:$P,13,FALSE)),"")</f>
        <v/>
      </c>
    </row>
    <row r="125" spans="1:8" ht="12.75" customHeight="1" x14ac:dyDescent="0.25">
      <c r="A125" s="86" t="str">
        <f t="array" ref="A125">IFERROR(INDEX('Annex 2 EHV charges'!$D$11:$D$260, MATCH(0, IF(ISBLANK('Annex 2 EHV charges'!$D$11:$D$260),1, COUNTIF(A$4:$A124, 'Annex 2 EHV charges'!$D$11:$D$260)), 0)),"")</f>
        <v/>
      </c>
      <c r="B125" s="85" t="str">
        <f>IF($A125="","",VLOOKUP($A125,'Annex 2 EHV charges'!$D:$O,2,0))</f>
        <v/>
      </c>
      <c r="C125" s="86" t="str">
        <f>IF($A125="","",VLOOKUP($A125,'Annex 2 EHV charges'!$D:$O,3,0))</f>
        <v/>
      </c>
      <c r="D125" s="85" t="str">
        <f>IF($A125="","",VLOOKUP($A125,'Annex 2 EHV charges'!$D:$O,4,0))</f>
        <v/>
      </c>
      <c r="E125" s="90" t="str">
        <f>IFERROR(IF(VLOOKUP($A125,'Annex 2 EHV charges'!$D:$O,10,FALSE)=0,"",VLOOKUP($A125,'Annex 2 EHV charges'!$D:$O,10,FALSE)),"")</f>
        <v/>
      </c>
      <c r="F125" s="91" t="str">
        <f>IFERROR(IF(VLOOKUP($A125,'Annex 2 EHV charges'!$D:$O,11,FALSE)=0,"",VLOOKUP($A125,'Annex 2 EHV charges'!$D:$O,11,FALSE)),"")</f>
        <v/>
      </c>
      <c r="G125" s="92" t="str">
        <f>IFERROR(IF(VLOOKUP($A125,'Annex 2 EHV charges'!$D:$O,12,FALSE)=0,"",VLOOKUP($A125,'Annex 2 EHV charges'!$D:$O,12,FALSE)),"")</f>
        <v/>
      </c>
      <c r="H125" s="92" t="str">
        <f>IFERROR(IF(VLOOKUP($A125,'Annex 2 EHV charges'!$D:$P,13,FALSE)=0,"",VLOOKUP($A125,'Annex 2 EHV charges'!$D:$P,13,FALSE)),"")</f>
        <v/>
      </c>
    </row>
    <row r="126" spans="1:8" ht="12.75" customHeight="1" x14ac:dyDescent="0.25">
      <c r="A126" s="86" t="str">
        <f t="array" ref="A126">IFERROR(INDEX('Annex 2 EHV charges'!$D$11:$D$260, MATCH(0, IF(ISBLANK('Annex 2 EHV charges'!$D$11:$D$260),1, COUNTIF(A$4:$A125, 'Annex 2 EHV charges'!$D$11:$D$260)), 0)),"")</f>
        <v/>
      </c>
      <c r="B126" s="85" t="str">
        <f>IF($A126="","",VLOOKUP($A126,'Annex 2 EHV charges'!$D:$O,2,0))</f>
        <v/>
      </c>
      <c r="C126" s="86" t="str">
        <f>IF($A126="","",VLOOKUP($A126,'Annex 2 EHV charges'!$D:$O,3,0))</f>
        <v/>
      </c>
      <c r="D126" s="85" t="str">
        <f>IF($A126="","",VLOOKUP($A126,'Annex 2 EHV charges'!$D:$O,4,0))</f>
        <v/>
      </c>
      <c r="E126" s="90" t="str">
        <f>IFERROR(IF(VLOOKUP($A126,'Annex 2 EHV charges'!$D:$O,10,FALSE)=0,"",VLOOKUP($A126,'Annex 2 EHV charges'!$D:$O,10,FALSE)),"")</f>
        <v/>
      </c>
      <c r="F126" s="91" t="str">
        <f>IFERROR(IF(VLOOKUP($A126,'Annex 2 EHV charges'!$D:$O,11,FALSE)=0,"",VLOOKUP($A126,'Annex 2 EHV charges'!$D:$O,11,FALSE)),"")</f>
        <v/>
      </c>
      <c r="G126" s="92" t="str">
        <f>IFERROR(IF(VLOOKUP($A126,'Annex 2 EHV charges'!$D:$O,12,FALSE)=0,"",VLOOKUP($A126,'Annex 2 EHV charges'!$D:$O,12,FALSE)),"")</f>
        <v/>
      </c>
      <c r="H126" s="92" t="str">
        <f>IFERROR(IF(VLOOKUP($A126,'Annex 2 EHV charges'!$D:$P,13,FALSE)=0,"",VLOOKUP($A126,'Annex 2 EHV charges'!$D:$P,13,FALSE)),"")</f>
        <v/>
      </c>
    </row>
    <row r="127" spans="1:8" ht="12.75" customHeight="1" x14ac:dyDescent="0.25">
      <c r="A127" s="86" t="str">
        <f t="array" ref="A127">IFERROR(INDEX('Annex 2 EHV charges'!$D$11:$D$260, MATCH(0, IF(ISBLANK('Annex 2 EHV charges'!$D$11:$D$260),1, COUNTIF(A$4:$A126, 'Annex 2 EHV charges'!$D$11:$D$260)), 0)),"")</f>
        <v/>
      </c>
      <c r="B127" s="85" t="str">
        <f>IF($A127="","",VLOOKUP($A127,'Annex 2 EHV charges'!$D:$O,2,0))</f>
        <v/>
      </c>
      <c r="C127" s="86" t="str">
        <f>IF($A127="","",VLOOKUP($A127,'Annex 2 EHV charges'!$D:$O,3,0))</f>
        <v/>
      </c>
      <c r="D127" s="85" t="str">
        <f>IF($A127="","",VLOOKUP($A127,'Annex 2 EHV charges'!$D:$O,4,0))</f>
        <v/>
      </c>
      <c r="E127" s="90" t="str">
        <f>IFERROR(IF(VLOOKUP($A127,'Annex 2 EHV charges'!$D:$O,10,FALSE)=0,"",VLOOKUP($A127,'Annex 2 EHV charges'!$D:$O,10,FALSE)),"")</f>
        <v/>
      </c>
      <c r="F127" s="91" t="str">
        <f>IFERROR(IF(VLOOKUP($A127,'Annex 2 EHV charges'!$D:$O,11,FALSE)=0,"",VLOOKUP($A127,'Annex 2 EHV charges'!$D:$O,11,FALSE)),"")</f>
        <v/>
      </c>
      <c r="G127" s="92" t="str">
        <f>IFERROR(IF(VLOOKUP($A127,'Annex 2 EHV charges'!$D:$O,12,FALSE)=0,"",VLOOKUP($A127,'Annex 2 EHV charges'!$D:$O,12,FALSE)),"")</f>
        <v/>
      </c>
      <c r="H127" s="92" t="str">
        <f>IFERROR(IF(VLOOKUP($A127,'Annex 2 EHV charges'!$D:$P,13,FALSE)=0,"",VLOOKUP($A127,'Annex 2 EHV charges'!$D:$P,13,FALSE)),"")</f>
        <v/>
      </c>
    </row>
    <row r="128" spans="1:8" ht="12.75" customHeight="1" x14ac:dyDescent="0.25">
      <c r="A128" s="86" t="str">
        <f t="array" ref="A128">IFERROR(INDEX('Annex 2 EHV charges'!$D$11:$D$260, MATCH(0, IF(ISBLANK('Annex 2 EHV charges'!$D$11:$D$260),1, COUNTIF(A$4:$A127, 'Annex 2 EHV charges'!$D$11:$D$260)), 0)),"")</f>
        <v/>
      </c>
      <c r="B128" s="85" t="str">
        <f>IF($A128="","",VLOOKUP($A128,'Annex 2 EHV charges'!$D:$O,2,0))</f>
        <v/>
      </c>
      <c r="C128" s="86" t="str">
        <f>IF($A128="","",VLOOKUP($A128,'Annex 2 EHV charges'!$D:$O,3,0))</f>
        <v/>
      </c>
      <c r="D128" s="85" t="str">
        <f>IF($A128="","",VLOOKUP($A128,'Annex 2 EHV charges'!$D:$O,4,0))</f>
        <v/>
      </c>
      <c r="E128" s="90" t="str">
        <f>IFERROR(IF(VLOOKUP($A128,'Annex 2 EHV charges'!$D:$O,10,FALSE)=0,"",VLOOKUP($A128,'Annex 2 EHV charges'!$D:$O,10,FALSE)),"")</f>
        <v/>
      </c>
      <c r="F128" s="91" t="str">
        <f>IFERROR(IF(VLOOKUP($A128,'Annex 2 EHV charges'!$D:$O,11,FALSE)=0,"",VLOOKUP($A128,'Annex 2 EHV charges'!$D:$O,11,FALSE)),"")</f>
        <v/>
      </c>
      <c r="G128" s="92" t="str">
        <f>IFERROR(IF(VLOOKUP($A128,'Annex 2 EHV charges'!$D:$O,12,FALSE)=0,"",VLOOKUP($A128,'Annex 2 EHV charges'!$D:$O,12,FALSE)),"")</f>
        <v/>
      </c>
      <c r="H128" s="92" t="str">
        <f>IFERROR(IF(VLOOKUP($A128,'Annex 2 EHV charges'!$D:$P,13,FALSE)=0,"",VLOOKUP($A128,'Annex 2 EHV charges'!$D:$P,13,FALSE)),"")</f>
        <v/>
      </c>
    </row>
    <row r="129" spans="1:8" ht="12.75" customHeight="1" x14ac:dyDescent="0.25">
      <c r="A129" s="86" t="str">
        <f t="array" ref="A129">IFERROR(INDEX('Annex 2 EHV charges'!$D$11:$D$260, MATCH(0, IF(ISBLANK('Annex 2 EHV charges'!$D$11:$D$260),1, COUNTIF(A$4:$A128, 'Annex 2 EHV charges'!$D$11:$D$260)), 0)),"")</f>
        <v/>
      </c>
      <c r="B129" s="85" t="str">
        <f>IF($A129="","",VLOOKUP($A129,'Annex 2 EHV charges'!$D:$O,2,0))</f>
        <v/>
      </c>
      <c r="C129" s="86" t="str">
        <f>IF($A129="","",VLOOKUP($A129,'Annex 2 EHV charges'!$D:$O,3,0))</f>
        <v/>
      </c>
      <c r="D129" s="85" t="str">
        <f>IF($A129="","",VLOOKUP($A129,'Annex 2 EHV charges'!$D:$O,4,0))</f>
        <v/>
      </c>
      <c r="E129" s="90" t="str">
        <f>IFERROR(IF(VLOOKUP($A129,'Annex 2 EHV charges'!$D:$O,10,FALSE)=0,"",VLOOKUP($A129,'Annex 2 EHV charges'!$D:$O,10,FALSE)),"")</f>
        <v/>
      </c>
      <c r="F129" s="91" t="str">
        <f>IFERROR(IF(VLOOKUP($A129,'Annex 2 EHV charges'!$D:$O,11,FALSE)=0,"",VLOOKUP($A129,'Annex 2 EHV charges'!$D:$O,11,FALSE)),"")</f>
        <v/>
      </c>
      <c r="G129" s="92" t="str">
        <f>IFERROR(IF(VLOOKUP($A129,'Annex 2 EHV charges'!$D:$O,12,FALSE)=0,"",VLOOKUP($A129,'Annex 2 EHV charges'!$D:$O,12,FALSE)),"")</f>
        <v/>
      </c>
      <c r="H129" s="92" t="str">
        <f>IFERROR(IF(VLOOKUP($A129,'Annex 2 EHV charges'!$D:$P,13,FALSE)=0,"",VLOOKUP($A129,'Annex 2 EHV charges'!$D:$P,13,FALSE)),"")</f>
        <v/>
      </c>
    </row>
    <row r="130" spans="1:8" ht="12.75" customHeight="1" x14ac:dyDescent="0.25">
      <c r="A130" s="86" t="str">
        <f t="array" ref="A130">IFERROR(INDEX('Annex 2 EHV charges'!$D$11:$D$260, MATCH(0, IF(ISBLANK('Annex 2 EHV charges'!$D$11:$D$260),1, COUNTIF(A$4:$A129, 'Annex 2 EHV charges'!$D$11:$D$260)), 0)),"")</f>
        <v/>
      </c>
      <c r="B130" s="85" t="str">
        <f>IF($A130="","",VLOOKUP($A130,'Annex 2 EHV charges'!$D:$O,2,0))</f>
        <v/>
      </c>
      <c r="C130" s="86" t="str">
        <f>IF($A130="","",VLOOKUP($A130,'Annex 2 EHV charges'!$D:$O,3,0))</f>
        <v/>
      </c>
      <c r="D130" s="85" t="str">
        <f>IF($A130="","",VLOOKUP($A130,'Annex 2 EHV charges'!$D:$O,4,0))</f>
        <v/>
      </c>
      <c r="E130" s="90" t="str">
        <f>IFERROR(IF(VLOOKUP($A130,'Annex 2 EHV charges'!$D:$O,10,FALSE)=0,"",VLOOKUP($A130,'Annex 2 EHV charges'!$D:$O,10,FALSE)),"")</f>
        <v/>
      </c>
      <c r="F130" s="91" t="str">
        <f>IFERROR(IF(VLOOKUP($A130,'Annex 2 EHV charges'!$D:$O,11,FALSE)=0,"",VLOOKUP($A130,'Annex 2 EHV charges'!$D:$O,11,FALSE)),"")</f>
        <v/>
      </c>
      <c r="G130" s="92" t="str">
        <f>IFERROR(IF(VLOOKUP($A130,'Annex 2 EHV charges'!$D:$O,12,FALSE)=0,"",VLOOKUP($A130,'Annex 2 EHV charges'!$D:$O,12,FALSE)),"")</f>
        <v/>
      </c>
      <c r="H130" s="92" t="str">
        <f>IFERROR(IF(VLOOKUP($A130,'Annex 2 EHV charges'!$D:$P,13,FALSE)=0,"",VLOOKUP($A130,'Annex 2 EHV charges'!$D:$P,13,FALSE)),"")</f>
        <v/>
      </c>
    </row>
    <row r="131" spans="1:8" ht="12.75" customHeight="1" x14ac:dyDescent="0.25">
      <c r="A131" s="86" t="str">
        <f t="array" ref="A131">IFERROR(INDEX('Annex 2 EHV charges'!$D$11:$D$260, MATCH(0, IF(ISBLANK('Annex 2 EHV charges'!$D$11:$D$260),1, COUNTIF(A$4:$A130, 'Annex 2 EHV charges'!$D$11:$D$260)), 0)),"")</f>
        <v/>
      </c>
      <c r="B131" s="85" t="str">
        <f>IF($A131="","",VLOOKUP($A131,'Annex 2 EHV charges'!$D:$O,2,0))</f>
        <v/>
      </c>
      <c r="C131" s="86" t="str">
        <f>IF($A131="","",VLOOKUP($A131,'Annex 2 EHV charges'!$D:$O,3,0))</f>
        <v/>
      </c>
      <c r="D131" s="85" t="str">
        <f>IF($A131="","",VLOOKUP($A131,'Annex 2 EHV charges'!$D:$O,4,0))</f>
        <v/>
      </c>
      <c r="E131" s="90" t="str">
        <f>IFERROR(IF(VLOOKUP($A131,'Annex 2 EHV charges'!$D:$O,10,FALSE)=0,"",VLOOKUP($A131,'Annex 2 EHV charges'!$D:$O,10,FALSE)),"")</f>
        <v/>
      </c>
      <c r="F131" s="91" t="str">
        <f>IFERROR(IF(VLOOKUP($A131,'Annex 2 EHV charges'!$D:$O,11,FALSE)=0,"",VLOOKUP($A131,'Annex 2 EHV charges'!$D:$O,11,FALSE)),"")</f>
        <v/>
      </c>
      <c r="G131" s="92" t="str">
        <f>IFERROR(IF(VLOOKUP($A131,'Annex 2 EHV charges'!$D:$O,12,FALSE)=0,"",VLOOKUP($A131,'Annex 2 EHV charges'!$D:$O,12,FALSE)),"")</f>
        <v/>
      </c>
      <c r="H131" s="92" t="str">
        <f>IFERROR(IF(VLOOKUP($A131,'Annex 2 EHV charges'!$D:$P,13,FALSE)=0,"",VLOOKUP($A131,'Annex 2 EHV charges'!$D:$P,13,FALSE)),"")</f>
        <v/>
      </c>
    </row>
    <row r="132" spans="1:8" ht="12.75" customHeight="1" x14ac:dyDescent="0.25">
      <c r="A132" s="86" t="str">
        <f t="array" ref="A132">IFERROR(INDEX('Annex 2 EHV charges'!$D$11:$D$260, MATCH(0, IF(ISBLANK('Annex 2 EHV charges'!$D$11:$D$260),1, COUNTIF(A$4:$A131, 'Annex 2 EHV charges'!$D$11:$D$260)), 0)),"")</f>
        <v/>
      </c>
      <c r="B132" s="85" t="str">
        <f>IF($A132="","",VLOOKUP($A132,'Annex 2 EHV charges'!$D:$O,2,0))</f>
        <v/>
      </c>
      <c r="C132" s="86" t="str">
        <f>IF($A132="","",VLOOKUP($A132,'Annex 2 EHV charges'!$D:$O,3,0))</f>
        <v/>
      </c>
      <c r="D132" s="85" t="str">
        <f>IF($A132="","",VLOOKUP($A132,'Annex 2 EHV charges'!$D:$O,4,0))</f>
        <v/>
      </c>
      <c r="E132" s="90" t="str">
        <f>IFERROR(IF(VLOOKUP($A132,'Annex 2 EHV charges'!$D:$O,10,FALSE)=0,"",VLOOKUP($A132,'Annex 2 EHV charges'!$D:$O,10,FALSE)),"")</f>
        <v/>
      </c>
      <c r="F132" s="91" t="str">
        <f>IFERROR(IF(VLOOKUP($A132,'Annex 2 EHV charges'!$D:$O,11,FALSE)=0,"",VLOOKUP($A132,'Annex 2 EHV charges'!$D:$O,11,FALSE)),"")</f>
        <v/>
      </c>
      <c r="G132" s="92" t="str">
        <f>IFERROR(IF(VLOOKUP($A132,'Annex 2 EHV charges'!$D:$O,12,FALSE)=0,"",VLOOKUP($A132,'Annex 2 EHV charges'!$D:$O,12,FALSE)),"")</f>
        <v/>
      </c>
      <c r="H132" s="92" t="str">
        <f>IFERROR(IF(VLOOKUP($A132,'Annex 2 EHV charges'!$D:$P,13,FALSE)=0,"",VLOOKUP($A132,'Annex 2 EHV charges'!$D:$P,13,FALSE)),"")</f>
        <v/>
      </c>
    </row>
    <row r="133" spans="1:8" ht="12.75" customHeight="1" x14ac:dyDescent="0.25">
      <c r="A133" s="86" t="str">
        <f t="array" ref="A133">IFERROR(INDEX('Annex 2 EHV charges'!$D$11:$D$260, MATCH(0, IF(ISBLANK('Annex 2 EHV charges'!$D$11:$D$260),1, COUNTIF(A$4:$A132, 'Annex 2 EHV charges'!$D$11:$D$260)), 0)),"")</f>
        <v/>
      </c>
      <c r="B133" s="85" t="str">
        <f>IF($A133="","",VLOOKUP($A133,'Annex 2 EHV charges'!$D:$O,2,0))</f>
        <v/>
      </c>
      <c r="C133" s="86" t="str">
        <f>IF($A133="","",VLOOKUP($A133,'Annex 2 EHV charges'!$D:$O,3,0))</f>
        <v/>
      </c>
      <c r="D133" s="85" t="str">
        <f>IF($A133="","",VLOOKUP($A133,'Annex 2 EHV charges'!$D:$O,4,0))</f>
        <v/>
      </c>
      <c r="E133" s="90" t="str">
        <f>IFERROR(IF(VLOOKUP($A133,'Annex 2 EHV charges'!$D:$O,10,FALSE)=0,"",VLOOKUP($A133,'Annex 2 EHV charges'!$D:$O,10,FALSE)),"")</f>
        <v/>
      </c>
      <c r="F133" s="91" t="str">
        <f>IFERROR(IF(VLOOKUP($A133,'Annex 2 EHV charges'!$D:$O,11,FALSE)=0,"",VLOOKUP($A133,'Annex 2 EHV charges'!$D:$O,11,FALSE)),"")</f>
        <v/>
      </c>
      <c r="G133" s="92" t="str">
        <f>IFERROR(IF(VLOOKUP($A133,'Annex 2 EHV charges'!$D:$O,12,FALSE)=0,"",VLOOKUP($A133,'Annex 2 EHV charges'!$D:$O,12,FALSE)),"")</f>
        <v/>
      </c>
      <c r="H133" s="92" t="str">
        <f>IFERROR(IF(VLOOKUP($A133,'Annex 2 EHV charges'!$D:$P,13,FALSE)=0,"",VLOOKUP($A133,'Annex 2 EHV charges'!$D:$P,13,FALSE)),"")</f>
        <v/>
      </c>
    </row>
    <row r="134" spans="1:8" ht="12.75" customHeight="1" x14ac:dyDescent="0.25">
      <c r="A134" s="86" t="str">
        <f t="array" ref="A134">IFERROR(INDEX('Annex 2 EHV charges'!$D$11:$D$260, MATCH(0, IF(ISBLANK('Annex 2 EHV charges'!$D$11:$D$260),1, COUNTIF(A$4:$A133, 'Annex 2 EHV charges'!$D$11:$D$260)), 0)),"")</f>
        <v/>
      </c>
      <c r="B134" s="85" t="str">
        <f>IF($A134="","",VLOOKUP($A134,'Annex 2 EHV charges'!$D:$O,2,0))</f>
        <v/>
      </c>
      <c r="C134" s="86" t="str">
        <f>IF($A134="","",VLOOKUP($A134,'Annex 2 EHV charges'!$D:$O,3,0))</f>
        <v/>
      </c>
      <c r="D134" s="85" t="str">
        <f>IF($A134="","",VLOOKUP($A134,'Annex 2 EHV charges'!$D:$O,4,0))</f>
        <v/>
      </c>
      <c r="E134" s="90" t="str">
        <f>IFERROR(IF(VLOOKUP($A134,'Annex 2 EHV charges'!$D:$O,10,FALSE)=0,"",VLOOKUP($A134,'Annex 2 EHV charges'!$D:$O,10,FALSE)),"")</f>
        <v/>
      </c>
      <c r="F134" s="91" t="str">
        <f>IFERROR(IF(VLOOKUP($A134,'Annex 2 EHV charges'!$D:$O,11,FALSE)=0,"",VLOOKUP($A134,'Annex 2 EHV charges'!$D:$O,11,FALSE)),"")</f>
        <v/>
      </c>
      <c r="G134" s="92" t="str">
        <f>IFERROR(IF(VLOOKUP($A134,'Annex 2 EHV charges'!$D:$O,12,FALSE)=0,"",VLOOKUP($A134,'Annex 2 EHV charges'!$D:$O,12,FALSE)),"")</f>
        <v/>
      </c>
      <c r="H134" s="92" t="str">
        <f>IFERROR(IF(VLOOKUP($A134,'Annex 2 EHV charges'!$D:$P,13,FALSE)=0,"",VLOOKUP($A134,'Annex 2 EHV charges'!$D:$P,13,FALSE)),"")</f>
        <v/>
      </c>
    </row>
    <row r="135" spans="1:8" ht="12.75" customHeight="1" x14ac:dyDescent="0.25">
      <c r="A135" s="86" t="str">
        <f t="array" ref="A135">IFERROR(INDEX('Annex 2 EHV charges'!$D$11:$D$260, MATCH(0, IF(ISBLANK('Annex 2 EHV charges'!$D$11:$D$260),1, COUNTIF(A$4:$A134, 'Annex 2 EHV charges'!$D$11:$D$260)), 0)),"")</f>
        <v/>
      </c>
      <c r="B135" s="85" t="str">
        <f>IF($A135="","",VLOOKUP($A135,'Annex 2 EHV charges'!$D:$O,2,0))</f>
        <v/>
      </c>
      <c r="C135" s="86" t="str">
        <f>IF($A135="","",VLOOKUP($A135,'Annex 2 EHV charges'!$D:$O,3,0))</f>
        <v/>
      </c>
      <c r="D135" s="85" t="str">
        <f>IF($A135="","",VLOOKUP($A135,'Annex 2 EHV charges'!$D:$O,4,0))</f>
        <v/>
      </c>
      <c r="E135" s="90" t="str">
        <f>IFERROR(IF(VLOOKUP($A135,'Annex 2 EHV charges'!$D:$O,10,FALSE)=0,"",VLOOKUP($A135,'Annex 2 EHV charges'!$D:$O,10,FALSE)),"")</f>
        <v/>
      </c>
      <c r="F135" s="91" t="str">
        <f>IFERROR(IF(VLOOKUP($A135,'Annex 2 EHV charges'!$D:$O,11,FALSE)=0,"",VLOOKUP($A135,'Annex 2 EHV charges'!$D:$O,11,FALSE)),"")</f>
        <v/>
      </c>
      <c r="G135" s="92" t="str">
        <f>IFERROR(IF(VLOOKUP($A135,'Annex 2 EHV charges'!$D:$O,12,FALSE)=0,"",VLOOKUP($A135,'Annex 2 EHV charges'!$D:$O,12,FALSE)),"")</f>
        <v/>
      </c>
      <c r="H135" s="92" t="str">
        <f>IFERROR(IF(VLOOKUP($A135,'Annex 2 EHV charges'!$D:$P,13,FALSE)=0,"",VLOOKUP($A135,'Annex 2 EHV charges'!$D:$P,13,FALSE)),"")</f>
        <v/>
      </c>
    </row>
    <row r="136" spans="1:8" ht="12.75" customHeight="1" x14ac:dyDescent="0.25">
      <c r="A136" s="86" t="str">
        <f t="array" ref="A136">IFERROR(INDEX('Annex 2 EHV charges'!$D$11:$D$260, MATCH(0, IF(ISBLANK('Annex 2 EHV charges'!$D$11:$D$260),1, COUNTIF(A$4:$A135, 'Annex 2 EHV charges'!$D$11:$D$260)), 0)),"")</f>
        <v/>
      </c>
      <c r="B136" s="85" t="str">
        <f>IF($A136="","",VLOOKUP($A136,'Annex 2 EHV charges'!$D:$O,2,0))</f>
        <v/>
      </c>
      <c r="C136" s="86" t="str">
        <f>IF($A136="","",VLOOKUP($A136,'Annex 2 EHV charges'!$D:$O,3,0))</f>
        <v/>
      </c>
      <c r="D136" s="85" t="str">
        <f>IF($A136="","",VLOOKUP($A136,'Annex 2 EHV charges'!$D:$O,4,0))</f>
        <v/>
      </c>
      <c r="E136" s="90" t="str">
        <f>IFERROR(IF(VLOOKUP($A136,'Annex 2 EHV charges'!$D:$O,10,FALSE)=0,"",VLOOKUP($A136,'Annex 2 EHV charges'!$D:$O,10,FALSE)),"")</f>
        <v/>
      </c>
      <c r="F136" s="91" t="str">
        <f>IFERROR(IF(VLOOKUP($A136,'Annex 2 EHV charges'!$D:$O,11,FALSE)=0,"",VLOOKUP($A136,'Annex 2 EHV charges'!$D:$O,11,FALSE)),"")</f>
        <v/>
      </c>
      <c r="G136" s="92" t="str">
        <f>IFERROR(IF(VLOOKUP($A136,'Annex 2 EHV charges'!$D:$O,12,FALSE)=0,"",VLOOKUP($A136,'Annex 2 EHV charges'!$D:$O,12,FALSE)),"")</f>
        <v/>
      </c>
      <c r="H136" s="92" t="str">
        <f>IFERROR(IF(VLOOKUP($A136,'Annex 2 EHV charges'!$D:$P,13,FALSE)=0,"",VLOOKUP($A136,'Annex 2 EHV charges'!$D:$P,13,FALSE)),"")</f>
        <v/>
      </c>
    </row>
    <row r="137" spans="1:8" ht="12.75" customHeight="1" x14ac:dyDescent="0.25">
      <c r="A137" s="86" t="str">
        <f t="array" ref="A137">IFERROR(INDEX('Annex 2 EHV charges'!$D$11:$D$260, MATCH(0, IF(ISBLANK('Annex 2 EHV charges'!$D$11:$D$260),1, COUNTIF(A$4:$A136, 'Annex 2 EHV charges'!$D$11:$D$260)), 0)),"")</f>
        <v/>
      </c>
      <c r="B137" s="85" t="str">
        <f>IF($A137="","",VLOOKUP($A137,'Annex 2 EHV charges'!$D:$O,2,0))</f>
        <v/>
      </c>
      <c r="C137" s="86" t="str">
        <f>IF($A137="","",VLOOKUP($A137,'Annex 2 EHV charges'!$D:$O,3,0))</f>
        <v/>
      </c>
      <c r="D137" s="85" t="str">
        <f>IF($A137="","",VLOOKUP($A137,'Annex 2 EHV charges'!$D:$O,4,0))</f>
        <v/>
      </c>
      <c r="E137" s="90" t="str">
        <f>IFERROR(IF(VLOOKUP($A137,'Annex 2 EHV charges'!$D:$O,10,FALSE)=0,"",VLOOKUP($A137,'Annex 2 EHV charges'!$D:$O,10,FALSE)),"")</f>
        <v/>
      </c>
      <c r="F137" s="91" t="str">
        <f>IFERROR(IF(VLOOKUP($A137,'Annex 2 EHV charges'!$D:$O,11,FALSE)=0,"",VLOOKUP($A137,'Annex 2 EHV charges'!$D:$O,11,FALSE)),"")</f>
        <v/>
      </c>
      <c r="G137" s="92" t="str">
        <f>IFERROR(IF(VLOOKUP($A137,'Annex 2 EHV charges'!$D:$O,12,FALSE)=0,"",VLOOKUP($A137,'Annex 2 EHV charges'!$D:$O,12,FALSE)),"")</f>
        <v/>
      </c>
      <c r="H137" s="92" t="str">
        <f>IFERROR(IF(VLOOKUP($A137,'Annex 2 EHV charges'!$D:$P,13,FALSE)=0,"",VLOOKUP($A137,'Annex 2 EHV charges'!$D:$P,13,FALSE)),"")</f>
        <v/>
      </c>
    </row>
    <row r="138" spans="1:8" ht="12.75" customHeight="1" x14ac:dyDescent="0.25">
      <c r="A138" s="86" t="str">
        <f t="array" ref="A138">IFERROR(INDEX('Annex 2 EHV charges'!$D$11:$D$260, MATCH(0, IF(ISBLANK('Annex 2 EHV charges'!$D$11:$D$260),1, COUNTIF(A$4:$A137, 'Annex 2 EHV charges'!$D$11:$D$260)), 0)),"")</f>
        <v/>
      </c>
      <c r="B138" s="85" t="str">
        <f>IF($A138="","",VLOOKUP($A138,'Annex 2 EHV charges'!$D:$O,2,0))</f>
        <v/>
      </c>
      <c r="C138" s="86" t="str">
        <f>IF($A138="","",VLOOKUP($A138,'Annex 2 EHV charges'!$D:$O,3,0))</f>
        <v/>
      </c>
      <c r="D138" s="85" t="str">
        <f>IF($A138="","",VLOOKUP($A138,'Annex 2 EHV charges'!$D:$O,4,0))</f>
        <v/>
      </c>
      <c r="E138" s="90" t="str">
        <f>IFERROR(IF(VLOOKUP($A138,'Annex 2 EHV charges'!$D:$O,10,FALSE)=0,"",VLOOKUP($A138,'Annex 2 EHV charges'!$D:$O,10,FALSE)),"")</f>
        <v/>
      </c>
      <c r="F138" s="91" t="str">
        <f>IFERROR(IF(VLOOKUP($A138,'Annex 2 EHV charges'!$D:$O,11,FALSE)=0,"",VLOOKUP($A138,'Annex 2 EHV charges'!$D:$O,11,FALSE)),"")</f>
        <v/>
      </c>
      <c r="G138" s="92" t="str">
        <f>IFERROR(IF(VLOOKUP($A138,'Annex 2 EHV charges'!$D:$O,12,FALSE)=0,"",VLOOKUP($A138,'Annex 2 EHV charges'!$D:$O,12,FALSE)),"")</f>
        <v/>
      </c>
      <c r="H138" s="92" t="str">
        <f>IFERROR(IF(VLOOKUP($A138,'Annex 2 EHV charges'!$D:$P,13,FALSE)=0,"",VLOOKUP($A138,'Annex 2 EHV charges'!$D:$P,13,FALSE)),"")</f>
        <v/>
      </c>
    </row>
    <row r="139" spans="1:8" ht="12.75" customHeight="1" x14ac:dyDescent="0.25">
      <c r="A139" s="86" t="str">
        <f t="array" ref="A139">IFERROR(INDEX('Annex 2 EHV charges'!$D$11:$D$260, MATCH(0, IF(ISBLANK('Annex 2 EHV charges'!$D$11:$D$260),1, COUNTIF(A$4:$A138, 'Annex 2 EHV charges'!$D$11:$D$260)), 0)),"")</f>
        <v/>
      </c>
      <c r="B139" s="85" t="str">
        <f>IF($A139="","",VLOOKUP($A139,'Annex 2 EHV charges'!$D:$O,2,0))</f>
        <v/>
      </c>
      <c r="C139" s="86" t="str">
        <f>IF($A139="","",VLOOKUP($A139,'Annex 2 EHV charges'!$D:$O,3,0))</f>
        <v/>
      </c>
      <c r="D139" s="85" t="str">
        <f>IF($A139="","",VLOOKUP($A139,'Annex 2 EHV charges'!$D:$O,4,0))</f>
        <v/>
      </c>
      <c r="E139" s="90" t="str">
        <f>IFERROR(IF(VLOOKUP($A139,'Annex 2 EHV charges'!$D:$O,10,FALSE)=0,"",VLOOKUP($A139,'Annex 2 EHV charges'!$D:$O,10,FALSE)),"")</f>
        <v/>
      </c>
      <c r="F139" s="91" t="str">
        <f>IFERROR(IF(VLOOKUP($A139,'Annex 2 EHV charges'!$D:$O,11,FALSE)=0,"",VLOOKUP($A139,'Annex 2 EHV charges'!$D:$O,11,FALSE)),"")</f>
        <v/>
      </c>
      <c r="G139" s="92" t="str">
        <f>IFERROR(IF(VLOOKUP($A139,'Annex 2 EHV charges'!$D:$O,12,FALSE)=0,"",VLOOKUP($A139,'Annex 2 EHV charges'!$D:$O,12,FALSE)),"")</f>
        <v/>
      </c>
      <c r="H139" s="92" t="str">
        <f>IFERROR(IF(VLOOKUP($A139,'Annex 2 EHV charges'!$D:$P,13,FALSE)=0,"",VLOOKUP($A139,'Annex 2 EHV charges'!$D:$P,13,FALSE)),"")</f>
        <v/>
      </c>
    </row>
    <row r="140" spans="1:8" ht="12.75" customHeight="1" x14ac:dyDescent="0.25">
      <c r="A140" s="86" t="str">
        <f t="array" ref="A140">IFERROR(INDEX('Annex 2 EHV charges'!$D$11:$D$260, MATCH(0, IF(ISBLANK('Annex 2 EHV charges'!$D$11:$D$260),1, COUNTIF(A$4:$A139, 'Annex 2 EHV charges'!$D$11:$D$260)), 0)),"")</f>
        <v/>
      </c>
      <c r="B140" s="85" t="str">
        <f>IF($A140="","",VLOOKUP($A140,'Annex 2 EHV charges'!$D:$O,2,0))</f>
        <v/>
      </c>
      <c r="C140" s="86" t="str">
        <f>IF($A140="","",VLOOKUP($A140,'Annex 2 EHV charges'!$D:$O,3,0))</f>
        <v/>
      </c>
      <c r="D140" s="85" t="str">
        <f>IF($A140="","",VLOOKUP($A140,'Annex 2 EHV charges'!$D:$O,4,0))</f>
        <v/>
      </c>
      <c r="E140" s="90" t="str">
        <f>IFERROR(IF(VLOOKUP($A140,'Annex 2 EHV charges'!$D:$O,10,FALSE)=0,"",VLOOKUP($A140,'Annex 2 EHV charges'!$D:$O,10,FALSE)),"")</f>
        <v/>
      </c>
      <c r="F140" s="91" t="str">
        <f>IFERROR(IF(VLOOKUP($A140,'Annex 2 EHV charges'!$D:$O,11,FALSE)=0,"",VLOOKUP($A140,'Annex 2 EHV charges'!$D:$O,11,FALSE)),"")</f>
        <v/>
      </c>
      <c r="G140" s="92" t="str">
        <f>IFERROR(IF(VLOOKUP($A140,'Annex 2 EHV charges'!$D:$O,12,FALSE)=0,"",VLOOKUP($A140,'Annex 2 EHV charges'!$D:$O,12,FALSE)),"")</f>
        <v/>
      </c>
      <c r="H140" s="92" t="str">
        <f>IFERROR(IF(VLOOKUP($A140,'Annex 2 EHV charges'!$D:$P,13,FALSE)=0,"",VLOOKUP($A140,'Annex 2 EHV charges'!$D:$P,13,FALSE)),"")</f>
        <v/>
      </c>
    </row>
    <row r="141" spans="1:8" ht="12.75" customHeight="1" x14ac:dyDescent="0.25">
      <c r="A141" s="86" t="str">
        <f t="array" ref="A141">IFERROR(INDEX('Annex 2 EHV charges'!$D$11:$D$260, MATCH(0, IF(ISBLANK('Annex 2 EHV charges'!$D$11:$D$260),1, COUNTIF(A$4:$A140, 'Annex 2 EHV charges'!$D$11:$D$260)), 0)),"")</f>
        <v/>
      </c>
      <c r="B141" s="85" t="str">
        <f>IF($A141="","",VLOOKUP($A141,'Annex 2 EHV charges'!$D:$O,2,0))</f>
        <v/>
      </c>
      <c r="C141" s="86" t="str">
        <f>IF($A141="","",VLOOKUP($A141,'Annex 2 EHV charges'!$D:$O,3,0))</f>
        <v/>
      </c>
      <c r="D141" s="85" t="str">
        <f>IF($A141="","",VLOOKUP($A141,'Annex 2 EHV charges'!$D:$O,4,0))</f>
        <v/>
      </c>
      <c r="E141" s="90" t="str">
        <f>IFERROR(IF(VLOOKUP($A141,'Annex 2 EHV charges'!$D:$O,10,FALSE)=0,"",VLOOKUP($A141,'Annex 2 EHV charges'!$D:$O,10,FALSE)),"")</f>
        <v/>
      </c>
      <c r="F141" s="91" t="str">
        <f>IFERROR(IF(VLOOKUP($A141,'Annex 2 EHV charges'!$D:$O,11,FALSE)=0,"",VLOOKUP($A141,'Annex 2 EHV charges'!$D:$O,11,FALSE)),"")</f>
        <v/>
      </c>
      <c r="G141" s="92" t="str">
        <f>IFERROR(IF(VLOOKUP($A141,'Annex 2 EHV charges'!$D:$O,12,FALSE)=0,"",VLOOKUP($A141,'Annex 2 EHV charges'!$D:$O,12,FALSE)),"")</f>
        <v/>
      </c>
      <c r="H141" s="92" t="str">
        <f>IFERROR(IF(VLOOKUP($A141,'Annex 2 EHV charges'!$D:$P,13,FALSE)=0,"",VLOOKUP($A141,'Annex 2 EHV charges'!$D:$P,13,FALSE)),"")</f>
        <v/>
      </c>
    </row>
    <row r="142" spans="1:8" ht="12.75" customHeight="1" x14ac:dyDescent="0.25">
      <c r="A142" s="86" t="str">
        <f t="array" ref="A142">IFERROR(INDEX('Annex 2 EHV charges'!$D$11:$D$260, MATCH(0, IF(ISBLANK('Annex 2 EHV charges'!$D$11:$D$260),1, COUNTIF(A$4:$A141, 'Annex 2 EHV charges'!$D$11:$D$260)), 0)),"")</f>
        <v/>
      </c>
      <c r="B142" s="85" t="str">
        <f>IF($A142="","",VLOOKUP($A142,'Annex 2 EHV charges'!$D:$O,2,0))</f>
        <v/>
      </c>
      <c r="C142" s="86" t="str">
        <f>IF($A142="","",VLOOKUP($A142,'Annex 2 EHV charges'!$D:$O,3,0))</f>
        <v/>
      </c>
      <c r="D142" s="85" t="str">
        <f>IF($A142="","",VLOOKUP($A142,'Annex 2 EHV charges'!$D:$O,4,0))</f>
        <v/>
      </c>
      <c r="E142" s="90" t="str">
        <f>IFERROR(IF(VLOOKUP($A142,'Annex 2 EHV charges'!$D:$O,10,FALSE)=0,"",VLOOKUP($A142,'Annex 2 EHV charges'!$D:$O,10,FALSE)),"")</f>
        <v/>
      </c>
      <c r="F142" s="91" t="str">
        <f>IFERROR(IF(VLOOKUP($A142,'Annex 2 EHV charges'!$D:$O,11,FALSE)=0,"",VLOOKUP($A142,'Annex 2 EHV charges'!$D:$O,11,FALSE)),"")</f>
        <v/>
      </c>
      <c r="G142" s="92" t="str">
        <f>IFERROR(IF(VLOOKUP($A142,'Annex 2 EHV charges'!$D:$O,12,FALSE)=0,"",VLOOKUP($A142,'Annex 2 EHV charges'!$D:$O,12,FALSE)),"")</f>
        <v/>
      </c>
      <c r="H142" s="92" t="str">
        <f>IFERROR(IF(VLOOKUP($A142,'Annex 2 EHV charges'!$D:$P,13,FALSE)=0,"",VLOOKUP($A142,'Annex 2 EHV charges'!$D:$P,13,FALSE)),"")</f>
        <v/>
      </c>
    </row>
    <row r="143" spans="1:8" ht="12.75" customHeight="1" x14ac:dyDescent="0.25">
      <c r="A143" s="86" t="str">
        <f t="array" ref="A143">IFERROR(INDEX('Annex 2 EHV charges'!$D$11:$D$260, MATCH(0, IF(ISBLANK('Annex 2 EHV charges'!$D$11:$D$260),1, COUNTIF(A$4:$A142, 'Annex 2 EHV charges'!$D$11:$D$260)), 0)),"")</f>
        <v/>
      </c>
      <c r="B143" s="85" t="str">
        <f>IF($A143="","",VLOOKUP($A143,'Annex 2 EHV charges'!$D:$O,2,0))</f>
        <v/>
      </c>
      <c r="C143" s="86" t="str">
        <f>IF($A143="","",VLOOKUP($A143,'Annex 2 EHV charges'!$D:$O,3,0))</f>
        <v/>
      </c>
      <c r="D143" s="85" t="str">
        <f>IF($A143="","",VLOOKUP($A143,'Annex 2 EHV charges'!$D:$O,4,0))</f>
        <v/>
      </c>
      <c r="E143" s="90" t="str">
        <f>IFERROR(IF(VLOOKUP($A143,'Annex 2 EHV charges'!$D:$O,10,FALSE)=0,"",VLOOKUP($A143,'Annex 2 EHV charges'!$D:$O,10,FALSE)),"")</f>
        <v/>
      </c>
      <c r="F143" s="91" t="str">
        <f>IFERROR(IF(VLOOKUP($A143,'Annex 2 EHV charges'!$D:$O,11,FALSE)=0,"",VLOOKUP($A143,'Annex 2 EHV charges'!$D:$O,11,FALSE)),"")</f>
        <v/>
      </c>
      <c r="G143" s="92" t="str">
        <f>IFERROR(IF(VLOOKUP($A143,'Annex 2 EHV charges'!$D:$O,12,FALSE)=0,"",VLOOKUP($A143,'Annex 2 EHV charges'!$D:$O,12,FALSE)),"")</f>
        <v/>
      </c>
      <c r="H143" s="92" t="str">
        <f>IFERROR(IF(VLOOKUP($A143,'Annex 2 EHV charges'!$D:$P,13,FALSE)=0,"",VLOOKUP($A143,'Annex 2 EHV charges'!$D:$P,13,FALSE)),"")</f>
        <v/>
      </c>
    </row>
    <row r="144" spans="1:8" ht="12.75" customHeight="1" x14ac:dyDescent="0.25">
      <c r="A144" s="86" t="str">
        <f t="array" ref="A144">IFERROR(INDEX('Annex 2 EHV charges'!$D$11:$D$260, MATCH(0, IF(ISBLANK('Annex 2 EHV charges'!$D$11:$D$260),1, COUNTIF(A$4:$A143, 'Annex 2 EHV charges'!$D$11:$D$260)), 0)),"")</f>
        <v/>
      </c>
      <c r="B144" s="85" t="str">
        <f>IF($A144="","",VLOOKUP($A144,'Annex 2 EHV charges'!$D:$O,2,0))</f>
        <v/>
      </c>
      <c r="C144" s="86" t="str">
        <f>IF($A144="","",VLOOKUP($A144,'Annex 2 EHV charges'!$D:$O,3,0))</f>
        <v/>
      </c>
      <c r="D144" s="85" t="str">
        <f>IF($A144="","",VLOOKUP($A144,'Annex 2 EHV charges'!$D:$O,4,0))</f>
        <v/>
      </c>
      <c r="E144" s="90" t="str">
        <f>IFERROR(IF(VLOOKUP($A144,'Annex 2 EHV charges'!$D:$O,10,FALSE)=0,"",VLOOKUP($A144,'Annex 2 EHV charges'!$D:$O,10,FALSE)),"")</f>
        <v/>
      </c>
      <c r="F144" s="91" t="str">
        <f>IFERROR(IF(VLOOKUP($A144,'Annex 2 EHV charges'!$D:$O,11,FALSE)=0,"",VLOOKUP($A144,'Annex 2 EHV charges'!$D:$O,11,FALSE)),"")</f>
        <v/>
      </c>
      <c r="G144" s="92" t="str">
        <f>IFERROR(IF(VLOOKUP($A144,'Annex 2 EHV charges'!$D:$O,12,FALSE)=0,"",VLOOKUP($A144,'Annex 2 EHV charges'!$D:$O,12,FALSE)),"")</f>
        <v/>
      </c>
      <c r="H144" s="92" t="str">
        <f>IFERROR(IF(VLOOKUP($A144,'Annex 2 EHV charges'!$D:$P,13,FALSE)=0,"",VLOOKUP($A144,'Annex 2 EHV charges'!$D:$P,13,FALSE)),"")</f>
        <v/>
      </c>
    </row>
    <row r="145" spans="1:8" ht="12.75" customHeight="1" x14ac:dyDescent="0.25">
      <c r="A145" s="86" t="str">
        <f t="array" ref="A145">IFERROR(INDEX('Annex 2 EHV charges'!$D$11:$D$260, MATCH(0, IF(ISBLANK('Annex 2 EHV charges'!$D$11:$D$260),1, COUNTIF(A$4:$A144, 'Annex 2 EHV charges'!$D$11:$D$260)), 0)),"")</f>
        <v/>
      </c>
      <c r="B145" s="85" t="str">
        <f>IF($A145="","",VLOOKUP($A145,'Annex 2 EHV charges'!$D:$O,2,0))</f>
        <v/>
      </c>
      <c r="C145" s="86" t="str">
        <f>IF($A145="","",VLOOKUP($A145,'Annex 2 EHV charges'!$D:$O,3,0))</f>
        <v/>
      </c>
      <c r="D145" s="85" t="str">
        <f>IF($A145="","",VLOOKUP($A145,'Annex 2 EHV charges'!$D:$O,4,0))</f>
        <v/>
      </c>
      <c r="E145" s="90" t="str">
        <f>IFERROR(IF(VLOOKUP($A145,'Annex 2 EHV charges'!$D:$O,10,FALSE)=0,"",VLOOKUP($A145,'Annex 2 EHV charges'!$D:$O,10,FALSE)),"")</f>
        <v/>
      </c>
      <c r="F145" s="91" t="str">
        <f>IFERROR(IF(VLOOKUP($A145,'Annex 2 EHV charges'!$D:$O,11,FALSE)=0,"",VLOOKUP($A145,'Annex 2 EHV charges'!$D:$O,11,FALSE)),"")</f>
        <v/>
      </c>
      <c r="G145" s="92" t="str">
        <f>IFERROR(IF(VLOOKUP($A145,'Annex 2 EHV charges'!$D:$O,12,FALSE)=0,"",VLOOKUP($A145,'Annex 2 EHV charges'!$D:$O,12,FALSE)),"")</f>
        <v/>
      </c>
      <c r="H145" s="92" t="str">
        <f>IFERROR(IF(VLOOKUP($A145,'Annex 2 EHV charges'!$D:$P,13,FALSE)=0,"",VLOOKUP($A145,'Annex 2 EHV charges'!$D:$P,13,FALSE)),"")</f>
        <v/>
      </c>
    </row>
    <row r="146" spans="1:8" ht="12.75" customHeight="1" x14ac:dyDescent="0.25">
      <c r="A146" s="86" t="str">
        <f t="array" ref="A146">IFERROR(INDEX('Annex 2 EHV charges'!$D$11:$D$260, MATCH(0, IF(ISBLANK('Annex 2 EHV charges'!$D$11:$D$260),1, COUNTIF(A$4:$A145, 'Annex 2 EHV charges'!$D$11:$D$260)), 0)),"")</f>
        <v/>
      </c>
      <c r="B146" s="85" t="str">
        <f>IF($A146="","",VLOOKUP($A146,'Annex 2 EHV charges'!$D:$O,2,0))</f>
        <v/>
      </c>
      <c r="C146" s="86" t="str">
        <f>IF($A146="","",VLOOKUP($A146,'Annex 2 EHV charges'!$D:$O,3,0))</f>
        <v/>
      </c>
      <c r="D146" s="85" t="str">
        <f>IF($A146="","",VLOOKUP($A146,'Annex 2 EHV charges'!$D:$O,4,0))</f>
        <v/>
      </c>
      <c r="E146" s="90" t="str">
        <f>IFERROR(IF(VLOOKUP($A146,'Annex 2 EHV charges'!$D:$O,10,FALSE)=0,"",VLOOKUP($A146,'Annex 2 EHV charges'!$D:$O,10,FALSE)),"")</f>
        <v/>
      </c>
      <c r="F146" s="91" t="str">
        <f>IFERROR(IF(VLOOKUP($A146,'Annex 2 EHV charges'!$D:$O,11,FALSE)=0,"",VLOOKUP($A146,'Annex 2 EHV charges'!$D:$O,11,FALSE)),"")</f>
        <v/>
      </c>
      <c r="G146" s="92" t="str">
        <f>IFERROR(IF(VLOOKUP($A146,'Annex 2 EHV charges'!$D:$O,12,FALSE)=0,"",VLOOKUP($A146,'Annex 2 EHV charges'!$D:$O,12,FALSE)),"")</f>
        <v/>
      </c>
      <c r="H146" s="92" t="str">
        <f>IFERROR(IF(VLOOKUP($A146,'Annex 2 EHV charges'!$D:$P,13,FALSE)=0,"",VLOOKUP($A146,'Annex 2 EHV charges'!$D:$P,13,FALSE)),"")</f>
        <v/>
      </c>
    </row>
    <row r="147" spans="1:8" ht="12.75" customHeight="1" x14ac:dyDescent="0.25">
      <c r="A147" s="86" t="str">
        <f t="array" ref="A147">IFERROR(INDEX('Annex 2 EHV charges'!$D$11:$D$260, MATCH(0, IF(ISBLANK('Annex 2 EHV charges'!$D$11:$D$260),1, COUNTIF(A$4:$A146, 'Annex 2 EHV charges'!$D$11:$D$260)), 0)),"")</f>
        <v/>
      </c>
      <c r="B147" s="85" t="str">
        <f>IF($A147="","",VLOOKUP($A147,'Annex 2 EHV charges'!$D:$O,2,0))</f>
        <v/>
      </c>
      <c r="C147" s="86" t="str">
        <f>IF($A147="","",VLOOKUP($A147,'Annex 2 EHV charges'!$D:$O,3,0))</f>
        <v/>
      </c>
      <c r="D147" s="85" t="str">
        <f>IF($A147="","",VLOOKUP($A147,'Annex 2 EHV charges'!$D:$O,4,0))</f>
        <v/>
      </c>
      <c r="E147" s="90" t="str">
        <f>IFERROR(IF(VLOOKUP($A147,'Annex 2 EHV charges'!$D:$O,10,FALSE)=0,"",VLOOKUP($A147,'Annex 2 EHV charges'!$D:$O,10,FALSE)),"")</f>
        <v/>
      </c>
      <c r="F147" s="91" t="str">
        <f>IFERROR(IF(VLOOKUP($A147,'Annex 2 EHV charges'!$D:$O,11,FALSE)=0,"",VLOOKUP($A147,'Annex 2 EHV charges'!$D:$O,11,FALSE)),"")</f>
        <v/>
      </c>
      <c r="G147" s="92" t="str">
        <f>IFERROR(IF(VLOOKUP($A147,'Annex 2 EHV charges'!$D:$O,12,FALSE)=0,"",VLOOKUP($A147,'Annex 2 EHV charges'!$D:$O,12,FALSE)),"")</f>
        <v/>
      </c>
      <c r="H147" s="92" t="str">
        <f>IFERROR(IF(VLOOKUP($A147,'Annex 2 EHV charges'!$D:$P,13,FALSE)=0,"",VLOOKUP($A147,'Annex 2 EHV charges'!$D:$P,13,FALSE)),"")</f>
        <v/>
      </c>
    </row>
    <row r="148" spans="1:8" ht="12.75" customHeight="1" x14ac:dyDescent="0.25">
      <c r="A148" s="86" t="str">
        <f t="array" ref="A148">IFERROR(INDEX('Annex 2 EHV charges'!$D$11:$D$260, MATCH(0, IF(ISBLANK('Annex 2 EHV charges'!$D$11:$D$260),1, COUNTIF(A$4:$A147, 'Annex 2 EHV charges'!$D$11:$D$260)), 0)),"")</f>
        <v/>
      </c>
      <c r="B148" s="85" t="str">
        <f>IF($A148="","",VLOOKUP($A148,'Annex 2 EHV charges'!$D:$O,2,0))</f>
        <v/>
      </c>
      <c r="C148" s="86" t="str">
        <f>IF($A148="","",VLOOKUP($A148,'Annex 2 EHV charges'!$D:$O,3,0))</f>
        <v/>
      </c>
      <c r="D148" s="85" t="str">
        <f>IF($A148="","",VLOOKUP($A148,'Annex 2 EHV charges'!$D:$O,4,0))</f>
        <v/>
      </c>
      <c r="E148" s="90" t="str">
        <f>IFERROR(IF(VLOOKUP($A148,'Annex 2 EHV charges'!$D:$O,10,FALSE)=0,"",VLOOKUP($A148,'Annex 2 EHV charges'!$D:$O,10,FALSE)),"")</f>
        <v/>
      </c>
      <c r="F148" s="91" t="str">
        <f>IFERROR(IF(VLOOKUP($A148,'Annex 2 EHV charges'!$D:$O,11,FALSE)=0,"",VLOOKUP($A148,'Annex 2 EHV charges'!$D:$O,11,FALSE)),"")</f>
        <v/>
      </c>
      <c r="G148" s="92" t="str">
        <f>IFERROR(IF(VLOOKUP($A148,'Annex 2 EHV charges'!$D:$O,12,FALSE)=0,"",VLOOKUP($A148,'Annex 2 EHV charges'!$D:$O,12,FALSE)),"")</f>
        <v/>
      </c>
      <c r="H148" s="92" t="str">
        <f>IFERROR(IF(VLOOKUP($A148,'Annex 2 EHV charges'!$D:$P,13,FALSE)=0,"",VLOOKUP($A148,'Annex 2 EHV charges'!$D:$P,13,FALSE)),"")</f>
        <v/>
      </c>
    </row>
    <row r="149" spans="1:8" ht="12.75" customHeight="1" x14ac:dyDescent="0.25">
      <c r="A149" s="86" t="str">
        <f t="array" ref="A149">IFERROR(INDEX('Annex 2 EHV charges'!$D$11:$D$260, MATCH(0, IF(ISBLANK('Annex 2 EHV charges'!$D$11:$D$260),1, COUNTIF(A$4:$A148, 'Annex 2 EHV charges'!$D$11:$D$260)), 0)),"")</f>
        <v/>
      </c>
      <c r="B149" s="85" t="str">
        <f>IF($A149="","",VLOOKUP($A149,'Annex 2 EHV charges'!$D:$O,2,0))</f>
        <v/>
      </c>
      <c r="C149" s="86" t="str">
        <f>IF($A149="","",VLOOKUP($A149,'Annex 2 EHV charges'!$D:$O,3,0))</f>
        <v/>
      </c>
      <c r="D149" s="85" t="str">
        <f>IF($A149="","",VLOOKUP($A149,'Annex 2 EHV charges'!$D:$O,4,0))</f>
        <v/>
      </c>
      <c r="E149" s="90" t="str">
        <f>IFERROR(IF(VLOOKUP($A149,'Annex 2 EHV charges'!$D:$O,10,FALSE)=0,"",VLOOKUP($A149,'Annex 2 EHV charges'!$D:$O,10,FALSE)),"")</f>
        <v/>
      </c>
      <c r="F149" s="91" t="str">
        <f>IFERROR(IF(VLOOKUP($A149,'Annex 2 EHV charges'!$D:$O,11,FALSE)=0,"",VLOOKUP($A149,'Annex 2 EHV charges'!$D:$O,11,FALSE)),"")</f>
        <v/>
      </c>
      <c r="G149" s="92" t="str">
        <f>IFERROR(IF(VLOOKUP($A149,'Annex 2 EHV charges'!$D:$O,12,FALSE)=0,"",VLOOKUP($A149,'Annex 2 EHV charges'!$D:$O,12,FALSE)),"")</f>
        <v/>
      </c>
      <c r="H149" s="92" t="str">
        <f>IFERROR(IF(VLOOKUP($A149,'Annex 2 EHV charges'!$D:$P,13,FALSE)=0,"",VLOOKUP($A149,'Annex 2 EHV charges'!$D:$P,13,FALSE)),"")</f>
        <v/>
      </c>
    </row>
    <row r="150" spans="1:8" ht="12.75" customHeight="1" x14ac:dyDescent="0.25">
      <c r="A150" s="86" t="str">
        <f t="array" ref="A150">IFERROR(INDEX('Annex 2 EHV charges'!$D$11:$D$260, MATCH(0, IF(ISBLANK('Annex 2 EHV charges'!$D$11:$D$260),1, COUNTIF(A$4:$A149, 'Annex 2 EHV charges'!$D$11:$D$260)), 0)),"")</f>
        <v/>
      </c>
      <c r="B150" s="85" t="str">
        <f>IF($A150="","",VLOOKUP($A150,'Annex 2 EHV charges'!$D:$O,2,0))</f>
        <v/>
      </c>
      <c r="C150" s="86" t="str">
        <f>IF($A150="","",VLOOKUP($A150,'Annex 2 EHV charges'!$D:$O,3,0))</f>
        <v/>
      </c>
      <c r="D150" s="85" t="str">
        <f>IF($A150="","",VLOOKUP($A150,'Annex 2 EHV charges'!$D:$O,4,0))</f>
        <v/>
      </c>
      <c r="E150" s="90" t="str">
        <f>IFERROR(IF(VLOOKUP($A150,'Annex 2 EHV charges'!$D:$O,10,FALSE)=0,"",VLOOKUP($A150,'Annex 2 EHV charges'!$D:$O,10,FALSE)),"")</f>
        <v/>
      </c>
      <c r="F150" s="91" t="str">
        <f>IFERROR(IF(VLOOKUP($A150,'Annex 2 EHV charges'!$D:$O,11,FALSE)=0,"",VLOOKUP($A150,'Annex 2 EHV charges'!$D:$O,11,FALSE)),"")</f>
        <v/>
      </c>
      <c r="G150" s="92" t="str">
        <f>IFERROR(IF(VLOOKUP($A150,'Annex 2 EHV charges'!$D:$O,12,FALSE)=0,"",VLOOKUP($A150,'Annex 2 EHV charges'!$D:$O,12,FALSE)),"")</f>
        <v/>
      </c>
      <c r="H150" s="92" t="str">
        <f>IFERROR(IF(VLOOKUP($A150,'Annex 2 EHV charges'!$D:$P,13,FALSE)=0,"",VLOOKUP($A150,'Annex 2 EHV charges'!$D:$P,13,FALSE)),"")</f>
        <v/>
      </c>
    </row>
    <row r="151" spans="1:8" ht="12.75" customHeight="1" x14ac:dyDescent="0.25">
      <c r="A151" s="86" t="str">
        <f t="array" ref="A151">IFERROR(INDEX('Annex 2 EHV charges'!$D$11:$D$260, MATCH(0, IF(ISBLANK('Annex 2 EHV charges'!$D$11:$D$260),1, COUNTIF(A$4:$A150, 'Annex 2 EHV charges'!$D$11:$D$260)), 0)),"")</f>
        <v/>
      </c>
      <c r="B151" s="85" t="str">
        <f>IF($A151="","",VLOOKUP($A151,'Annex 2 EHV charges'!$D:$O,2,0))</f>
        <v/>
      </c>
      <c r="C151" s="86" t="str">
        <f>IF($A151="","",VLOOKUP($A151,'Annex 2 EHV charges'!$D:$O,3,0))</f>
        <v/>
      </c>
      <c r="D151" s="85" t="str">
        <f>IF($A151="","",VLOOKUP($A151,'Annex 2 EHV charges'!$D:$O,4,0))</f>
        <v/>
      </c>
      <c r="E151" s="90" t="str">
        <f>IFERROR(IF(VLOOKUP($A151,'Annex 2 EHV charges'!$D:$O,10,FALSE)=0,"",VLOOKUP($A151,'Annex 2 EHV charges'!$D:$O,10,FALSE)),"")</f>
        <v/>
      </c>
      <c r="F151" s="91" t="str">
        <f>IFERROR(IF(VLOOKUP($A151,'Annex 2 EHV charges'!$D:$O,11,FALSE)=0,"",VLOOKUP($A151,'Annex 2 EHV charges'!$D:$O,11,FALSE)),"")</f>
        <v/>
      </c>
      <c r="G151" s="92" t="str">
        <f>IFERROR(IF(VLOOKUP($A151,'Annex 2 EHV charges'!$D:$O,12,FALSE)=0,"",VLOOKUP($A151,'Annex 2 EHV charges'!$D:$O,12,FALSE)),"")</f>
        <v/>
      </c>
      <c r="H151" s="92" t="str">
        <f>IFERROR(IF(VLOOKUP($A151,'Annex 2 EHV charges'!$D:$P,13,FALSE)=0,"",VLOOKUP($A151,'Annex 2 EHV charges'!$D:$P,13,FALSE)),"")</f>
        <v/>
      </c>
    </row>
    <row r="152" spans="1:8" x14ac:dyDescent="0.25">
      <c r="A152" s="86" t="str">
        <f t="array" ref="A152">IFERROR(INDEX('Annex 2 EHV charges'!$D$11:$D$260, MATCH(0, IF(ISBLANK('Annex 2 EHV charges'!$D$11:$D$260),1, COUNTIF(A$4:$A151, 'Annex 2 EHV charges'!$D$11:$D$260)), 0)),"")</f>
        <v/>
      </c>
      <c r="B152" s="85" t="str">
        <f>IF($A152="","",VLOOKUP($A152,'Annex 2 EHV charges'!$D:$O,2,0))</f>
        <v/>
      </c>
      <c r="C152" s="86" t="str">
        <f>IF($A152="","",VLOOKUP($A152,'Annex 2 EHV charges'!$D:$O,3,0))</f>
        <v/>
      </c>
      <c r="D152" s="85" t="str">
        <f>IF($A152="","",VLOOKUP($A152,'Annex 2 EHV charges'!$D:$O,4,0))</f>
        <v/>
      </c>
      <c r="E152" s="90" t="str">
        <f>IFERROR(IF(VLOOKUP($A152,'Annex 2 EHV charges'!$D:$O,10,FALSE)=0,"",VLOOKUP($A152,'Annex 2 EHV charges'!$D:$O,10,FALSE)),"")</f>
        <v/>
      </c>
      <c r="F152" s="91" t="str">
        <f>IFERROR(IF(VLOOKUP($A152,'Annex 2 EHV charges'!$D:$O,11,FALSE)=0,"",VLOOKUP($A152,'Annex 2 EHV charges'!$D:$O,11,FALSE)),"")</f>
        <v/>
      </c>
      <c r="G152" s="92" t="str">
        <f>IFERROR(IF(VLOOKUP($A152,'Annex 2 EHV charges'!$D:$O,12,FALSE)=0,"",VLOOKUP($A152,'Annex 2 EHV charges'!$D:$O,12,FALSE)),"")</f>
        <v/>
      </c>
      <c r="H152" s="92" t="str">
        <f>IFERROR(IF(VLOOKUP($A152,'Annex 2 EHV charges'!$D:$P,13,FALSE)=0,"",VLOOKUP($A152,'Annex 2 EHV charges'!$D:$P,13,FALSE)),"")</f>
        <v/>
      </c>
    </row>
    <row r="153" spans="1:8" x14ac:dyDescent="0.25">
      <c r="A153" s="86" t="str">
        <f t="array" ref="A153">IFERROR(INDEX('Annex 2 EHV charges'!$D$11:$D$260, MATCH(0, IF(ISBLANK('Annex 2 EHV charges'!$D$11:$D$260),1, COUNTIF(A$4:$A152, 'Annex 2 EHV charges'!$D$11:$D$260)), 0)),"")</f>
        <v/>
      </c>
      <c r="B153" s="85" t="str">
        <f>IF($A153="","",VLOOKUP($A153,'Annex 2 EHV charges'!$D:$O,2,0))</f>
        <v/>
      </c>
      <c r="C153" s="86" t="str">
        <f>IF($A153="","",VLOOKUP($A153,'Annex 2 EHV charges'!$D:$O,3,0))</f>
        <v/>
      </c>
      <c r="D153" s="85" t="str">
        <f>IF($A153="","",VLOOKUP($A153,'Annex 2 EHV charges'!$D:$O,4,0))</f>
        <v/>
      </c>
      <c r="E153" s="90" t="str">
        <f>IFERROR(IF(VLOOKUP($A153,'Annex 2 EHV charges'!$D:$O,10,FALSE)=0,"",VLOOKUP($A153,'Annex 2 EHV charges'!$D:$O,10,FALSE)),"")</f>
        <v/>
      </c>
      <c r="F153" s="91" t="str">
        <f>IFERROR(IF(VLOOKUP($A153,'Annex 2 EHV charges'!$D:$O,11,FALSE)=0,"",VLOOKUP($A153,'Annex 2 EHV charges'!$D:$O,11,FALSE)),"")</f>
        <v/>
      </c>
      <c r="G153" s="92" t="str">
        <f>IFERROR(IF(VLOOKUP($A153,'Annex 2 EHV charges'!$D:$O,12,FALSE)=0,"",VLOOKUP($A153,'Annex 2 EHV charges'!$D:$O,12,FALSE)),"")</f>
        <v/>
      </c>
      <c r="H153" s="92" t="str">
        <f>IFERROR(IF(VLOOKUP($A153,'Annex 2 EHV charges'!$D:$P,13,FALSE)=0,"",VLOOKUP($A153,'Annex 2 EHV charges'!$D:$P,13,FALSE)),"")</f>
        <v/>
      </c>
    </row>
    <row r="154" spans="1:8" x14ac:dyDescent="0.25">
      <c r="A154" s="86" t="str">
        <f t="array" ref="A154">IFERROR(INDEX('Annex 2 EHV charges'!$D$11:$D$260, MATCH(0, IF(ISBLANK('Annex 2 EHV charges'!$D$11:$D$260),1, COUNTIF(A$4:$A153, 'Annex 2 EHV charges'!$D$11:$D$260)), 0)),"")</f>
        <v/>
      </c>
      <c r="B154" s="85" t="str">
        <f>IF($A154="","",VLOOKUP($A154,'Annex 2 EHV charges'!$D:$O,2,0))</f>
        <v/>
      </c>
      <c r="C154" s="86" t="str">
        <f>IF($A154="","",VLOOKUP($A154,'Annex 2 EHV charges'!$D:$O,3,0))</f>
        <v/>
      </c>
      <c r="D154" s="85" t="str">
        <f>IF($A154="","",VLOOKUP($A154,'Annex 2 EHV charges'!$D:$O,4,0))</f>
        <v/>
      </c>
      <c r="E154" s="90" t="str">
        <f>IFERROR(IF(VLOOKUP($A154,'Annex 2 EHV charges'!$D:$O,10,FALSE)=0,"",VLOOKUP($A154,'Annex 2 EHV charges'!$D:$O,10,FALSE)),"")</f>
        <v/>
      </c>
      <c r="F154" s="91" t="str">
        <f>IFERROR(IF(VLOOKUP($A154,'Annex 2 EHV charges'!$D:$O,11,FALSE)=0,"",VLOOKUP($A154,'Annex 2 EHV charges'!$D:$O,11,FALSE)),"")</f>
        <v/>
      </c>
      <c r="G154" s="92" t="str">
        <f>IFERROR(IF(VLOOKUP($A154,'Annex 2 EHV charges'!$D:$O,12,FALSE)=0,"",VLOOKUP($A154,'Annex 2 EHV charges'!$D:$O,12,FALSE)),"")</f>
        <v/>
      </c>
      <c r="H154" s="92" t="str">
        <f>IFERROR(IF(VLOOKUP($A154,'Annex 2 EHV charges'!$D:$P,13,FALSE)=0,"",VLOOKUP($A154,'Annex 2 EHV charges'!$D:$P,13,FALSE)),"")</f>
        <v/>
      </c>
    </row>
    <row r="155" spans="1:8" x14ac:dyDescent="0.25">
      <c r="A155" s="86" t="str">
        <f t="array" ref="A155">IFERROR(INDEX('Annex 2 EHV charges'!$D$11:$D$260, MATCH(0, IF(ISBLANK('Annex 2 EHV charges'!$D$11:$D$260),1, COUNTIF(A$4:$A154, 'Annex 2 EHV charges'!$D$11:$D$260)), 0)),"")</f>
        <v/>
      </c>
      <c r="B155" s="85" t="str">
        <f>IF($A155="","",VLOOKUP($A155,'Annex 2 EHV charges'!$D:$O,2,0))</f>
        <v/>
      </c>
      <c r="C155" s="86" t="str">
        <f>IF($A155="","",VLOOKUP($A155,'Annex 2 EHV charges'!$D:$O,3,0))</f>
        <v/>
      </c>
      <c r="D155" s="85" t="str">
        <f>IF($A155="","",VLOOKUP($A155,'Annex 2 EHV charges'!$D:$O,4,0))</f>
        <v/>
      </c>
      <c r="E155" s="90" t="str">
        <f>IFERROR(IF(VLOOKUP($A155,'Annex 2 EHV charges'!$D:$O,10,FALSE)=0,"",VLOOKUP($A155,'Annex 2 EHV charges'!$D:$O,10,FALSE)),"")</f>
        <v/>
      </c>
      <c r="F155" s="91" t="str">
        <f>IFERROR(IF(VLOOKUP($A155,'Annex 2 EHV charges'!$D:$O,11,FALSE)=0,"",VLOOKUP($A155,'Annex 2 EHV charges'!$D:$O,11,FALSE)),"")</f>
        <v/>
      </c>
      <c r="G155" s="92" t="str">
        <f>IFERROR(IF(VLOOKUP($A155,'Annex 2 EHV charges'!$D:$O,12,FALSE)=0,"",VLOOKUP($A155,'Annex 2 EHV charges'!$D:$O,12,FALSE)),"")</f>
        <v/>
      </c>
      <c r="H155" s="92" t="str">
        <f>IFERROR(IF(VLOOKUP($A155,'Annex 2 EHV charges'!$D:$P,13,FALSE)=0,"",VLOOKUP($A155,'Annex 2 EHV charges'!$D:$P,13,FALSE)),"")</f>
        <v/>
      </c>
    </row>
    <row r="156" spans="1:8" x14ac:dyDescent="0.25">
      <c r="A156" s="86" t="str">
        <f t="array" ref="A156">IFERROR(INDEX('Annex 2 EHV charges'!$D$11:$D$260, MATCH(0, IF(ISBLANK('Annex 2 EHV charges'!$D$11:$D$260),1, COUNTIF(A$4:$A155, 'Annex 2 EHV charges'!$D$11:$D$260)), 0)),"")</f>
        <v/>
      </c>
      <c r="B156" s="85" t="str">
        <f>IF($A156="","",VLOOKUP($A156,'Annex 2 EHV charges'!$D:$O,2,0))</f>
        <v/>
      </c>
      <c r="C156" s="86" t="str">
        <f>IF($A156="","",VLOOKUP($A156,'Annex 2 EHV charges'!$D:$O,3,0))</f>
        <v/>
      </c>
      <c r="D156" s="85" t="str">
        <f>IF($A156="","",VLOOKUP($A156,'Annex 2 EHV charges'!$D:$O,4,0))</f>
        <v/>
      </c>
      <c r="E156" s="90" t="str">
        <f>IFERROR(IF(VLOOKUP($A156,'Annex 2 EHV charges'!$D:$O,10,FALSE)=0,"",VLOOKUP($A156,'Annex 2 EHV charges'!$D:$O,10,FALSE)),"")</f>
        <v/>
      </c>
      <c r="F156" s="91" t="str">
        <f>IFERROR(IF(VLOOKUP($A156,'Annex 2 EHV charges'!$D:$O,11,FALSE)=0,"",VLOOKUP($A156,'Annex 2 EHV charges'!$D:$O,11,FALSE)),"")</f>
        <v/>
      </c>
      <c r="G156" s="92" t="str">
        <f>IFERROR(IF(VLOOKUP($A156,'Annex 2 EHV charges'!$D:$O,12,FALSE)=0,"",VLOOKUP($A156,'Annex 2 EHV charges'!$D:$O,12,FALSE)),"")</f>
        <v/>
      </c>
      <c r="H156" s="92" t="str">
        <f>IFERROR(IF(VLOOKUP($A156,'Annex 2 EHV charges'!$D:$P,13,FALSE)=0,"",VLOOKUP($A156,'Annex 2 EHV charges'!$D:$P,13,FALSE)),"")</f>
        <v/>
      </c>
    </row>
    <row r="157" spans="1:8" x14ac:dyDescent="0.25">
      <c r="A157" s="86" t="str">
        <f t="array" ref="A157">IFERROR(INDEX('Annex 2 EHV charges'!$D$11:$D$260, MATCH(0, IF(ISBLANK('Annex 2 EHV charges'!$D$11:$D$260),1, COUNTIF(A$4:$A156, 'Annex 2 EHV charges'!$D$11:$D$260)), 0)),"")</f>
        <v/>
      </c>
      <c r="B157" s="85" t="str">
        <f>IF($A157="","",VLOOKUP($A157,'Annex 2 EHV charges'!$D:$O,2,0))</f>
        <v/>
      </c>
      <c r="C157" s="86" t="str">
        <f>IF($A157="","",VLOOKUP($A157,'Annex 2 EHV charges'!$D:$O,3,0))</f>
        <v/>
      </c>
      <c r="D157" s="85" t="str">
        <f>IF($A157="","",VLOOKUP($A157,'Annex 2 EHV charges'!$D:$O,4,0))</f>
        <v/>
      </c>
      <c r="E157" s="90" t="str">
        <f>IFERROR(IF(VLOOKUP($A157,'Annex 2 EHV charges'!$D:$O,10,FALSE)=0,"",VLOOKUP($A157,'Annex 2 EHV charges'!$D:$O,10,FALSE)),"")</f>
        <v/>
      </c>
      <c r="F157" s="91" t="str">
        <f>IFERROR(IF(VLOOKUP($A157,'Annex 2 EHV charges'!$D:$O,11,FALSE)=0,"",VLOOKUP($A157,'Annex 2 EHV charges'!$D:$O,11,FALSE)),"")</f>
        <v/>
      </c>
      <c r="G157" s="92" t="str">
        <f>IFERROR(IF(VLOOKUP($A157,'Annex 2 EHV charges'!$D:$O,12,FALSE)=0,"",VLOOKUP($A157,'Annex 2 EHV charges'!$D:$O,12,FALSE)),"")</f>
        <v/>
      </c>
      <c r="H157" s="92" t="str">
        <f>IFERROR(IF(VLOOKUP($A157,'Annex 2 EHV charges'!$D:$P,13,FALSE)=0,"",VLOOKUP($A157,'Annex 2 EHV charges'!$D:$P,13,FALSE)),"")</f>
        <v/>
      </c>
    </row>
    <row r="158" spans="1:8" x14ac:dyDescent="0.25">
      <c r="A158" s="86" t="str">
        <f t="array" ref="A158">IFERROR(INDEX('Annex 2 EHV charges'!$D$11:$D$260, MATCH(0, IF(ISBLANK('Annex 2 EHV charges'!$D$11:$D$260),1, COUNTIF(A$4:$A157, 'Annex 2 EHV charges'!$D$11:$D$260)), 0)),"")</f>
        <v/>
      </c>
      <c r="B158" s="85" t="str">
        <f>IF($A158="","",VLOOKUP($A158,'Annex 2 EHV charges'!$D:$O,2,0))</f>
        <v/>
      </c>
      <c r="C158" s="86" t="str">
        <f>IF($A158="","",VLOOKUP($A158,'Annex 2 EHV charges'!$D:$O,3,0))</f>
        <v/>
      </c>
      <c r="D158" s="85" t="str">
        <f>IF($A158="","",VLOOKUP($A158,'Annex 2 EHV charges'!$D:$O,4,0))</f>
        <v/>
      </c>
      <c r="E158" s="90" t="str">
        <f>IFERROR(IF(VLOOKUP($A158,'Annex 2 EHV charges'!$D:$O,10,FALSE)=0,"",VLOOKUP($A158,'Annex 2 EHV charges'!$D:$O,10,FALSE)),"")</f>
        <v/>
      </c>
      <c r="F158" s="91" t="str">
        <f>IFERROR(IF(VLOOKUP($A158,'Annex 2 EHV charges'!$D:$O,11,FALSE)=0,"",VLOOKUP($A158,'Annex 2 EHV charges'!$D:$O,11,FALSE)),"")</f>
        <v/>
      </c>
      <c r="G158" s="92" t="str">
        <f>IFERROR(IF(VLOOKUP($A158,'Annex 2 EHV charges'!$D:$O,12,FALSE)=0,"",VLOOKUP($A158,'Annex 2 EHV charges'!$D:$O,12,FALSE)),"")</f>
        <v/>
      </c>
      <c r="H158" s="92" t="str">
        <f>IFERROR(IF(VLOOKUP($A158,'Annex 2 EHV charges'!$D:$P,13,FALSE)=0,"",VLOOKUP($A158,'Annex 2 EHV charges'!$D:$P,13,FALSE)),"")</f>
        <v/>
      </c>
    </row>
    <row r="159" spans="1:8" x14ac:dyDescent="0.25">
      <c r="A159" s="86" t="str">
        <f t="array" ref="A159">IFERROR(INDEX('Annex 2 EHV charges'!$D$11:$D$260, MATCH(0, IF(ISBLANK('Annex 2 EHV charges'!$D$11:$D$260),1, COUNTIF(A$4:$A158, 'Annex 2 EHV charges'!$D$11:$D$260)), 0)),"")</f>
        <v/>
      </c>
      <c r="B159" s="85" t="str">
        <f>IF($A159="","",VLOOKUP($A159,'Annex 2 EHV charges'!$D:$O,2,0))</f>
        <v/>
      </c>
      <c r="C159" s="86" t="str">
        <f>IF($A159="","",VLOOKUP($A159,'Annex 2 EHV charges'!$D:$O,3,0))</f>
        <v/>
      </c>
      <c r="D159" s="85" t="str">
        <f>IF($A159="","",VLOOKUP($A159,'Annex 2 EHV charges'!$D:$O,4,0))</f>
        <v/>
      </c>
      <c r="E159" s="90" t="str">
        <f>IFERROR(IF(VLOOKUP($A159,'Annex 2 EHV charges'!$D:$O,10,FALSE)=0,"",VLOOKUP($A159,'Annex 2 EHV charges'!$D:$O,10,FALSE)),"")</f>
        <v/>
      </c>
      <c r="F159" s="91" t="str">
        <f>IFERROR(IF(VLOOKUP($A159,'Annex 2 EHV charges'!$D:$O,11,FALSE)=0,"",VLOOKUP($A159,'Annex 2 EHV charges'!$D:$O,11,FALSE)),"")</f>
        <v/>
      </c>
      <c r="G159" s="92" t="str">
        <f>IFERROR(IF(VLOOKUP($A159,'Annex 2 EHV charges'!$D:$O,12,FALSE)=0,"",VLOOKUP($A159,'Annex 2 EHV charges'!$D:$O,12,FALSE)),"")</f>
        <v/>
      </c>
      <c r="H159" s="92" t="str">
        <f>IFERROR(IF(VLOOKUP($A159,'Annex 2 EHV charges'!$D:$P,13,FALSE)=0,"",VLOOKUP($A159,'Annex 2 EHV charges'!$D:$P,13,FALSE)),"")</f>
        <v/>
      </c>
    </row>
    <row r="160" spans="1:8" x14ac:dyDescent="0.25">
      <c r="A160" s="86" t="str">
        <f t="array" ref="A160">IFERROR(INDEX('Annex 2 EHV charges'!$D$11:$D$260, MATCH(0, IF(ISBLANK('Annex 2 EHV charges'!$D$11:$D$260),1, COUNTIF(A$4:$A159, 'Annex 2 EHV charges'!$D$11:$D$260)), 0)),"")</f>
        <v/>
      </c>
      <c r="B160" s="85" t="str">
        <f>IF($A160="","",VLOOKUP($A160,'Annex 2 EHV charges'!$D:$O,2,0))</f>
        <v/>
      </c>
      <c r="C160" s="86" t="str">
        <f>IF($A160="","",VLOOKUP($A160,'Annex 2 EHV charges'!$D:$O,3,0))</f>
        <v/>
      </c>
      <c r="D160" s="85" t="str">
        <f>IF($A160="","",VLOOKUP($A160,'Annex 2 EHV charges'!$D:$O,4,0))</f>
        <v/>
      </c>
      <c r="E160" s="90" t="str">
        <f>IFERROR(IF(VLOOKUP($A160,'Annex 2 EHV charges'!$D:$O,10,FALSE)=0,"",VLOOKUP($A160,'Annex 2 EHV charges'!$D:$O,10,FALSE)),"")</f>
        <v/>
      </c>
      <c r="F160" s="91" t="str">
        <f>IFERROR(IF(VLOOKUP($A160,'Annex 2 EHV charges'!$D:$O,11,FALSE)=0,"",VLOOKUP($A160,'Annex 2 EHV charges'!$D:$O,11,FALSE)),"")</f>
        <v/>
      </c>
      <c r="G160" s="92" t="str">
        <f>IFERROR(IF(VLOOKUP($A160,'Annex 2 EHV charges'!$D:$O,12,FALSE)=0,"",VLOOKUP($A160,'Annex 2 EHV charges'!$D:$O,12,FALSE)),"")</f>
        <v/>
      </c>
      <c r="H160" s="92" t="str">
        <f>IFERROR(IF(VLOOKUP($A160,'Annex 2 EHV charges'!$D:$P,13,FALSE)=0,"",VLOOKUP($A160,'Annex 2 EHV charges'!$D:$P,13,FALSE)),"")</f>
        <v/>
      </c>
    </row>
    <row r="161" spans="1:8" x14ac:dyDescent="0.25">
      <c r="A161" s="86" t="str">
        <f t="array" ref="A161">IFERROR(INDEX('Annex 2 EHV charges'!$D$11:$D$260, MATCH(0, IF(ISBLANK('Annex 2 EHV charges'!$D$11:$D$260),1, COUNTIF(A$4:$A160, 'Annex 2 EHV charges'!$D$11:$D$260)), 0)),"")</f>
        <v/>
      </c>
      <c r="B161" s="85" t="str">
        <f>IF($A161="","",VLOOKUP($A161,'Annex 2 EHV charges'!$D:$O,2,0))</f>
        <v/>
      </c>
      <c r="C161" s="86" t="str">
        <f>IF($A161="","",VLOOKUP($A161,'Annex 2 EHV charges'!$D:$O,3,0))</f>
        <v/>
      </c>
      <c r="D161" s="85" t="str">
        <f>IF($A161="","",VLOOKUP($A161,'Annex 2 EHV charges'!$D:$O,4,0))</f>
        <v/>
      </c>
      <c r="E161" s="90" t="str">
        <f>IFERROR(IF(VLOOKUP($A161,'Annex 2 EHV charges'!$D:$O,10,FALSE)=0,"",VLOOKUP($A161,'Annex 2 EHV charges'!$D:$O,10,FALSE)),"")</f>
        <v/>
      </c>
      <c r="F161" s="91" t="str">
        <f>IFERROR(IF(VLOOKUP($A161,'Annex 2 EHV charges'!$D:$O,11,FALSE)=0,"",VLOOKUP($A161,'Annex 2 EHV charges'!$D:$O,11,FALSE)),"")</f>
        <v/>
      </c>
      <c r="G161" s="92" t="str">
        <f>IFERROR(IF(VLOOKUP($A161,'Annex 2 EHV charges'!$D:$O,12,FALSE)=0,"",VLOOKUP($A161,'Annex 2 EHV charges'!$D:$O,12,FALSE)),"")</f>
        <v/>
      </c>
      <c r="H161" s="92" t="str">
        <f>IFERROR(IF(VLOOKUP($A161,'Annex 2 EHV charges'!$D:$P,13,FALSE)=0,"",VLOOKUP($A161,'Annex 2 EHV charges'!$D:$P,13,FALSE)),"")</f>
        <v/>
      </c>
    </row>
    <row r="162" spans="1:8" x14ac:dyDescent="0.25">
      <c r="A162" s="86" t="str">
        <f t="array" ref="A162">IFERROR(INDEX('Annex 2 EHV charges'!$D$11:$D$260, MATCH(0, IF(ISBLANK('Annex 2 EHV charges'!$D$11:$D$260),1, COUNTIF(A$4:$A161, 'Annex 2 EHV charges'!$D$11:$D$260)), 0)),"")</f>
        <v/>
      </c>
      <c r="B162" s="85" t="str">
        <f>IF($A162="","",VLOOKUP($A162,'Annex 2 EHV charges'!$D:$O,2,0))</f>
        <v/>
      </c>
      <c r="C162" s="86" t="str">
        <f>IF($A162="","",VLOOKUP($A162,'Annex 2 EHV charges'!$D:$O,3,0))</f>
        <v/>
      </c>
      <c r="D162" s="85" t="str">
        <f>IF($A162="","",VLOOKUP($A162,'Annex 2 EHV charges'!$D:$O,4,0))</f>
        <v/>
      </c>
      <c r="E162" s="90" t="str">
        <f>IFERROR(IF(VLOOKUP($A162,'Annex 2 EHV charges'!$D:$O,10,FALSE)=0,"",VLOOKUP($A162,'Annex 2 EHV charges'!$D:$O,10,FALSE)),"")</f>
        <v/>
      </c>
      <c r="F162" s="91" t="str">
        <f>IFERROR(IF(VLOOKUP($A162,'Annex 2 EHV charges'!$D:$O,11,FALSE)=0,"",VLOOKUP($A162,'Annex 2 EHV charges'!$D:$O,11,FALSE)),"")</f>
        <v/>
      </c>
      <c r="G162" s="92" t="str">
        <f>IFERROR(IF(VLOOKUP($A162,'Annex 2 EHV charges'!$D:$O,12,FALSE)=0,"",VLOOKUP($A162,'Annex 2 EHV charges'!$D:$O,12,FALSE)),"")</f>
        <v/>
      </c>
      <c r="H162" s="92" t="str">
        <f>IFERROR(IF(VLOOKUP($A162,'Annex 2 EHV charges'!$D:$P,13,FALSE)=0,"",VLOOKUP($A162,'Annex 2 EHV charges'!$D:$P,13,FALSE)),"")</f>
        <v/>
      </c>
    </row>
    <row r="163" spans="1:8" x14ac:dyDescent="0.25">
      <c r="A163" s="86" t="str">
        <f t="array" ref="A163">IFERROR(INDEX('Annex 2 EHV charges'!$D$11:$D$260, MATCH(0, IF(ISBLANK('Annex 2 EHV charges'!$D$11:$D$260),1, COUNTIF(A$4:$A162, 'Annex 2 EHV charges'!$D$11:$D$260)), 0)),"")</f>
        <v/>
      </c>
      <c r="B163" s="85" t="str">
        <f>IF($A163="","",VLOOKUP($A163,'Annex 2 EHV charges'!$D:$O,2,0))</f>
        <v/>
      </c>
      <c r="C163" s="86" t="str">
        <f>IF($A163="","",VLOOKUP($A163,'Annex 2 EHV charges'!$D:$O,3,0))</f>
        <v/>
      </c>
      <c r="D163" s="85" t="str">
        <f>IF($A163="","",VLOOKUP($A163,'Annex 2 EHV charges'!$D:$O,4,0))</f>
        <v/>
      </c>
      <c r="E163" s="90" t="str">
        <f>IFERROR(IF(VLOOKUP($A163,'Annex 2 EHV charges'!$D:$O,10,FALSE)=0,"",VLOOKUP($A163,'Annex 2 EHV charges'!$D:$O,10,FALSE)),"")</f>
        <v/>
      </c>
      <c r="F163" s="91" t="str">
        <f>IFERROR(IF(VLOOKUP($A163,'Annex 2 EHV charges'!$D:$O,11,FALSE)=0,"",VLOOKUP($A163,'Annex 2 EHV charges'!$D:$O,11,FALSE)),"")</f>
        <v/>
      </c>
      <c r="G163" s="92" t="str">
        <f>IFERROR(IF(VLOOKUP($A163,'Annex 2 EHV charges'!$D:$O,12,FALSE)=0,"",VLOOKUP($A163,'Annex 2 EHV charges'!$D:$O,12,FALSE)),"")</f>
        <v/>
      </c>
      <c r="H163" s="92" t="str">
        <f>IFERROR(IF(VLOOKUP($A163,'Annex 2 EHV charges'!$D:$P,13,FALSE)=0,"",VLOOKUP($A163,'Annex 2 EHV charges'!$D:$P,13,FALSE)),"")</f>
        <v/>
      </c>
    </row>
    <row r="164" spans="1:8" x14ac:dyDescent="0.25">
      <c r="A164" s="86" t="str">
        <f t="array" ref="A164">IFERROR(INDEX('Annex 2 EHV charges'!$D$11:$D$260, MATCH(0, IF(ISBLANK('Annex 2 EHV charges'!$D$11:$D$260),1, COUNTIF(A$4:$A163, 'Annex 2 EHV charges'!$D$11:$D$260)), 0)),"")</f>
        <v/>
      </c>
      <c r="B164" s="85" t="str">
        <f>IF($A164="","",VLOOKUP($A164,'Annex 2 EHV charges'!$D:$O,2,0))</f>
        <v/>
      </c>
      <c r="C164" s="86" t="str">
        <f>IF($A164="","",VLOOKUP($A164,'Annex 2 EHV charges'!$D:$O,3,0))</f>
        <v/>
      </c>
      <c r="D164" s="85" t="str">
        <f>IF($A164="","",VLOOKUP($A164,'Annex 2 EHV charges'!$D:$O,4,0))</f>
        <v/>
      </c>
      <c r="E164" s="90" t="str">
        <f>IFERROR(IF(VLOOKUP($A164,'Annex 2 EHV charges'!$D:$O,10,FALSE)=0,"",VLOOKUP($A164,'Annex 2 EHV charges'!$D:$O,10,FALSE)),"")</f>
        <v/>
      </c>
      <c r="F164" s="91" t="str">
        <f>IFERROR(IF(VLOOKUP($A164,'Annex 2 EHV charges'!$D:$O,11,FALSE)=0,"",VLOOKUP($A164,'Annex 2 EHV charges'!$D:$O,11,FALSE)),"")</f>
        <v/>
      </c>
      <c r="G164" s="92" t="str">
        <f>IFERROR(IF(VLOOKUP($A164,'Annex 2 EHV charges'!$D:$O,12,FALSE)=0,"",VLOOKUP($A164,'Annex 2 EHV charges'!$D:$O,12,FALSE)),"")</f>
        <v/>
      </c>
      <c r="H164" s="92" t="str">
        <f>IFERROR(IF(VLOOKUP($A164,'Annex 2 EHV charges'!$D:$P,13,FALSE)=0,"",VLOOKUP($A164,'Annex 2 EHV charges'!$D:$P,13,FALSE)),"")</f>
        <v/>
      </c>
    </row>
    <row r="165" spans="1:8" x14ac:dyDescent="0.25">
      <c r="A165" s="86" t="str">
        <f t="array" ref="A165">IFERROR(INDEX('Annex 2 EHV charges'!$D$11:$D$260, MATCH(0, IF(ISBLANK('Annex 2 EHV charges'!$D$11:$D$260),1, COUNTIF(A$4:$A164, 'Annex 2 EHV charges'!$D$11:$D$260)), 0)),"")</f>
        <v/>
      </c>
      <c r="B165" s="85" t="str">
        <f>IF($A165="","",VLOOKUP($A165,'Annex 2 EHV charges'!$D:$O,2,0))</f>
        <v/>
      </c>
      <c r="C165" s="86" t="str">
        <f>IF($A165="","",VLOOKUP($A165,'Annex 2 EHV charges'!$D:$O,3,0))</f>
        <v/>
      </c>
      <c r="D165" s="85" t="str">
        <f>IF($A165="","",VLOOKUP($A165,'Annex 2 EHV charges'!$D:$O,4,0))</f>
        <v/>
      </c>
      <c r="E165" s="90" t="str">
        <f>IFERROR(IF(VLOOKUP($A165,'Annex 2 EHV charges'!$D:$O,10,FALSE)=0,"",VLOOKUP($A165,'Annex 2 EHV charges'!$D:$O,10,FALSE)),"")</f>
        <v/>
      </c>
      <c r="F165" s="91" t="str">
        <f>IFERROR(IF(VLOOKUP($A165,'Annex 2 EHV charges'!$D:$O,11,FALSE)=0,"",VLOOKUP($A165,'Annex 2 EHV charges'!$D:$O,11,FALSE)),"")</f>
        <v/>
      </c>
      <c r="G165" s="92" t="str">
        <f>IFERROR(IF(VLOOKUP($A165,'Annex 2 EHV charges'!$D:$O,12,FALSE)=0,"",VLOOKUP($A165,'Annex 2 EHV charges'!$D:$O,12,FALSE)),"")</f>
        <v/>
      </c>
      <c r="H165" s="92" t="str">
        <f>IFERROR(IF(VLOOKUP($A165,'Annex 2 EHV charges'!$D:$P,13,FALSE)=0,"",VLOOKUP($A165,'Annex 2 EHV charges'!$D:$P,13,FALSE)),"")</f>
        <v/>
      </c>
    </row>
    <row r="166" spans="1:8" x14ac:dyDescent="0.25">
      <c r="A166" s="86" t="str">
        <f t="array" ref="A166">IFERROR(INDEX('Annex 2 EHV charges'!$D$11:$D$260, MATCH(0, IF(ISBLANK('Annex 2 EHV charges'!$D$11:$D$260),1, COUNTIF(A$4:$A165, 'Annex 2 EHV charges'!$D$11:$D$260)), 0)),"")</f>
        <v/>
      </c>
      <c r="B166" s="85" t="str">
        <f>IF($A166="","",VLOOKUP($A166,'Annex 2 EHV charges'!$D:$O,2,0))</f>
        <v/>
      </c>
      <c r="C166" s="86" t="str">
        <f>IF($A166="","",VLOOKUP($A166,'Annex 2 EHV charges'!$D:$O,3,0))</f>
        <v/>
      </c>
      <c r="D166" s="85" t="str">
        <f>IF($A166="","",VLOOKUP($A166,'Annex 2 EHV charges'!$D:$O,4,0))</f>
        <v/>
      </c>
      <c r="E166" s="90" t="str">
        <f>IFERROR(IF(VLOOKUP($A166,'Annex 2 EHV charges'!$D:$O,10,FALSE)=0,"",VLOOKUP($A166,'Annex 2 EHV charges'!$D:$O,10,FALSE)),"")</f>
        <v/>
      </c>
      <c r="F166" s="91" t="str">
        <f>IFERROR(IF(VLOOKUP($A166,'Annex 2 EHV charges'!$D:$O,11,FALSE)=0,"",VLOOKUP($A166,'Annex 2 EHV charges'!$D:$O,11,FALSE)),"")</f>
        <v/>
      </c>
      <c r="G166" s="92" t="str">
        <f>IFERROR(IF(VLOOKUP($A166,'Annex 2 EHV charges'!$D:$O,12,FALSE)=0,"",VLOOKUP($A166,'Annex 2 EHV charges'!$D:$O,12,FALSE)),"")</f>
        <v/>
      </c>
      <c r="H166" s="92" t="str">
        <f>IFERROR(IF(VLOOKUP($A166,'Annex 2 EHV charges'!$D:$P,13,FALSE)=0,"",VLOOKUP($A166,'Annex 2 EHV charges'!$D:$P,13,FALSE)),"")</f>
        <v/>
      </c>
    </row>
    <row r="167" spans="1:8" x14ac:dyDescent="0.25">
      <c r="A167" s="86" t="str">
        <f t="array" ref="A167">IFERROR(INDEX('Annex 2 EHV charges'!$D$11:$D$260, MATCH(0, IF(ISBLANK('Annex 2 EHV charges'!$D$11:$D$260),1, COUNTIF(A$4:$A166, 'Annex 2 EHV charges'!$D$11:$D$260)), 0)),"")</f>
        <v/>
      </c>
      <c r="B167" s="85" t="str">
        <f>IF($A167="","",VLOOKUP($A167,'Annex 2 EHV charges'!$D:$O,2,0))</f>
        <v/>
      </c>
      <c r="C167" s="86" t="str">
        <f>IF($A167="","",VLOOKUP($A167,'Annex 2 EHV charges'!$D:$O,3,0))</f>
        <v/>
      </c>
      <c r="D167" s="85" t="str">
        <f>IF($A167="","",VLOOKUP($A167,'Annex 2 EHV charges'!$D:$O,4,0))</f>
        <v/>
      </c>
      <c r="E167" s="90" t="str">
        <f>IFERROR(IF(VLOOKUP($A167,'Annex 2 EHV charges'!$D:$O,10,FALSE)=0,"",VLOOKUP($A167,'Annex 2 EHV charges'!$D:$O,10,FALSE)),"")</f>
        <v/>
      </c>
      <c r="F167" s="91" t="str">
        <f>IFERROR(IF(VLOOKUP($A167,'Annex 2 EHV charges'!$D:$O,11,FALSE)=0,"",VLOOKUP($A167,'Annex 2 EHV charges'!$D:$O,11,FALSE)),"")</f>
        <v/>
      </c>
      <c r="G167" s="92" t="str">
        <f>IFERROR(IF(VLOOKUP($A167,'Annex 2 EHV charges'!$D:$O,12,FALSE)=0,"",VLOOKUP($A167,'Annex 2 EHV charges'!$D:$O,12,FALSE)),"")</f>
        <v/>
      </c>
      <c r="H167" s="92" t="str">
        <f>IFERROR(IF(VLOOKUP($A167,'Annex 2 EHV charges'!$D:$P,13,FALSE)=0,"",VLOOKUP($A167,'Annex 2 EHV charges'!$D:$P,13,FALSE)),"")</f>
        <v/>
      </c>
    </row>
    <row r="168" spans="1:8" x14ac:dyDescent="0.25">
      <c r="A168" s="86" t="str">
        <f t="array" ref="A168">IFERROR(INDEX('Annex 2 EHV charges'!$D$11:$D$260, MATCH(0, IF(ISBLANK('Annex 2 EHV charges'!$D$11:$D$260),1, COUNTIF(A$4:$A167, 'Annex 2 EHV charges'!$D$11:$D$260)), 0)),"")</f>
        <v/>
      </c>
      <c r="B168" s="85" t="str">
        <f>IF($A168="","",VLOOKUP($A168,'Annex 2 EHV charges'!$D:$O,2,0))</f>
        <v/>
      </c>
      <c r="C168" s="86" t="str">
        <f>IF($A168="","",VLOOKUP($A168,'Annex 2 EHV charges'!$D:$O,3,0))</f>
        <v/>
      </c>
      <c r="D168" s="85" t="str">
        <f>IF($A168="","",VLOOKUP($A168,'Annex 2 EHV charges'!$D:$O,4,0))</f>
        <v/>
      </c>
      <c r="E168" s="90" t="str">
        <f>IFERROR(IF(VLOOKUP($A168,'Annex 2 EHV charges'!$D:$O,10,FALSE)=0,"",VLOOKUP($A168,'Annex 2 EHV charges'!$D:$O,10,FALSE)),"")</f>
        <v/>
      </c>
      <c r="F168" s="91" t="str">
        <f>IFERROR(IF(VLOOKUP($A168,'Annex 2 EHV charges'!$D:$O,11,FALSE)=0,"",VLOOKUP($A168,'Annex 2 EHV charges'!$D:$O,11,FALSE)),"")</f>
        <v/>
      </c>
      <c r="G168" s="92" t="str">
        <f>IFERROR(IF(VLOOKUP($A168,'Annex 2 EHV charges'!$D:$O,12,FALSE)=0,"",VLOOKUP($A168,'Annex 2 EHV charges'!$D:$O,12,FALSE)),"")</f>
        <v/>
      </c>
      <c r="H168" s="92" t="str">
        <f>IFERROR(IF(VLOOKUP($A168,'Annex 2 EHV charges'!$D:$P,13,FALSE)=0,"",VLOOKUP($A168,'Annex 2 EHV charges'!$D:$P,13,FALSE)),"")</f>
        <v/>
      </c>
    </row>
    <row r="169" spans="1:8" x14ac:dyDescent="0.25">
      <c r="A169" s="86" t="str">
        <f t="array" ref="A169">IFERROR(INDEX('Annex 2 EHV charges'!$D$11:$D$260, MATCH(0, IF(ISBLANK('Annex 2 EHV charges'!$D$11:$D$260),1, COUNTIF(A$4:$A168, 'Annex 2 EHV charges'!$D$11:$D$260)), 0)),"")</f>
        <v/>
      </c>
      <c r="B169" s="85" t="str">
        <f>IF($A169="","",VLOOKUP($A169,'Annex 2 EHV charges'!$D:$O,2,0))</f>
        <v/>
      </c>
      <c r="C169" s="86" t="str">
        <f>IF($A169="","",VLOOKUP($A169,'Annex 2 EHV charges'!$D:$O,3,0))</f>
        <v/>
      </c>
      <c r="D169" s="85" t="str">
        <f>IF($A169="","",VLOOKUP($A169,'Annex 2 EHV charges'!$D:$O,4,0))</f>
        <v/>
      </c>
      <c r="E169" s="90" t="str">
        <f>IFERROR(IF(VLOOKUP($A169,'Annex 2 EHV charges'!$D:$O,10,FALSE)=0,"",VLOOKUP($A169,'Annex 2 EHV charges'!$D:$O,10,FALSE)),"")</f>
        <v/>
      </c>
      <c r="F169" s="91" t="str">
        <f>IFERROR(IF(VLOOKUP($A169,'Annex 2 EHV charges'!$D:$O,11,FALSE)=0,"",VLOOKUP($A169,'Annex 2 EHV charges'!$D:$O,11,FALSE)),"")</f>
        <v/>
      </c>
      <c r="G169" s="92" t="str">
        <f>IFERROR(IF(VLOOKUP($A169,'Annex 2 EHV charges'!$D:$O,12,FALSE)=0,"",VLOOKUP($A169,'Annex 2 EHV charges'!$D:$O,12,FALSE)),"")</f>
        <v/>
      </c>
      <c r="H169" s="92" t="str">
        <f>IFERROR(IF(VLOOKUP($A169,'Annex 2 EHV charges'!$D:$P,13,FALSE)=0,"",VLOOKUP($A169,'Annex 2 EHV charges'!$D:$P,13,FALSE)),"")</f>
        <v/>
      </c>
    </row>
    <row r="170" spans="1:8" x14ac:dyDescent="0.25">
      <c r="A170" s="86" t="str">
        <f t="array" ref="A170">IFERROR(INDEX('Annex 2 EHV charges'!$D$11:$D$260, MATCH(0, IF(ISBLANK('Annex 2 EHV charges'!$D$11:$D$260),1, COUNTIF(A$4:$A169, 'Annex 2 EHV charges'!$D$11:$D$260)), 0)),"")</f>
        <v/>
      </c>
      <c r="B170" s="85" t="str">
        <f>IF($A170="","",VLOOKUP($A170,'Annex 2 EHV charges'!$D:$O,2,0))</f>
        <v/>
      </c>
      <c r="C170" s="86" t="str">
        <f>IF($A170="","",VLOOKUP($A170,'Annex 2 EHV charges'!$D:$O,3,0))</f>
        <v/>
      </c>
      <c r="D170" s="85" t="str">
        <f>IF($A170="","",VLOOKUP($A170,'Annex 2 EHV charges'!$D:$O,4,0))</f>
        <v/>
      </c>
      <c r="E170" s="90" t="str">
        <f>IFERROR(IF(VLOOKUP($A170,'Annex 2 EHV charges'!$D:$O,10,FALSE)=0,"",VLOOKUP($A170,'Annex 2 EHV charges'!$D:$O,10,FALSE)),"")</f>
        <v/>
      </c>
      <c r="F170" s="91" t="str">
        <f>IFERROR(IF(VLOOKUP($A170,'Annex 2 EHV charges'!$D:$O,11,FALSE)=0,"",VLOOKUP($A170,'Annex 2 EHV charges'!$D:$O,11,FALSE)),"")</f>
        <v/>
      </c>
      <c r="G170" s="92" t="str">
        <f>IFERROR(IF(VLOOKUP($A170,'Annex 2 EHV charges'!$D:$O,12,FALSE)=0,"",VLOOKUP($A170,'Annex 2 EHV charges'!$D:$O,12,FALSE)),"")</f>
        <v/>
      </c>
      <c r="H170" s="92" t="str">
        <f>IFERROR(IF(VLOOKUP($A170,'Annex 2 EHV charges'!$D:$P,13,FALSE)=0,"",VLOOKUP($A170,'Annex 2 EHV charges'!$D:$P,13,FALSE)),"")</f>
        <v/>
      </c>
    </row>
    <row r="171" spans="1:8" x14ac:dyDescent="0.25">
      <c r="A171" s="86" t="str">
        <f t="array" ref="A171">IFERROR(INDEX('Annex 2 EHV charges'!$D$11:$D$260, MATCH(0, IF(ISBLANK('Annex 2 EHV charges'!$D$11:$D$260),1, COUNTIF(A$4:$A170, 'Annex 2 EHV charges'!$D$11:$D$260)), 0)),"")</f>
        <v/>
      </c>
      <c r="B171" s="85" t="str">
        <f>IF($A171="","",VLOOKUP($A171,'Annex 2 EHV charges'!$D:$O,2,0))</f>
        <v/>
      </c>
      <c r="C171" s="86" t="str">
        <f>IF($A171="","",VLOOKUP($A171,'Annex 2 EHV charges'!$D:$O,3,0))</f>
        <v/>
      </c>
      <c r="D171" s="85" t="str">
        <f>IF($A171="","",VLOOKUP($A171,'Annex 2 EHV charges'!$D:$O,4,0))</f>
        <v/>
      </c>
      <c r="E171" s="90" t="str">
        <f>IFERROR(IF(VLOOKUP($A171,'Annex 2 EHV charges'!$D:$O,10,FALSE)=0,"",VLOOKUP($A171,'Annex 2 EHV charges'!$D:$O,10,FALSE)),"")</f>
        <v/>
      </c>
      <c r="F171" s="91" t="str">
        <f>IFERROR(IF(VLOOKUP($A171,'Annex 2 EHV charges'!$D:$O,11,FALSE)=0,"",VLOOKUP($A171,'Annex 2 EHV charges'!$D:$O,11,FALSE)),"")</f>
        <v/>
      </c>
      <c r="G171" s="92" t="str">
        <f>IFERROR(IF(VLOOKUP($A171,'Annex 2 EHV charges'!$D:$O,12,FALSE)=0,"",VLOOKUP($A171,'Annex 2 EHV charges'!$D:$O,12,FALSE)),"")</f>
        <v/>
      </c>
      <c r="H171" s="92" t="str">
        <f>IFERROR(IF(VLOOKUP($A171,'Annex 2 EHV charges'!$D:$P,13,FALSE)=0,"",VLOOKUP($A171,'Annex 2 EHV charges'!$D:$P,13,FALSE)),"")</f>
        <v/>
      </c>
    </row>
    <row r="172" spans="1:8" x14ac:dyDescent="0.25">
      <c r="A172" s="86" t="str">
        <f t="array" ref="A172">IFERROR(INDEX('Annex 2 EHV charges'!$D$11:$D$260, MATCH(0, IF(ISBLANK('Annex 2 EHV charges'!$D$11:$D$260),1, COUNTIF(A$4:$A171, 'Annex 2 EHV charges'!$D$11:$D$260)), 0)),"")</f>
        <v/>
      </c>
      <c r="B172" s="85" t="str">
        <f>IF($A172="","",VLOOKUP($A172,'Annex 2 EHV charges'!$D:$O,2,0))</f>
        <v/>
      </c>
      <c r="C172" s="86" t="str">
        <f>IF($A172="","",VLOOKUP($A172,'Annex 2 EHV charges'!$D:$O,3,0))</f>
        <v/>
      </c>
      <c r="D172" s="85" t="str">
        <f>IF($A172="","",VLOOKUP($A172,'Annex 2 EHV charges'!$D:$O,4,0))</f>
        <v/>
      </c>
      <c r="E172" s="90" t="str">
        <f>IFERROR(IF(VLOOKUP($A172,'Annex 2 EHV charges'!$D:$O,10,FALSE)=0,"",VLOOKUP($A172,'Annex 2 EHV charges'!$D:$O,10,FALSE)),"")</f>
        <v/>
      </c>
      <c r="F172" s="91" t="str">
        <f>IFERROR(IF(VLOOKUP($A172,'Annex 2 EHV charges'!$D:$O,11,FALSE)=0,"",VLOOKUP($A172,'Annex 2 EHV charges'!$D:$O,11,FALSE)),"")</f>
        <v/>
      </c>
      <c r="G172" s="92" t="str">
        <f>IFERROR(IF(VLOOKUP($A172,'Annex 2 EHV charges'!$D:$O,12,FALSE)=0,"",VLOOKUP($A172,'Annex 2 EHV charges'!$D:$O,12,FALSE)),"")</f>
        <v/>
      </c>
      <c r="H172" s="92" t="str">
        <f>IFERROR(IF(VLOOKUP($A172,'Annex 2 EHV charges'!$D:$P,13,FALSE)=0,"",VLOOKUP($A172,'Annex 2 EHV charges'!$D:$P,13,FALSE)),"")</f>
        <v/>
      </c>
    </row>
    <row r="173" spans="1:8" x14ac:dyDescent="0.25">
      <c r="A173" s="86" t="str">
        <f t="array" ref="A173">IFERROR(INDEX('Annex 2 EHV charges'!$D$11:$D$260, MATCH(0, IF(ISBLANK('Annex 2 EHV charges'!$D$11:$D$260),1, COUNTIF(A$4:$A172, 'Annex 2 EHV charges'!$D$11:$D$260)), 0)),"")</f>
        <v/>
      </c>
      <c r="B173" s="85" t="str">
        <f>IF($A173="","",VLOOKUP($A173,'Annex 2 EHV charges'!$D:$O,2,0))</f>
        <v/>
      </c>
      <c r="C173" s="86" t="str">
        <f>IF($A173="","",VLOOKUP($A173,'Annex 2 EHV charges'!$D:$O,3,0))</f>
        <v/>
      </c>
      <c r="D173" s="85" t="str">
        <f>IF($A173="","",VLOOKUP($A173,'Annex 2 EHV charges'!$D:$O,4,0))</f>
        <v/>
      </c>
      <c r="E173" s="90" t="str">
        <f>IFERROR(IF(VLOOKUP($A173,'Annex 2 EHV charges'!$D:$O,10,FALSE)=0,"",VLOOKUP($A173,'Annex 2 EHV charges'!$D:$O,10,FALSE)),"")</f>
        <v/>
      </c>
      <c r="F173" s="91" t="str">
        <f>IFERROR(IF(VLOOKUP($A173,'Annex 2 EHV charges'!$D:$O,11,FALSE)=0,"",VLOOKUP($A173,'Annex 2 EHV charges'!$D:$O,11,FALSE)),"")</f>
        <v/>
      </c>
      <c r="G173" s="92" t="str">
        <f>IFERROR(IF(VLOOKUP($A173,'Annex 2 EHV charges'!$D:$O,12,FALSE)=0,"",VLOOKUP($A173,'Annex 2 EHV charges'!$D:$O,12,FALSE)),"")</f>
        <v/>
      </c>
      <c r="H173" s="92" t="str">
        <f>IFERROR(IF(VLOOKUP($A173,'Annex 2 EHV charges'!$D:$P,13,FALSE)=0,"",VLOOKUP($A173,'Annex 2 EHV charges'!$D:$P,13,FALSE)),"")</f>
        <v/>
      </c>
    </row>
    <row r="174" spans="1:8" x14ac:dyDescent="0.25">
      <c r="A174" s="86" t="str">
        <f t="array" ref="A174">IFERROR(INDEX('Annex 2 EHV charges'!$D$11:$D$260, MATCH(0, IF(ISBLANK('Annex 2 EHV charges'!$D$11:$D$260),1, COUNTIF(A$4:$A173, 'Annex 2 EHV charges'!$D$11:$D$260)), 0)),"")</f>
        <v/>
      </c>
      <c r="B174" s="85" t="str">
        <f>IF($A174="","",VLOOKUP($A174,'Annex 2 EHV charges'!$D:$O,2,0))</f>
        <v/>
      </c>
      <c r="C174" s="86" t="str">
        <f>IF($A174="","",VLOOKUP($A174,'Annex 2 EHV charges'!$D:$O,3,0))</f>
        <v/>
      </c>
      <c r="D174" s="85" t="str">
        <f>IF($A174="","",VLOOKUP($A174,'Annex 2 EHV charges'!$D:$O,4,0))</f>
        <v/>
      </c>
      <c r="E174" s="90" t="str">
        <f>IFERROR(IF(VLOOKUP($A174,'Annex 2 EHV charges'!$D:$O,10,FALSE)=0,"",VLOOKUP($A174,'Annex 2 EHV charges'!$D:$O,10,FALSE)),"")</f>
        <v/>
      </c>
      <c r="F174" s="91" t="str">
        <f>IFERROR(IF(VLOOKUP($A174,'Annex 2 EHV charges'!$D:$O,11,FALSE)=0,"",VLOOKUP($A174,'Annex 2 EHV charges'!$D:$O,11,FALSE)),"")</f>
        <v/>
      </c>
      <c r="G174" s="92" t="str">
        <f>IFERROR(IF(VLOOKUP($A174,'Annex 2 EHV charges'!$D:$O,12,FALSE)=0,"",VLOOKUP($A174,'Annex 2 EHV charges'!$D:$O,12,FALSE)),"")</f>
        <v/>
      </c>
      <c r="H174" s="92" t="str">
        <f>IFERROR(IF(VLOOKUP($A174,'Annex 2 EHV charges'!$D:$P,13,FALSE)=0,"",VLOOKUP($A174,'Annex 2 EHV charges'!$D:$P,13,FALSE)),"")</f>
        <v/>
      </c>
    </row>
    <row r="175" spans="1:8" x14ac:dyDescent="0.25">
      <c r="A175" s="86" t="str">
        <f t="array" ref="A175">IFERROR(INDEX('Annex 2 EHV charges'!$D$11:$D$260, MATCH(0, IF(ISBLANK('Annex 2 EHV charges'!$D$11:$D$260),1, COUNTIF(A$4:$A174, 'Annex 2 EHV charges'!$D$11:$D$260)), 0)),"")</f>
        <v/>
      </c>
      <c r="B175" s="85" t="str">
        <f>IF($A175="","",VLOOKUP($A175,'Annex 2 EHV charges'!$D:$O,2,0))</f>
        <v/>
      </c>
      <c r="C175" s="86" t="str">
        <f>IF($A175="","",VLOOKUP($A175,'Annex 2 EHV charges'!$D:$O,3,0))</f>
        <v/>
      </c>
      <c r="D175" s="85" t="str">
        <f>IF($A175="","",VLOOKUP($A175,'Annex 2 EHV charges'!$D:$O,4,0))</f>
        <v/>
      </c>
      <c r="E175" s="90" t="str">
        <f>IFERROR(IF(VLOOKUP($A175,'Annex 2 EHV charges'!$D:$O,10,FALSE)=0,"",VLOOKUP($A175,'Annex 2 EHV charges'!$D:$O,10,FALSE)),"")</f>
        <v/>
      </c>
      <c r="F175" s="91" t="str">
        <f>IFERROR(IF(VLOOKUP($A175,'Annex 2 EHV charges'!$D:$O,11,FALSE)=0,"",VLOOKUP($A175,'Annex 2 EHV charges'!$D:$O,11,FALSE)),"")</f>
        <v/>
      </c>
      <c r="G175" s="92" t="str">
        <f>IFERROR(IF(VLOOKUP($A175,'Annex 2 EHV charges'!$D:$O,12,FALSE)=0,"",VLOOKUP($A175,'Annex 2 EHV charges'!$D:$O,12,FALSE)),"")</f>
        <v/>
      </c>
      <c r="H175" s="92" t="str">
        <f>IFERROR(IF(VLOOKUP($A175,'Annex 2 EHV charges'!$D:$P,13,FALSE)=0,"",VLOOKUP($A175,'Annex 2 EHV charges'!$D:$P,13,FALSE)),"")</f>
        <v/>
      </c>
    </row>
    <row r="176" spans="1:8" x14ac:dyDescent="0.25">
      <c r="A176" s="86" t="str">
        <f t="array" ref="A176">IFERROR(INDEX('Annex 2 EHV charges'!$D$11:$D$260, MATCH(0, IF(ISBLANK('Annex 2 EHV charges'!$D$11:$D$260),1, COUNTIF(A$4:$A175, 'Annex 2 EHV charges'!$D$11:$D$260)), 0)),"")</f>
        <v/>
      </c>
      <c r="B176" s="85" t="str">
        <f>IF($A176="","",VLOOKUP($A176,'Annex 2 EHV charges'!$D:$O,2,0))</f>
        <v/>
      </c>
      <c r="C176" s="86" t="str">
        <f>IF($A176="","",VLOOKUP($A176,'Annex 2 EHV charges'!$D:$O,3,0))</f>
        <v/>
      </c>
      <c r="D176" s="85" t="str">
        <f>IF($A176="","",VLOOKUP($A176,'Annex 2 EHV charges'!$D:$O,4,0))</f>
        <v/>
      </c>
      <c r="E176" s="90" t="str">
        <f>IFERROR(IF(VLOOKUP($A176,'Annex 2 EHV charges'!$D:$O,10,FALSE)=0,"",VLOOKUP($A176,'Annex 2 EHV charges'!$D:$O,10,FALSE)),"")</f>
        <v/>
      </c>
      <c r="F176" s="91" t="str">
        <f>IFERROR(IF(VLOOKUP($A176,'Annex 2 EHV charges'!$D:$O,11,FALSE)=0,"",VLOOKUP($A176,'Annex 2 EHV charges'!$D:$O,11,FALSE)),"")</f>
        <v/>
      </c>
      <c r="G176" s="92" t="str">
        <f>IFERROR(IF(VLOOKUP($A176,'Annex 2 EHV charges'!$D:$O,12,FALSE)=0,"",VLOOKUP($A176,'Annex 2 EHV charges'!$D:$O,12,FALSE)),"")</f>
        <v/>
      </c>
      <c r="H176" s="92" t="str">
        <f>IFERROR(IF(VLOOKUP($A176,'Annex 2 EHV charges'!$D:$P,13,FALSE)=0,"",VLOOKUP($A176,'Annex 2 EHV charges'!$D:$P,13,FALSE)),"")</f>
        <v/>
      </c>
    </row>
    <row r="177" spans="1:8" x14ac:dyDescent="0.25">
      <c r="A177" s="86" t="str">
        <f t="array" ref="A177">IFERROR(INDEX('Annex 2 EHV charges'!$D$11:$D$260, MATCH(0, IF(ISBLANK('Annex 2 EHV charges'!$D$11:$D$260),1, COUNTIF(A$4:$A176, 'Annex 2 EHV charges'!$D$11:$D$260)), 0)),"")</f>
        <v/>
      </c>
      <c r="B177" s="85" t="str">
        <f>IF($A177="","",VLOOKUP($A177,'Annex 2 EHV charges'!$D:$O,2,0))</f>
        <v/>
      </c>
      <c r="C177" s="86" t="str">
        <f>IF($A177="","",VLOOKUP($A177,'Annex 2 EHV charges'!$D:$O,3,0))</f>
        <v/>
      </c>
      <c r="D177" s="85" t="str">
        <f>IF($A177="","",VLOOKUP($A177,'Annex 2 EHV charges'!$D:$O,4,0))</f>
        <v/>
      </c>
      <c r="E177" s="90" t="str">
        <f>IFERROR(IF(VLOOKUP($A177,'Annex 2 EHV charges'!$D:$O,10,FALSE)=0,"",VLOOKUP($A177,'Annex 2 EHV charges'!$D:$O,10,FALSE)),"")</f>
        <v/>
      </c>
      <c r="F177" s="91" t="str">
        <f>IFERROR(IF(VLOOKUP($A177,'Annex 2 EHV charges'!$D:$O,11,FALSE)=0,"",VLOOKUP($A177,'Annex 2 EHV charges'!$D:$O,11,FALSE)),"")</f>
        <v/>
      </c>
      <c r="G177" s="92" t="str">
        <f>IFERROR(IF(VLOOKUP($A177,'Annex 2 EHV charges'!$D:$O,12,FALSE)=0,"",VLOOKUP($A177,'Annex 2 EHV charges'!$D:$O,12,FALSE)),"")</f>
        <v/>
      </c>
      <c r="H177" s="92" t="str">
        <f>IFERROR(IF(VLOOKUP($A177,'Annex 2 EHV charges'!$D:$P,13,FALSE)=0,"",VLOOKUP($A177,'Annex 2 EHV charges'!$D:$P,13,FALSE)),"")</f>
        <v/>
      </c>
    </row>
    <row r="178" spans="1:8" x14ac:dyDescent="0.25">
      <c r="A178" s="86" t="str">
        <f t="array" ref="A178">IFERROR(INDEX('Annex 2 EHV charges'!$D$11:$D$260, MATCH(0, IF(ISBLANK('Annex 2 EHV charges'!$D$11:$D$260),1, COUNTIF(A$4:$A177, 'Annex 2 EHV charges'!$D$11:$D$260)), 0)),"")</f>
        <v/>
      </c>
      <c r="B178" s="85" t="str">
        <f>IF($A178="","",VLOOKUP($A178,'Annex 2 EHV charges'!$D:$O,2,0))</f>
        <v/>
      </c>
      <c r="C178" s="86" t="str">
        <f>IF($A178="","",VLOOKUP($A178,'Annex 2 EHV charges'!$D:$O,3,0))</f>
        <v/>
      </c>
      <c r="D178" s="85" t="str">
        <f>IF($A178="","",VLOOKUP($A178,'Annex 2 EHV charges'!$D:$O,4,0))</f>
        <v/>
      </c>
      <c r="E178" s="90" t="str">
        <f>IFERROR(IF(VLOOKUP($A178,'Annex 2 EHV charges'!$D:$O,10,FALSE)=0,"",VLOOKUP($A178,'Annex 2 EHV charges'!$D:$O,10,FALSE)),"")</f>
        <v/>
      </c>
      <c r="F178" s="91" t="str">
        <f>IFERROR(IF(VLOOKUP($A178,'Annex 2 EHV charges'!$D:$O,11,FALSE)=0,"",VLOOKUP($A178,'Annex 2 EHV charges'!$D:$O,11,FALSE)),"")</f>
        <v/>
      </c>
      <c r="G178" s="92" t="str">
        <f>IFERROR(IF(VLOOKUP($A178,'Annex 2 EHV charges'!$D:$O,12,FALSE)=0,"",VLOOKUP($A178,'Annex 2 EHV charges'!$D:$O,12,FALSE)),"")</f>
        <v/>
      </c>
      <c r="H178" s="92" t="str">
        <f>IFERROR(IF(VLOOKUP($A178,'Annex 2 EHV charges'!$D:$P,13,FALSE)=0,"",VLOOKUP($A178,'Annex 2 EHV charges'!$D:$P,13,FALSE)),"")</f>
        <v/>
      </c>
    </row>
    <row r="179" spans="1:8" x14ac:dyDescent="0.25">
      <c r="A179" s="86" t="str">
        <f t="array" ref="A179">IFERROR(INDEX('Annex 2 EHV charges'!$D$11:$D$260, MATCH(0, IF(ISBLANK('Annex 2 EHV charges'!$D$11:$D$260),1, COUNTIF(A$4:$A178, 'Annex 2 EHV charges'!$D$11:$D$260)), 0)),"")</f>
        <v/>
      </c>
      <c r="B179" s="85" t="str">
        <f>IF($A179="","",VLOOKUP($A179,'Annex 2 EHV charges'!$D:$O,2,0))</f>
        <v/>
      </c>
      <c r="C179" s="86" t="str">
        <f>IF($A179="","",VLOOKUP($A179,'Annex 2 EHV charges'!$D:$O,3,0))</f>
        <v/>
      </c>
      <c r="D179" s="85" t="str">
        <f>IF($A179="","",VLOOKUP($A179,'Annex 2 EHV charges'!$D:$O,4,0))</f>
        <v/>
      </c>
      <c r="E179" s="90" t="str">
        <f>IFERROR(IF(VLOOKUP($A179,'Annex 2 EHV charges'!$D:$O,10,FALSE)=0,"",VLOOKUP($A179,'Annex 2 EHV charges'!$D:$O,10,FALSE)),"")</f>
        <v/>
      </c>
      <c r="F179" s="91" t="str">
        <f>IFERROR(IF(VLOOKUP($A179,'Annex 2 EHV charges'!$D:$O,11,FALSE)=0,"",VLOOKUP($A179,'Annex 2 EHV charges'!$D:$O,11,FALSE)),"")</f>
        <v/>
      </c>
      <c r="G179" s="92" t="str">
        <f>IFERROR(IF(VLOOKUP($A179,'Annex 2 EHV charges'!$D:$O,12,FALSE)=0,"",VLOOKUP($A179,'Annex 2 EHV charges'!$D:$O,12,FALSE)),"")</f>
        <v/>
      </c>
      <c r="H179" s="92" t="str">
        <f>IFERROR(IF(VLOOKUP($A179,'Annex 2 EHV charges'!$D:$P,13,FALSE)=0,"",VLOOKUP($A179,'Annex 2 EHV charges'!$D:$P,13,FALSE)),"")</f>
        <v/>
      </c>
    </row>
    <row r="180" spans="1:8" x14ac:dyDescent="0.25">
      <c r="A180" s="86" t="str">
        <f t="array" ref="A180">IFERROR(INDEX('Annex 2 EHV charges'!$D$11:$D$260, MATCH(0, IF(ISBLANK('Annex 2 EHV charges'!$D$11:$D$260),1, COUNTIF(A$4:$A179, 'Annex 2 EHV charges'!$D$11:$D$260)), 0)),"")</f>
        <v/>
      </c>
      <c r="B180" s="85" t="str">
        <f>IF($A180="","",VLOOKUP($A180,'Annex 2 EHV charges'!$D:$O,2,0))</f>
        <v/>
      </c>
      <c r="C180" s="86" t="str">
        <f>IF($A180="","",VLOOKUP($A180,'Annex 2 EHV charges'!$D:$O,3,0))</f>
        <v/>
      </c>
      <c r="D180" s="85" t="str">
        <f>IF($A180="","",VLOOKUP($A180,'Annex 2 EHV charges'!$D:$O,4,0))</f>
        <v/>
      </c>
      <c r="E180" s="90" t="str">
        <f>IFERROR(IF(VLOOKUP($A180,'Annex 2 EHV charges'!$D:$O,10,FALSE)=0,"",VLOOKUP($A180,'Annex 2 EHV charges'!$D:$O,10,FALSE)),"")</f>
        <v/>
      </c>
      <c r="F180" s="91" t="str">
        <f>IFERROR(IF(VLOOKUP($A180,'Annex 2 EHV charges'!$D:$O,11,FALSE)=0,"",VLOOKUP($A180,'Annex 2 EHV charges'!$D:$O,11,FALSE)),"")</f>
        <v/>
      </c>
      <c r="G180" s="92" t="str">
        <f>IFERROR(IF(VLOOKUP($A180,'Annex 2 EHV charges'!$D:$O,12,FALSE)=0,"",VLOOKUP($A180,'Annex 2 EHV charges'!$D:$O,12,FALSE)),"")</f>
        <v/>
      </c>
      <c r="H180" s="92" t="str">
        <f>IFERROR(IF(VLOOKUP($A180,'Annex 2 EHV charges'!$D:$P,13,FALSE)=0,"",VLOOKUP($A180,'Annex 2 EHV charges'!$D:$P,13,FALSE)),"")</f>
        <v/>
      </c>
    </row>
    <row r="181" spans="1:8" x14ac:dyDescent="0.25">
      <c r="A181" s="86" t="str">
        <f t="array" ref="A181">IFERROR(INDEX('Annex 2 EHV charges'!$D$11:$D$260, MATCH(0, IF(ISBLANK('Annex 2 EHV charges'!$D$11:$D$260),1, COUNTIF(A$4:$A180, 'Annex 2 EHV charges'!$D$11:$D$260)), 0)),"")</f>
        <v/>
      </c>
      <c r="B181" s="85" t="str">
        <f>IF($A181="","",VLOOKUP($A181,'Annex 2 EHV charges'!$D:$O,2,0))</f>
        <v/>
      </c>
      <c r="C181" s="86" t="str">
        <f>IF($A181="","",VLOOKUP($A181,'Annex 2 EHV charges'!$D:$O,3,0))</f>
        <v/>
      </c>
      <c r="D181" s="85" t="str">
        <f>IF($A181="","",VLOOKUP($A181,'Annex 2 EHV charges'!$D:$O,4,0))</f>
        <v/>
      </c>
      <c r="E181" s="90" t="str">
        <f>IFERROR(IF(VLOOKUP($A181,'Annex 2 EHV charges'!$D:$O,10,FALSE)=0,"",VLOOKUP($A181,'Annex 2 EHV charges'!$D:$O,10,FALSE)),"")</f>
        <v/>
      </c>
      <c r="F181" s="91" t="str">
        <f>IFERROR(IF(VLOOKUP($A181,'Annex 2 EHV charges'!$D:$O,11,FALSE)=0,"",VLOOKUP($A181,'Annex 2 EHV charges'!$D:$O,11,FALSE)),"")</f>
        <v/>
      </c>
      <c r="G181" s="92" t="str">
        <f>IFERROR(IF(VLOOKUP($A181,'Annex 2 EHV charges'!$D:$O,12,FALSE)=0,"",VLOOKUP($A181,'Annex 2 EHV charges'!$D:$O,12,FALSE)),"")</f>
        <v/>
      </c>
      <c r="H181" s="92" t="str">
        <f>IFERROR(IF(VLOOKUP($A181,'Annex 2 EHV charges'!$D:$P,13,FALSE)=0,"",VLOOKUP($A181,'Annex 2 EHV charges'!$D:$P,13,FALSE)),"")</f>
        <v/>
      </c>
    </row>
    <row r="182" spans="1:8" x14ac:dyDescent="0.25">
      <c r="A182" s="86" t="str">
        <f t="array" ref="A182">IFERROR(INDEX('Annex 2 EHV charges'!$D$11:$D$260, MATCH(0, IF(ISBLANK('Annex 2 EHV charges'!$D$11:$D$260),1, COUNTIF(A$4:$A181, 'Annex 2 EHV charges'!$D$11:$D$260)), 0)),"")</f>
        <v/>
      </c>
      <c r="B182" s="85" t="str">
        <f>IF($A182="","",VLOOKUP($A182,'Annex 2 EHV charges'!$D:$O,2,0))</f>
        <v/>
      </c>
      <c r="C182" s="86" t="str">
        <f>IF($A182="","",VLOOKUP($A182,'Annex 2 EHV charges'!$D:$O,3,0))</f>
        <v/>
      </c>
      <c r="D182" s="85" t="str">
        <f>IF($A182="","",VLOOKUP($A182,'Annex 2 EHV charges'!$D:$O,4,0))</f>
        <v/>
      </c>
      <c r="E182" s="90" t="str">
        <f>IFERROR(IF(VLOOKUP($A182,'Annex 2 EHV charges'!$D:$O,10,FALSE)=0,"",VLOOKUP($A182,'Annex 2 EHV charges'!$D:$O,10,FALSE)),"")</f>
        <v/>
      </c>
      <c r="F182" s="91" t="str">
        <f>IFERROR(IF(VLOOKUP($A182,'Annex 2 EHV charges'!$D:$O,11,FALSE)=0,"",VLOOKUP($A182,'Annex 2 EHV charges'!$D:$O,11,FALSE)),"")</f>
        <v/>
      </c>
      <c r="G182" s="92" t="str">
        <f>IFERROR(IF(VLOOKUP($A182,'Annex 2 EHV charges'!$D:$O,12,FALSE)=0,"",VLOOKUP($A182,'Annex 2 EHV charges'!$D:$O,12,FALSE)),"")</f>
        <v/>
      </c>
      <c r="H182" s="92" t="str">
        <f>IFERROR(IF(VLOOKUP($A182,'Annex 2 EHV charges'!$D:$P,13,FALSE)=0,"",VLOOKUP($A182,'Annex 2 EHV charges'!$D:$P,13,FALSE)),"")</f>
        <v/>
      </c>
    </row>
    <row r="183" spans="1:8" x14ac:dyDescent="0.25">
      <c r="A183" s="86" t="str">
        <f t="array" ref="A183">IFERROR(INDEX('Annex 2 EHV charges'!$D$11:$D$260, MATCH(0, IF(ISBLANK('Annex 2 EHV charges'!$D$11:$D$260),1, COUNTIF(A$4:$A182, 'Annex 2 EHV charges'!$D$11:$D$260)), 0)),"")</f>
        <v/>
      </c>
      <c r="B183" s="85" t="str">
        <f>IF($A183="","",VLOOKUP($A183,'Annex 2 EHV charges'!$D:$O,2,0))</f>
        <v/>
      </c>
      <c r="C183" s="86" t="str">
        <f>IF($A183="","",VLOOKUP($A183,'Annex 2 EHV charges'!$D:$O,3,0))</f>
        <v/>
      </c>
      <c r="D183" s="85" t="str">
        <f>IF($A183="","",VLOOKUP($A183,'Annex 2 EHV charges'!$D:$O,4,0))</f>
        <v/>
      </c>
      <c r="E183" s="90" t="str">
        <f>IFERROR(IF(VLOOKUP($A183,'Annex 2 EHV charges'!$D:$O,10,FALSE)=0,"",VLOOKUP($A183,'Annex 2 EHV charges'!$D:$O,10,FALSE)),"")</f>
        <v/>
      </c>
      <c r="F183" s="91" t="str">
        <f>IFERROR(IF(VLOOKUP($A183,'Annex 2 EHV charges'!$D:$O,11,FALSE)=0,"",VLOOKUP($A183,'Annex 2 EHV charges'!$D:$O,11,FALSE)),"")</f>
        <v/>
      </c>
      <c r="G183" s="92" t="str">
        <f>IFERROR(IF(VLOOKUP($A183,'Annex 2 EHV charges'!$D:$O,12,FALSE)=0,"",VLOOKUP($A183,'Annex 2 EHV charges'!$D:$O,12,FALSE)),"")</f>
        <v/>
      </c>
      <c r="H183" s="92" t="str">
        <f>IFERROR(IF(VLOOKUP($A183,'Annex 2 EHV charges'!$D:$P,13,FALSE)=0,"",VLOOKUP($A183,'Annex 2 EHV charges'!$D:$P,13,FALSE)),"")</f>
        <v/>
      </c>
    </row>
    <row r="184" spans="1:8" x14ac:dyDescent="0.25">
      <c r="A184" s="86" t="str">
        <f t="array" ref="A184">IFERROR(INDEX('Annex 2 EHV charges'!$D$11:$D$260, MATCH(0, IF(ISBLANK('Annex 2 EHV charges'!$D$11:$D$260),1, COUNTIF(A$4:$A183, 'Annex 2 EHV charges'!$D$11:$D$260)), 0)),"")</f>
        <v/>
      </c>
      <c r="B184" s="85" t="str">
        <f>IF($A184="","",VLOOKUP($A184,'Annex 2 EHV charges'!$D:$O,2,0))</f>
        <v/>
      </c>
      <c r="C184" s="86" t="str">
        <f>IF($A184="","",VLOOKUP($A184,'Annex 2 EHV charges'!$D:$O,3,0))</f>
        <v/>
      </c>
      <c r="D184" s="85" t="str">
        <f>IF($A184="","",VLOOKUP($A184,'Annex 2 EHV charges'!$D:$O,4,0))</f>
        <v/>
      </c>
      <c r="E184" s="90" t="str">
        <f>IFERROR(IF(VLOOKUP($A184,'Annex 2 EHV charges'!$D:$O,10,FALSE)=0,"",VLOOKUP($A184,'Annex 2 EHV charges'!$D:$O,10,FALSE)),"")</f>
        <v/>
      </c>
      <c r="F184" s="91" t="str">
        <f>IFERROR(IF(VLOOKUP($A184,'Annex 2 EHV charges'!$D:$O,11,FALSE)=0,"",VLOOKUP($A184,'Annex 2 EHV charges'!$D:$O,11,FALSE)),"")</f>
        <v/>
      </c>
      <c r="G184" s="92" t="str">
        <f>IFERROR(IF(VLOOKUP($A184,'Annex 2 EHV charges'!$D:$O,12,FALSE)=0,"",VLOOKUP($A184,'Annex 2 EHV charges'!$D:$O,12,FALSE)),"")</f>
        <v/>
      </c>
      <c r="H184" s="92" t="str">
        <f>IFERROR(IF(VLOOKUP($A184,'Annex 2 EHV charges'!$D:$P,13,FALSE)=0,"",VLOOKUP($A184,'Annex 2 EHV charges'!$D:$P,13,FALSE)),"")</f>
        <v/>
      </c>
    </row>
    <row r="185" spans="1:8" x14ac:dyDescent="0.25">
      <c r="A185" s="86" t="str">
        <f t="array" ref="A185">IFERROR(INDEX('Annex 2 EHV charges'!$D$11:$D$260, MATCH(0, IF(ISBLANK('Annex 2 EHV charges'!$D$11:$D$260),1, COUNTIF(A$4:$A184, 'Annex 2 EHV charges'!$D$11:$D$260)), 0)),"")</f>
        <v/>
      </c>
      <c r="B185" s="85" t="str">
        <f>IF($A185="","",VLOOKUP($A185,'Annex 2 EHV charges'!$D:$O,2,0))</f>
        <v/>
      </c>
      <c r="C185" s="86" t="str">
        <f>IF($A185="","",VLOOKUP($A185,'Annex 2 EHV charges'!$D:$O,3,0))</f>
        <v/>
      </c>
      <c r="D185" s="85" t="str">
        <f>IF($A185="","",VLOOKUP($A185,'Annex 2 EHV charges'!$D:$O,4,0))</f>
        <v/>
      </c>
      <c r="E185" s="90" t="str">
        <f>IFERROR(IF(VLOOKUP($A185,'Annex 2 EHV charges'!$D:$O,10,FALSE)=0,"",VLOOKUP($A185,'Annex 2 EHV charges'!$D:$O,10,FALSE)),"")</f>
        <v/>
      </c>
      <c r="F185" s="91" t="str">
        <f>IFERROR(IF(VLOOKUP($A185,'Annex 2 EHV charges'!$D:$O,11,FALSE)=0,"",VLOOKUP($A185,'Annex 2 EHV charges'!$D:$O,11,FALSE)),"")</f>
        <v/>
      </c>
      <c r="G185" s="92" t="str">
        <f>IFERROR(IF(VLOOKUP($A185,'Annex 2 EHV charges'!$D:$O,12,FALSE)=0,"",VLOOKUP($A185,'Annex 2 EHV charges'!$D:$O,12,FALSE)),"")</f>
        <v/>
      </c>
      <c r="H185" s="92" t="str">
        <f>IFERROR(IF(VLOOKUP($A185,'Annex 2 EHV charges'!$D:$P,13,FALSE)=0,"",VLOOKUP($A185,'Annex 2 EHV charges'!$D:$P,13,FALSE)),"")</f>
        <v/>
      </c>
    </row>
    <row r="186" spans="1:8" x14ac:dyDescent="0.25">
      <c r="A186" s="86" t="str">
        <f t="array" ref="A186">IFERROR(INDEX('Annex 2 EHV charges'!$D$11:$D$260, MATCH(0, IF(ISBLANK('Annex 2 EHV charges'!$D$11:$D$260),1, COUNTIF(A$4:$A185, 'Annex 2 EHV charges'!$D$11:$D$260)), 0)),"")</f>
        <v/>
      </c>
      <c r="B186" s="85" t="str">
        <f>IF($A186="","",VLOOKUP($A186,'Annex 2 EHV charges'!$D:$O,2,0))</f>
        <v/>
      </c>
      <c r="C186" s="86" t="str">
        <f>IF($A186="","",VLOOKUP($A186,'Annex 2 EHV charges'!$D:$O,3,0))</f>
        <v/>
      </c>
      <c r="D186" s="85" t="str">
        <f>IF($A186="","",VLOOKUP($A186,'Annex 2 EHV charges'!$D:$O,4,0))</f>
        <v/>
      </c>
      <c r="E186" s="90" t="str">
        <f>IFERROR(IF(VLOOKUP($A186,'Annex 2 EHV charges'!$D:$O,10,FALSE)=0,"",VLOOKUP($A186,'Annex 2 EHV charges'!$D:$O,10,FALSE)),"")</f>
        <v/>
      </c>
      <c r="F186" s="91" t="str">
        <f>IFERROR(IF(VLOOKUP($A186,'Annex 2 EHV charges'!$D:$O,11,FALSE)=0,"",VLOOKUP($A186,'Annex 2 EHV charges'!$D:$O,11,FALSE)),"")</f>
        <v/>
      </c>
      <c r="G186" s="92" t="str">
        <f>IFERROR(IF(VLOOKUP($A186,'Annex 2 EHV charges'!$D:$O,12,FALSE)=0,"",VLOOKUP($A186,'Annex 2 EHV charges'!$D:$O,12,FALSE)),"")</f>
        <v/>
      </c>
      <c r="H186" s="92" t="str">
        <f>IFERROR(IF(VLOOKUP($A186,'Annex 2 EHV charges'!$D:$P,13,FALSE)=0,"",VLOOKUP($A186,'Annex 2 EHV charges'!$D:$P,13,FALSE)),"")</f>
        <v/>
      </c>
    </row>
    <row r="187" spans="1:8" x14ac:dyDescent="0.25">
      <c r="A187" s="86" t="str">
        <f t="array" ref="A187">IFERROR(INDEX('Annex 2 EHV charges'!$D$11:$D$260, MATCH(0, IF(ISBLANK('Annex 2 EHV charges'!$D$11:$D$260),1, COUNTIF(A$4:$A186, 'Annex 2 EHV charges'!$D$11:$D$260)), 0)),"")</f>
        <v/>
      </c>
      <c r="B187" s="85" t="str">
        <f>IF($A187="","",VLOOKUP($A187,'Annex 2 EHV charges'!$D:$O,2,0))</f>
        <v/>
      </c>
      <c r="C187" s="86" t="str">
        <f>IF($A187="","",VLOOKUP($A187,'Annex 2 EHV charges'!$D:$O,3,0))</f>
        <v/>
      </c>
      <c r="D187" s="85" t="str">
        <f>IF($A187="","",VLOOKUP($A187,'Annex 2 EHV charges'!$D:$O,4,0))</f>
        <v/>
      </c>
      <c r="E187" s="90" t="str">
        <f>IFERROR(IF(VLOOKUP($A187,'Annex 2 EHV charges'!$D:$O,10,FALSE)=0,"",VLOOKUP($A187,'Annex 2 EHV charges'!$D:$O,10,FALSE)),"")</f>
        <v/>
      </c>
      <c r="F187" s="91" t="str">
        <f>IFERROR(IF(VLOOKUP($A187,'Annex 2 EHV charges'!$D:$O,11,FALSE)=0,"",VLOOKUP($A187,'Annex 2 EHV charges'!$D:$O,11,FALSE)),"")</f>
        <v/>
      </c>
      <c r="G187" s="92" t="str">
        <f>IFERROR(IF(VLOOKUP($A187,'Annex 2 EHV charges'!$D:$O,12,FALSE)=0,"",VLOOKUP($A187,'Annex 2 EHV charges'!$D:$O,12,FALSE)),"")</f>
        <v/>
      </c>
      <c r="H187" s="92" t="str">
        <f>IFERROR(IF(VLOOKUP($A187,'Annex 2 EHV charges'!$D:$P,13,FALSE)=0,"",VLOOKUP($A187,'Annex 2 EHV charges'!$D:$P,13,FALSE)),"")</f>
        <v/>
      </c>
    </row>
    <row r="188" spans="1:8" x14ac:dyDescent="0.25">
      <c r="A188" s="86" t="str">
        <f t="array" ref="A188">IFERROR(INDEX('Annex 2 EHV charges'!$D$11:$D$260, MATCH(0, IF(ISBLANK('Annex 2 EHV charges'!$D$11:$D$260),1, COUNTIF(A$4:$A187, 'Annex 2 EHV charges'!$D$11:$D$260)), 0)),"")</f>
        <v/>
      </c>
      <c r="B188" s="85" t="str">
        <f>IF($A188="","",VLOOKUP($A188,'Annex 2 EHV charges'!$D:$O,2,0))</f>
        <v/>
      </c>
      <c r="C188" s="86" t="str">
        <f>IF($A188="","",VLOOKUP($A188,'Annex 2 EHV charges'!$D:$O,3,0))</f>
        <v/>
      </c>
      <c r="D188" s="85" t="str">
        <f>IF($A188="","",VLOOKUP($A188,'Annex 2 EHV charges'!$D:$O,4,0))</f>
        <v/>
      </c>
      <c r="E188" s="90" t="str">
        <f>IFERROR(IF(VLOOKUP($A188,'Annex 2 EHV charges'!$D:$O,10,FALSE)=0,"",VLOOKUP($A188,'Annex 2 EHV charges'!$D:$O,10,FALSE)),"")</f>
        <v/>
      </c>
      <c r="F188" s="91" t="str">
        <f>IFERROR(IF(VLOOKUP($A188,'Annex 2 EHV charges'!$D:$O,11,FALSE)=0,"",VLOOKUP($A188,'Annex 2 EHV charges'!$D:$O,11,FALSE)),"")</f>
        <v/>
      </c>
      <c r="G188" s="92" t="str">
        <f>IFERROR(IF(VLOOKUP($A188,'Annex 2 EHV charges'!$D:$O,12,FALSE)=0,"",VLOOKUP($A188,'Annex 2 EHV charges'!$D:$O,12,FALSE)),"")</f>
        <v/>
      </c>
      <c r="H188" s="92" t="str">
        <f>IFERROR(IF(VLOOKUP($A188,'Annex 2 EHV charges'!$D:$P,13,FALSE)=0,"",VLOOKUP($A188,'Annex 2 EHV charges'!$D:$P,13,FALSE)),"")</f>
        <v/>
      </c>
    </row>
    <row r="189" spans="1:8" x14ac:dyDescent="0.25">
      <c r="A189" s="86" t="str">
        <f t="array" ref="A189">IFERROR(INDEX('Annex 2 EHV charges'!$D$11:$D$260, MATCH(0, IF(ISBLANK('Annex 2 EHV charges'!$D$11:$D$260),1, COUNTIF(A$4:$A188, 'Annex 2 EHV charges'!$D$11:$D$260)), 0)),"")</f>
        <v/>
      </c>
      <c r="B189" s="85" t="str">
        <f>IF($A189="","",VLOOKUP($A189,'Annex 2 EHV charges'!$D:$O,2,0))</f>
        <v/>
      </c>
      <c r="C189" s="86" t="str">
        <f>IF($A189="","",VLOOKUP($A189,'Annex 2 EHV charges'!$D:$O,3,0))</f>
        <v/>
      </c>
      <c r="D189" s="85" t="str">
        <f>IF($A189="","",VLOOKUP($A189,'Annex 2 EHV charges'!$D:$O,4,0))</f>
        <v/>
      </c>
      <c r="E189" s="90" t="str">
        <f>IFERROR(IF(VLOOKUP($A189,'Annex 2 EHV charges'!$D:$O,10,FALSE)=0,"",VLOOKUP($A189,'Annex 2 EHV charges'!$D:$O,10,FALSE)),"")</f>
        <v/>
      </c>
      <c r="F189" s="91" t="str">
        <f>IFERROR(IF(VLOOKUP($A189,'Annex 2 EHV charges'!$D:$O,11,FALSE)=0,"",VLOOKUP($A189,'Annex 2 EHV charges'!$D:$O,11,FALSE)),"")</f>
        <v/>
      </c>
      <c r="G189" s="92" t="str">
        <f>IFERROR(IF(VLOOKUP($A189,'Annex 2 EHV charges'!$D:$O,12,FALSE)=0,"",VLOOKUP($A189,'Annex 2 EHV charges'!$D:$O,12,FALSE)),"")</f>
        <v/>
      </c>
      <c r="H189" s="92" t="str">
        <f>IFERROR(IF(VLOOKUP($A189,'Annex 2 EHV charges'!$D:$P,13,FALSE)=0,"",VLOOKUP($A189,'Annex 2 EHV charges'!$D:$P,13,FALSE)),"")</f>
        <v/>
      </c>
    </row>
    <row r="190" spans="1:8" x14ac:dyDescent="0.25">
      <c r="A190" s="86" t="str">
        <f t="array" ref="A190">IFERROR(INDEX('Annex 2 EHV charges'!$D$11:$D$260, MATCH(0, IF(ISBLANK('Annex 2 EHV charges'!$D$11:$D$260),1, COUNTIF(A$4:$A189, 'Annex 2 EHV charges'!$D$11:$D$260)), 0)),"")</f>
        <v/>
      </c>
      <c r="B190" s="85" t="str">
        <f>IF($A190="","",VLOOKUP($A190,'Annex 2 EHV charges'!$D:$O,2,0))</f>
        <v/>
      </c>
      <c r="C190" s="86" t="str">
        <f>IF($A190="","",VLOOKUP($A190,'Annex 2 EHV charges'!$D:$O,3,0))</f>
        <v/>
      </c>
      <c r="D190" s="85" t="str">
        <f>IF($A190="","",VLOOKUP($A190,'Annex 2 EHV charges'!$D:$O,4,0))</f>
        <v/>
      </c>
      <c r="E190" s="90" t="str">
        <f>IFERROR(IF(VLOOKUP($A190,'Annex 2 EHV charges'!$D:$O,10,FALSE)=0,"",VLOOKUP($A190,'Annex 2 EHV charges'!$D:$O,10,FALSE)),"")</f>
        <v/>
      </c>
      <c r="F190" s="91" t="str">
        <f>IFERROR(IF(VLOOKUP($A190,'Annex 2 EHV charges'!$D:$O,11,FALSE)=0,"",VLOOKUP($A190,'Annex 2 EHV charges'!$D:$O,11,FALSE)),"")</f>
        <v/>
      </c>
      <c r="G190" s="92" t="str">
        <f>IFERROR(IF(VLOOKUP($A190,'Annex 2 EHV charges'!$D:$O,12,FALSE)=0,"",VLOOKUP($A190,'Annex 2 EHV charges'!$D:$O,12,FALSE)),"")</f>
        <v/>
      </c>
      <c r="H190" s="92" t="str">
        <f>IFERROR(IF(VLOOKUP($A190,'Annex 2 EHV charges'!$D:$P,13,FALSE)=0,"",VLOOKUP($A190,'Annex 2 EHV charges'!$D:$P,13,FALSE)),"")</f>
        <v/>
      </c>
    </row>
    <row r="191" spans="1:8" x14ac:dyDescent="0.25">
      <c r="A191" s="86" t="str">
        <f t="array" ref="A191">IFERROR(INDEX('Annex 2 EHV charges'!$D$11:$D$260, MATCH(0, IF(ISBLANK('Annex 2 EHV charges'!$D$11:$D$260),1, COUNTIF(A$4:$A190, 'Annex 2 EHV charges'!$D$11:$D$260)), 0)),"")</f>
        <v/>
      </c>
      <c r="B191" s="85" t="str">
        <f>IF($A191="","",VLOOKUP($A191,'Annex 2 EHV charges'!$D:$O,2,0))</f>
        <v/>
      </c>
      <c r="C191" s="86" t="str">
        <f>IF($A191="","",VLOOKUP($A191,'Annex 2 EHV charges'!$D:$O,3,0))</f>
        <v/>
      </c>
      <c r="D191" s="85" t="str">
        <f>IF($A191="","",VLOOKUP($A191,'Annex 2 EHV charges'!$D:$O,4,0))</f>
        <v/>
      </c>
      <c r="E191" s="90" t="str">
        <f>IFERROR(IF(VLOOKUP($A191,'Annex 2 EHV charges'!$D:$O,10,FALSE)=0,"",VLOOKUP($A191,'Annex 2 EHV charges'!$D:$O,10,FALSE)),"")</f>
        <v/>
      </c>
      <c r="F191" s="91" t="str">
        <f>IFERROR(IF(VLOOKUP($A191,'Annex 2 EHV charges'!$D:$O,11,FALSE)=0,"",VLOOKUP($A191,'Annex 2 EHV charges'!$D:$O,11,FALSE)),"")</f>
        <v/>
      </c>
      <c r="G191" s="92" t="str">
        <f>IFERROR(IF(VLOOKUP($A191,'Annex 2 EHV charges'!$D:$O,12,FALSE)=0,"",VLOOKUP($A191,'Annex 2 EHV charges'!$D:$O,12,FALSE)),"")</f>
        <v/>
      </c>
      <c r="H191" s="92" t="str">
        <f>IFERROR(IF(VLOOKUP($A191,'Annex 2 EHV charges'!$D:$P,13,FALSE)=0,"",VLOOKUP($A191,'Annex 2 EHV charges'!$D:$P,13,FALSE)),"")</f>
        <v/>
      </c>
    </row>
    <row r="192" spans="1:8" x14ac:dyDescent="0.25">
      <c r="A192" s="86" t="str">
        <f t="array" ref="A192">IFERROR(INDEX('Annex 2 EHV charges'!$D$11:$D$260, MATCH(0, IF(ISBLANK('Annex 2 EHV charges'!$D$11:$D$260),1, COUNTIF(A$4:$A191, 'Annex 2 EHV charges'!$D$11:$D$260)), 0)),"")</f>
        <v/>
      </c>
      <c r="B192" s="85" t="str">
        <f>IF($A192="","",VLOOKUP($A192,'Annex 2 EHV charges'!$D:$O,2,0))</f>
        <v/>
      </c>
      <c r="C192" s="86" t="str">
        <f>IF($A192="","",VLOOKUP($A192,'Annex 2 EHV charges'!$D:$O,3,0))</f>
        <v/>
      </c>
      <c r="D192" s="85" t="str">
        <f>IF($A192="","",VLOOKUP($A192,'Annex 2 EHV charges'!$D:$O,4,0))</f>
        <v/>
      </c>
      <c r="E192" s="90" t="str">
        <f>IFERROR(IF(VLOOKUP($A192,'Annex 2 EHV charges'!$D:$O,10,FALSE)=0,"",VLOOKUP($A192,'Annex 2 EHV charges'!$D:$O,10,FALSE)),"")</f>
        <v/>
      </c>
      <c r="F192" s="91" t="str">
        <f>IFERROR(IF(VLOOKUP($A192,'Annex 2 EHV charges'!$D:$O,11,FALSE)=0,"",VLOOKUP($A192,'Annex 2 EHV charges'!$D:$O,11,FALSE)),"")</f>
        <v/>
      </c>
      <c r="G192" s="92" t="str">
        <f>IFERROR(IF(VLOOKUP($A192,'Annex 2 EHV charges'!$D:$O,12,FALSE)=0,"",VLOOKUP($A192,'Annex 2 EHV charges'!$D:$O,12,FALSE)),"")</f>
        <v/>
      </c>
      <c r="H192" s="92" t="str">
        <f>IFERROR(IF(VLOOKUP($A192,'Annex 2 EHV charges'!$D:$P,13,FALSE)=0,"",VLOOKUP($A192,'Annex 2 EHV charges'!$D:$P,13,FALSE)),"")</f>
        <v/>
      </c>
    </row>
    <row r="193" spans="1:8" x14ac:dyDescent="0.25">
      <c r="A193" s="86" t="str">
        <f t="array" ref="A193">IFERROR(INDEX('Annex 2 EHV charges'!$D$11:$D$260, MATCH(0, IF(ISBLANK('Annex 2 EHV charges'!$D$11:$D$260),1, COUNTIF(A$4:$A192, 'Annex 2 EHV charges'!$D$11:$D$260)), 0)),"")</f>
        <v/>
      </c>
      <c r="B193" s="85" t="str">
        <f>IF($A193="","",VLOOKUP($A193,'Annex 2 EHV charges'!$D:$O,2,0))</f>
        <v/>
      </c>
      <c r="C193" s="86" t="str">
        <f>IF($A193="","",VLOOKUP($A193,'Annex 2 EHV charges'!$D:$O,3,0))</f>
        <v/>
      </c>
      <c r="D193" s="85" t="str">
        <f>IF($A193="","",VLOOKUP($A193,'Annex 2 EHV charges'!$D:$O,4,0))</f>
        <v/>
      </c>
      <c r="E193" s="90" t="str">
        <f>IFERROR(IF(VLOOKUP($A193,'Annex 2 EHV charges'!$D:$O,10,FALSE)=0,"",VLOOKUP($A193,'Annex 2 EHV charges'!$D:$O,10,FALSE)),"")</f>
        <v/>
      </c>
      <c r="F193" s="91" t="str">
        <f>IFERROR(IF(VLOOKUP($A193,'Annex 2 EHV charges'!$D:$O,11,FALSE)=0,"",VLOOKUP($A193,'Annex 2 EHV charges'!$D:$O,11,FALSE)),"")</f>
        <v/>
      </c>
      <c r="G193" s="92" t="str">
        <f>IFERROR(IF(VLOOKUP($A193,'Annex 2 EHV charges'!$D:$O,12,FALSE)=0,"",VLOOKUP($A193,'Annex 2 EHV charges'!$D:$O,12,FALSE)),"")</f>
        <v/>
      </c>
      <c r="H193" s="92" t="str">
        <f>IFERROR(IF(VLOOKUP($A193,'Annex 2 EHV charges'!$D:$P,13,FALSE)=0,"",VLOOKUP($A193,'Annex 2 EHV charges'!$D:$P,13,FALSE)),"")</f>
        <v/>
      </c>
    </row>
    <row r="194" spans="1:8" x14ac:dyDescent="0.25">
      <c r="A194" s="86" t="str">
        <f t="array" ref="A194">IFERROR(INDEX('Annex 2 EHV charges'!$D$11:$D$260, MATCH(0, IF(ISBLANK('Annex 2 EHV charges'!$D$11:$D$260),1, COUNTIF(A$4:$A193, 'Annex 2 EHV charges'!$D$11:$D$260)), 0)),"")</f>
        <v/>
      </c>
      <c r="B194" s="85" t="str">
        <f>IF($A194="","",VLOOKUP($A194,'Annex 2 EHV charges'!$D:$O,2,0))</f>
        <v/>
      </c>
      <c r="C194" s="86" t="str">
        <f>IF($A194="","",VLOOKUP($A194,'Annex 2 EHV charges'!$D:$O,3,0))</f>
        <v/>
      </c>
      <c r="D194" s="85" t="str">
        <f>IF($A194="","",VLOOKUP($A194,'Annex 2 EHV charges'!$D:$O,4,0))</f>
        <v/>
      </c>
      <c r="E194" s="90" t="str">
        <f>IFERROR(IF(VLOOKUP($A194,'Annex 2 EHV charges'!$D:$O,10,FALSE)=0,"",VLOOKUP($A194,'Annex 2 EHV charges'!$D:$O,10,FALSE)),"")</f>
        <v/>
      </c>
      <c r="F194" s="91" t="str">
        <f>IFERROR(IF(VLOOKUP($A194,'Annex 2 EHV charges'!$D:$O,11,FALSE)=0,"",VLOOKUP($A194,'Annex 2 EHV charges'!$D:$O,11,FALSE)),"")</f>
        <v/>
      </c>
      <c r="G194" s="92" t="str">
        <f>IFERROR(IF(VLOOKUP($A194,'Annex 2 EHV charges'!$D:$O,12,FALSE)=0,"",VLOOKUP($A194,'Annex 2 EHV charges'!$D:$O,12,FALSE)),"")</f>
        <v/>
      </c>
      <c r="H194" s="92" t="str">
        <f>IFERROR(IF(VLOOKUP($A194,'Annex 2 EHV charges'!$D:$P,13,FALSE)=0,"",VLOOKUP($A194,'Annex 2 EHV charges'!$D:$P,13,FALSE)),"")</f>
        <v/>
      </c>
    </row>
    <row r="195" spans="1:8" x14ac:dyDescent="0.25">
      <c r="A195" s="86" t="str">
        <f t="array" ref="A195">IFERROR(INDEX('Annex 2 EHV charges'!$D$11:$D$260, MATCH(0, IF(ISBLANK('Annex 2 EHV charges'!$D$11:$D$260),1, COUNTIF(A$4:$A194, 'Annex 2 EHV charges'!$D$11:$D$260)), 0)),"")</f>
        <v/>
      </c>
      <c r="B195" s="85" t="str">
        <f>IF($A195="","",VLOOKUP($A195,'Annex 2 EHV charges'!$D:$O,2,0))</f>
        <v/>
      </c>
      <c r="C195" s="86" t="str">
        <f>IF($A195="","",VLOOKUP($A195,'Annex 2 EHV charges'!$D:$O,3,0))</f>
        <v/>
      </c>
      <c r="D195" s="85" t="str">
        <f>IF($A195="","",VLOOKUP($A195,'Annex 2 EHV charges'!$D:$O,4,0))</f>
        <v/>
      </c>
      <c r="E195" s="90" t="str">
        <f>IFERROR(IF(VLOOKUP($A195,'Annex 2 EHV charges'!$D:$O,10,FALSE)=0,"",VLOOKUP($A195,'Annex 2 EHV charges'!$D:$O,10,FALSE)),"")</f>
        <v/>
      </c>
      <c r="F195" s="91" t="str">
        <f>IFERROR(IF(VLOOKUP($A195,'Annex 2 EHV charges'!$D:$O,11,FALSE)=0,"",VLOOKUP($A195,'Annex 2 EHV charges'!$D:$O,11,FALSE)),"")</f>
        <v/>
      </c>
      <c r="G195" s="92" t="str">
        <f>IFERROR(IF(VLOOKUP($A195,'Annex 2 EHV charges'!$D:$O,12,FALSE)=0,"",VLOOKUP($A195,'Annex 2 EHV charges'!$D:$O,12,FALSE)),"")</f>
        <v/>
      </c>
      <c r="H195" s="92" t="str">
        <f>IFERROR(IF(VLOOKUP($A195,'Annex 2 EHV charges'!$D:$P,13,FALSE)=0,"",VLOOKUP($A195,'Annex 2 EHV charges'!$D:$P,13,FALSE)),"")</f>
        <v/>
      </c>
    </row>
    <row r="196" spans="1:8" x14ac:dyDescent="0.25">
      <c r="A196" s="86" t="str">
        <f t="array" ref="A196">IFERROR(INDEX('Annex 2 EHV charges'!$D$11:$D$260, MATCH(0, IF(ISBLANK('Annex 2 EHV charges'!$D$11:$D$260),1, COUNTIF(A$4:$A195, 'Annex 2 EHV charges'!$D$11:$D$260)), 0)),"")</f>
        <v/>
      </c>
      <c r="B196" s="85" t="str">
        <f>IF($A196="","",VLOOKUP($A196,'Annex 2 EHV charges'!$D:$O,2,0))</f>
        <v/>
      </c>
      <c r="C196" s="86" t="str">
        <f>IF($A196="","",VLOOKUP($A196,'Annex 2 EHV charges'!$D:$O,3,0))</f>
        <v/>
      </c>
      <c r="D196" s="85" t="str">
        <f>IF($A196="","",VLOOKUP($A196,'Annex 2 EHV charges'!$D:$O,4,0))</f>
        <v/>
      </c>
      <c r="E196" s="90" t="str">
        <f>IFERROR(IF(VLOOKUP($A196,'Annex 2 EHV charges'!$D:$O,10,FALSE)=0,"",VLOOKUP($A196,'Annex 2 EHV charges'!$D:$O,10,FALSE)),"")</f>
        <v/>
      </c>
      <c r="F196" s="91" t="str">
        <f>IFERROR(IF(VLOOKUP($A196,'Annex 2 EHV charges'!$D:$O,11,FALSE)=0,"",VLOOKUP($A196,'Annex 2 EHV charges'!$D:$O,11,FALSE)),"")</f>
        <v/>
      </c>
      <c r="G196" s="92" t="str">
        <f>IFERROR(IF(VLOOKUP($A196,'Annex 2 EHV charges'!$D:$O,12,FALSE)=0,"",VLOOKUP($A196,'Annex 2 EHV charges'!$D:$O,12,FALSE)),"")</f>
        <v/>
      </c>
      <c r="H196" s="92" t="str">
        <f>IFERROR(IF(VLOOKUP($A196,'Annex 2 EHV charges'!$D:$P,13,FALSE)=0,"",VLOOKUP($A196,'Annex 2 EHV charges'!$D:$P,13,FALSE)),"")</f>
        <v/>
      </c>
    </row>
    <row r="197" spans="1:8" x14ac:dyDescent="0.25">
      <c r="A197" s="86" t="str">
        <f t="array" ref="A197">IFERROR(INDEX('Annex 2 EHV charges'!$D$11:$D$260, MATCH(0, IF(ISBLANK('Annex 2 EHV charges'!$D$11:$D$260),1, COUNTIF(A$4:$A196, 'Annex 2 EHV charges'!$D$11:$D$260)), 0)),"")</f>
        <v/>
      </c>
      <c r="B197" s="85" t="str">
        <f>IF($A197="","",VLOOKUP($A197,'Annex 2 EHV charges'!$D:$O,2,0))</f>
        <v/>
      </c>
      <c r="C197" s="86" t="str">
        <f>IF($A197="","",VLOOKUP($A197,'Annex 2 EHV charges'!$D:$O,3,0))</f>
        <v/>
      </c>
      <c r="D197" s="85" t="str">
        <f>IF($A197="","",VLOOKUP($A197,'Annex 2 EHV charges'!$D:$O,4,0))</f>
        <v/>
      </c>
      <c r="E197" s="90" t="str">
        <f>IFERROR(IF(VLOOKUP($A197,'Annex 2 EHV charges'!$D:$O,10,FALSE)=0,"",VLOOKUP($A197,'Annex 2 EHV charges'!$D:$O,10,FALSE)),"")</f>
        <v/>
      </c>
      <c r="F197" s="91" t="str">
        <f>IFERROR(IF(VLOOKUP($A197,'Annex 2 EHV charges'!$D:$O,11,FALSE)=0,"",VLOOKUP($A197,'Annex 2 EHV charges'!$D:$O,11,FALSE)),"")</f>
        <v/>
      </c>
      <c r="G197" s="92" t="str">
        <f>IFERROR(IF(VLOOKUP($A197,'Annex 2 EHV charges'!$D:$O,12,FALSE)=0,"",VLOOKUP($A197,'Annex 2 EHV charges'!$D:$O,12,FALSE)),"")</f>
        <v/>
      </c>
      <c r="H197" s="92" t="str">
        <f>IFERROR(IF(VLOOKUP($A197,'Annex 2 EHV charges'!$D:$P,13,FALSE)=0,"",VLOOKUP($A197,'Annex 2 EHV charges'!$D:$P,13,FALSE)),"")</f>
        <v/>
      </c>
    </row>
    <row r="198" spans="1:8" x14ac:dyDescent="0.25">
      <c r="A198" s="86" t="str">
        <f t="array" ref="A198">IFERROR(INDEX('Annex 2 EHV charges'!$D$11:$D$260, MATCH(0, IF(ISBLANK('Annex 2 EHV charges'!$D$11:$D$260),1, COUNTIF(A$4:$A197, 'Annex 2 EHV charges'!$D$11:$D$260)), 0)),"")</f>
        <v/>
      </c>
      <c r="B198" s="85" t="str">
        <f>IF($A198="","",VLOOKUP($A198,'Annex 2 EHV charges'!$D:$O,2,0))</f>
        <v/>
      </c>
      <c r="C198" s="86" t="str">
        <f>IF($A198="","",VLOOKUP($A198,'Annex 2 EHV charges'!$D:$O,3,0))</f>
        <v/>
      </c>
      <c r="D198" s="85" t="str">
        <f>IF($A198="","",VLOOKUP($A198,'Annex 2 EHV charges'!$D:$O,4,0))</f>
        <v/>
      </c>
      <c r="E198" s="90" t="str">
        <f>IFERROR(IF(VLOOKUP($A198,'Annex 2 EHV charges'!$D:$O,10,FALSE)=0,"",VLOOKUP($A198,'Annex 2 EHV charges'!$D:$O,10,FALSE)),"")</f>
        <v/>
      </c>
      <c r="F198" s="91" t="str">
        <f>IFERROR(IF(VLOOKUP($A198,'Annex 2 EHV charges'!$D:$O,11,FALSE)=0,"",VLOOKUP($A198,'Annex 2 EHV charges'!$D:$O,11,FALSE)),"")</f>
        <v/>
      </c>
      <c r="G198" s="92" t="str">
        <f>IFERROR(IF(VLOOKUP($A198,'Annex 2 EHV charges'!$D:$O,12,FALSE)=0,"",VLOOKUP($A198,'Annex 2 EHV charges'!$D:$O,12,FALSE)),"")</f>
        <v/>
      </c>
      <c r="H198" s="92" t="str">
        <f>IFERROR(IF(VLOOKUP($A198,'Annex 2 EHV charges'!$D:$P,13,FALSE)=0,"",VLOOKUP($A198,'Annex 2 EHV charges'!$D:$P,13,FALSE)),"")</f>
        <v/>
      </c>
    </row>
    <row r="199" spans="1:8" x14ac:dyDescent="0.25">
      <c r="A199" s="86" t="str">
        <f t="array" ref="A199">IFERROR(INDEX('Annex 2 EHV charges'!$D$11:$D$260, MATCH(0, IF(ISBLANK('Annex 2 EHV charges'!$D$11:$D$260),1, COUNTIF(A$4:$A198, 'Annex 2 EHV charges'!$D$11:$D$260)), 0)),"")</f>
        <v/>
      </c>
      <c r="B199" s="85" t="str">
        <f>IF($A199="","",VLOOKUP($A199,'Annex 2 EHV charges'!$D:$O,2,0))</f>
        <v/>
      </c>
      <c r="C199" s="86" t="str">
        <f>IF($A199="","",VLOOKUP($A199,'Annex 2 EHV charges'!$D:$O,3,0))</f>
        <v/>
      </c>
      <c r="D199" s="85" t="str">
        <f>IF($A199="","",VLOOKUP($A199,'Annex 2 EHV charges'!$D:$O,4,0))</f>
        <v/>
      </c>
      <c r="E199" s="90" t="str">
        <f>IFERROR(IF(VLOOKUP($A199,'Annex 2 EHV charges'!$D:$O,10,FALSE)=0,"",VLOOKUP($A199,'Annex 2 EHV charges'!$D:$O,10,FALSE)),"")</f>
        <v/>
      </c>
      <c r="F199" s="91" t="str">
        <f>IFERROR(IF(VLOOKUP($A199,'Annex 2 EHV charges'!$D:$O,11,FALSE)=0,"",VLOOKUP($A199,'Annex 2 EHV charges'!$D:$O,11,FALSE)),"")</f>
        <v/>
      </c>
      <c r="G199" s="92" t="str">
        <f>IFERROR(IF(VLOOKUP($A199,'Annex 2 EHV charges'!$D:$O,12,FALSE)=0,"",VLOOKUP($A199,'Annex 2 EHV charges'!$D:$O,12,FALSE)),"")</f>
        <v/>
      </c>
      <c r="H199" s="92" t="str">
        <f>IFERROR(IF(VLOOKUP($A199,'Annex 2 EHV charges'!$D:$P,13,FALSE)=0,"",VLOOKUP($A199,'Annex 2 EHV charges'!$D:$P,13,FALSE)),"")</f>
        <v/>
      </c>
    </row>
    <row r="200" spans="1:8" x14ac:dyDescent="0.25">
      <c r="A200" s="86" t="str">
        <f t="array" ref="A200">IFERROR(INDEX('Annex 2 EHV charges'!$D$11:$D$260, MATCH(0, IF(ISBLANK('Annex 2 EHV charges'!$D$11:$D$260),1, COUNTIF(A$4:$A199, 'Annex 2 EHV charges'!$D$11:$D$260)), 0)),"")</f>
        <v/>
      </c>
      <c r="B200" s="85" t="str">
        <f>IF($A200="","",VLOOKUP($A200,'Annex 2 EHV charges'!$D:$O,2,0))</f>
        <v/>
      </c>
      <c r="C200" s="86" t="str">
        <f>IF($A200="","",VLOOKUP($A200,'Annex 2 EHV charges'!$D:$O,3,0))</f>
        <v/>
      </c>
      <c r="D200" s="85" t="str">
        <f>IF($A200="","",VLOOKUP($A200,'Annex 2 EHV charges'!$D:$O,4,0))</f>
        <v/>
      </c>
      <c r="E200" s="90" t="str">
        <f>IFERROR(IF(VLOOKUP($A200,'Annex 2 EHV charges'!$D:$O,10,FALSE)=0,"",VLOOKUP($A200,'Annex 2 EHV charges'!$D:$O,10,FALSE)),"")</f>
        <v/>
      </c>
      <c r="F200" s="91" t="str">
        <f>IFERROR(IF(VLOOKUP($A200,'Annex 2 EHV charges'!$D:$O,11,FALSE)=0,"",VLOOKUP($A200,'Annex 2 EHV charges'!$D:$O,11,FALSE)),"")</f>
        <v/>
      </c>
      <c r="G200" s="92" t="str">
        <f>IFERROR(IF(VLOOKUP($A200,'Annex 2 EHV charges'!$D:$O,12,FALSE)=0,"",VLOOKUP($A200,'Annex 2 EHV charges'!$D:$O,12,FALSE)),"")</f>
        <v/>
      </c>
      <c r="H200" s="92" t="str">
        <f>IFERROR(IF(VLOOKUP($A200,'Annex 2 EHV charges'!$D:$P,13,FALSE)=0,"",VLOOKUP($A200,'Annex 2 EHV charges'!$D:$P,13,FALSE)),"")</f>
        <v/>
      </c>
    </row>
    <row r="201" spans="1:8" x14ac:dyDescent="0.25">
      <c r="A201" s="86" t="str">
        <f t="array" ref="A201">IFERROR(INDEX('Annex 2 EHV charges'!$D$11:$D$260, MATCH(0, IF(ISBLANK('Annex 2 EHV charges'!$D$11:$D$260),1, COUNTIF(A$4:$A200, 'Annex 2 EHV charges'!$D$11:$D$260)), 0)),"")</f>
        <v/>
      </c>
      <c r="B201" s="85" t="str">
        <f>IF($A201="","",VLOOKUP($A201,'Annex 2 EHV charges'!$D:$O,2,0))</f>
        <v/>
      </c>
      <c r="C201" s="86" t="str">
        <f>IF($A201="","",VLOOKUP($A201,'Annex 2 EHV charges'!$D:$O,3,0))</f>
        <v/>
      </c>
      <c r="D201" s="85" t="str">
        <f>IF($A201="","",VLOOKUP($A201,'Annex 2 EHV charges'!$D:$O,4,0))</f>
        <v/>
      </c>
      <c r="E201" s="90" t="str">
        <f>IFERROR(IF(VLOOKUP($A201,'Annex 2 EHV charges'!$D:$O,10,FALSE)=0,"",VLOOKUP($A201,'Annex 2 EHV charges'!$D:$O,10,FALSE)),"")</f>
        <v/>
      </c>
      <c r="F201" s="91" t="str">
        <f>IFERROR(IF(VLOOKUP($A201,'Annex 2 EHV charges'!$D:$O,11,FALSE)=0,"",VLOOKUP($A201,'Annex 2 EHV charges'!$D:$O,11,FALSE)),"")</f>
        <v/>
      </c>
      <c r="G201" s="92" t="str">
        <f>IFERROR(IF(VLOOKUP($A201,'Annex 2 EHV charges'!$D:$O,12,FALSE)=0,"",VLOOKUP($A201,'Annex 2 EHV charges'!$D:$O,12,FALSE)),"")</f>
        <v/>
      </c>
      <c r="H201" s="92" t="str">
        <f>IFERROR(IF(VLOOKUP($A201,'Annex 2 EHV charges'!$D:$P,13,FALSE)=0,"",VLOOKUP($A201,'Annex 2 EHV charges'!$D:$P,13,FALSE)),"")</f>
        <v/>
      </c>
    </row>
    <row r="202" spans="1:8" x14ac:dyDescent="0.25">
      <c r="A202" s="86" t="str">
        <f t="array" ref="A202">IFERROR(INDEX('Annex 2 EHV charges'!$D$11:$D$260, MATCH(0, IF(ISBLANK('Annex 2 EHV charges'!$D$11:$D$260),1, COUNTIF(A$4:$A201, 'Annex 2 EHV charges'!$D$11:$D$260)), 0)),"")</f>
        <v/>
      </c>
      <c r="B202" s="85" t="str">
        <f>IF($A202="","",VLOOKUP($A202,'Annex 2 EHV charges'!$D:$O,2,0))</f>
        <v/>
      </c>
      <c r="C202" s="86" t="str">
        <f>IF($A202="","",VLOOKUP($A202,'Annex 2 EHV charges'!$D:$O,3,0))</f>
        <v/>
      </c>
      <c r="D202" s="85" t="str">
        <f>IF($A202="","",VLOOKUP($A202,'Annex 2 EHV charges'!$D:$O,4,0))</f>
        <v/>
      </c>
      <c r="E202" s="90" t="str">
        <f>IFERROR(IF(VLOOKUP($A202,'Annex 2 EHV charges'!$D:$O,10,FALSE)=0,"",VLOOKUP($A202,'Annex 2 EHV charges'!$D:$O,10,FALSE)),"")</f>
        <v/>
      </c>
      <c r="F202" s="91" t="str">
        <f>IFERROR(IF(VLOOKUP($A202,'Annex 2 EHV charges'!$D:$O,11,FALSE)=0,"",VLOOKUP($A202,'Annex 2 EHV charges'!$D:$O,11,FALSE)),"")</f>
        <v/>
      </c>
      <c r="G202" s="92" t="str">
        <f>IFERROR(IF(VLOOKUP($A202,'Annex 2 EHV charges'!$D:$O,12,FALSE)=0,"",VLOOKUP($A202,'Annex 2 EHV charges'!$D:$O,12,FALSE)),"")</f>
        <v/>
      </c>
      <c r="H202" s="92" t="str">
        <f>IFERROR(IF(VLOOKUP($A202,'Annex 2 EHV charges'!$D:$P,13,FALSE)=0,"",VLOOKUP($A202,'Annex 2 EHV charges'!$D:$P,13,FALSE)),"")</f>
        <v/>
      </c>
    </row>
    <row r="203" spans="1:8" x14ac:dyDescent="0.25">
      <c r="A203" s="86" t="str">
        <f t="array" ref="A203">IFERROR(INDEX('Annex 2 EHV charges'!$D$11:$D$260, MATCH(0, IF(ISBLANK('Annex 2 EHV charges'!$D$11:$D$260),1, COUNTIF(A$4:$A202, 'Annex 2 EHV charges'!$D$11:$D$260)), 0)),"")</f>
        <v/>
      </c>
      <c r="B203" s="85" t="str">
        <f>IF($A203="","",VLOOKUP($A203,'Annex 2 EHV charges'!$D:$O,2,0))</f>
        <v/>
      </c>
      <c r="C203" s="86" t="str">
        <f>IF($A203="","",VLOOKUP($A203,'Annex 2 EHV charges'!$D:$O,3,0))</f>
        <v/>
      </c>
      <c r="D203" s="85" t="str">
        <f>IF($A203="","",VLOOKUP($A203,'Annex 2 EHV charges'!$D:$O,4,0))</f>
        <v/>
      </c>
      <c r="E203" s="90" t="str">
        <f>IFERROR(IF(VLOOKUP($A203,'Annex 2 EHV charges'!$D:$O,10,FALSE)=0,"",VLOOKUP($A203,'Annex 2 EHV charges'!$D:$O,10,FALSE)),"")</f>
        <v/>
      </c>
      <c r="F203" s="91" t="str">
        <f>IFERROR(IF(VLOOKUP($A203,'Annex 2 EHV charges'!$D:$O,11,FALSE)=0,"",VLOOKUP($A203,'Annex 2 EHV charges'!$D:$O,11,FALSE)),"")</f>
        <v/>
      </c>
      <c r="G203" s="92" t="str">
        <f>IFERROR(IF(VLOOKUP($A203,'Annex 2 EHV charges'!$D:$O,12,FALSE)=0,"",VLOOKUP($A203,'Annex 2 EHV charges'!$D:$O,12,FALSE)),"")</f>
        <v/>
      </c>
      <c r="H203" s="92" t="str">
        <f>IFERROR(IF(VLOOKUP($A203,'Annex 2 EHV charges'!$D:$P,13,FALSE)=0,"",VLOOKUP($A203,'Annex 2 EHV charges'!$D:$P,13,FALSE)),"")</f>
        <v/>
      </c>
    </row>
    <row r="204" spans="1:8" x14ac:dyDescent="0.25">
      <c r="A204" s="86" t="str">
        <f t="array" ref="A204">IFERROR(INDEX('Annex 2 EHV charges'!$D$11:$D$260, MATCH(0, IF(ISBLANK('Annex 2 EHV charges'!$D$11:$D$260),1, COUNTIF(A$4:$A203, 'Annex 2 EHV charges'!$D$11:$D$260)), 0)),"")</f>
        <v/>
      </c>
      <c r="B204" s="85" t="str">
        <f>IF($A204="","",VLOOKUP($A204,'Annex 2 EHV charges'!$D:$O,2,0))</f>
        <v/>
      </c>
      <c r="C204" s="86" t="str">
        <f>IF($A204="","",VLOOKUP($A204,'Annex 2 EHV charges'!$D:$O,3,0))</f>
        <v/>
      </c>
      <c r="D204" s="85" t="str">
        <f>IF($A204="","",VLOOKUP($A204,'Annex 2 EHV charges'!$D:$O,4,0))</f>
        <v/>
      </c>
      <c r="E204" s="90" t="str">
        <f>IFERROR(IF(VLOOKUP($A204,'Annex 2 EHV charges'!$D:$O,10,FALSE)=0,"",VLOOKUP($A204,'Annex 2 EHV charges'!$D:$O,10,FALSE)),"")</f>
        <v/>
      </c>
      <c r="F204" s="91" t="str">
        <f>IFERROR(IF(VLOOKUP($A204,'Annex 2 EHV charges'!$D:$O,11,FALSE)=0,"",VLOOKUP($A204,'Annex 2 EHV charges'!$D:$O,11,FALSE)),"")</f>
        <v/>
      </c>
      <c r="G204" s="92" t="str">
        <f>IFERROR(IF(VLOOKUP($A204,'Annex 2 EHV charges'!$D:$O,12,FALSE)=0,"",VLOOKUP($A204,'Annex 2 EHV charges'!$D:$O,12,FALSE)),"")</f>
        <v/>
      </c>
      <c r="H204" s="92" t="str">
        <f>IFERROR(IF(VLOOKUP($A204,'Annex 2 EHV charges'!$D:$P,13,FALSE)=0,"",VLOOKUP($A204,'Annex 2 EHV charges'!$D:$P,13,FALSE)),"")</f>
        <v/>
      </c>
    </row>
    <row r="205" spans="1:8" x14ac:dyDescent="0.25">
      <c r="A205" s="86" t="str">
        <f t="array" ref="A205">IFERROR(INDEX('Annex 2 EHV charges'!$D$11:$D$260, MATCH(0, IF(ISBLANK('Annex 2 EHV charges'!$D$11:$D$260),1, COUNTIF(A$4:$A204, 'Annex 2 EHV charges'!$D$11:$D$260)), 0)),"")</f>
        <v/>
      </c>
      <c r="B205" s="85" t="str">
        <f>IF($A205="","",VLOOKUP($A205,'Annex 2 EHV charges'!$D:$O,2,0))</f>
        <v/>
      </c>
      <c r="C205" s="86" t="str">
        <f>IF($A205="","",VLOOKUP($A205,'Annex 2 EHV charges'!$D:$O,3,0))</f>
        <v/>
      </c>
      <c r="D205" s="85" t="str">
        <f>IF($A205="","",VLOOKUP($A205,'Annex 2 EHV charges'!$D:$O,4,0))</f>
        <v/>
      </c>
      <c r="E205" s="90" t="str">
        <f>IFERROR(IF(VLOOKUP($A205,'Annex 2 EHV charges'!$D:$O,10,FALSE)=0,"",VLOOKUP($A205,'Annex 2 EHV charges'!$D:$O,10,FALSE)),"")</f>
        <v/>
      </c>
      <c r="F205" s="91" t="str">
        <f>IFERROR(IF(VLOOKUP($A205,'Annex 2 EHV charges'!$D:$O,11,FALSE)=0,"",VLOOKUP($A205,'Annex 2 EHV charges'!$D:$O,11,FALSE)),"")</f>
        <v/>
      </c>
      <c r="G205" s="92" t="str">
        <f>IFERROR(IF(VLOOKUP($A205,'Annex 2 EHV charges'!$D:$O,12,FALSE)=0,"",VLOOKUP($A205,'Annex 2 EHV charges'!$D:$O,12,FALSE)),"")</f>
        <v/>
      </c>
      <c r="H205" s="92" t="str">
        <f>IFERROR(IF(VLOOKUP($A205,'Annex 2 EHV charges'!$D:$P,13,FALSE)=0,"",VLOOKUP($A205,'Annex 2 EHV charges'!$D:$P,13,FALSE)),"")</f>
        <v/>
      </c>
    </row>
    <row r="206" spans="1:8" x14ac:dyDescent="0.25">
      <c r="A206" s="86" t="str">
        <f t="array" ref="A206">IFERROR(INDEX('Annex 2 EHV charges'!$D$11:$D$260, MATCH(0, IF(ISBLANK('Annex 2 EHV charges'!$D$11:$D$260),1, COUNTIF(A$4:$A205, 'Annex 2 EHV charges'!$D$11:$D$260)), 0)),"")</f>
        <v/>
      </c>
      <c r="B206" s="85" t="str">
        <f>IF($A206="","",VLOOKUP($A206,'Annex 2 EHV charges'!$D:$O,2,0))</f>
        <v/>
      </c>
      <c r="C206" s="86" t="str">
        <f>IF($A206="","",VLOOKUP($A206,'Annex 2 EHV charges'!$D:$O,3,0))</f>
        <v/>
      </c>
      <c r="D206" s="85" t="str">
        <f>IF($A206="","",VLOOKUP($A206,'Annex 2 EHV charges'!$D:$O,4,0))</f>
        <v/>
      </c>
      <c r="E206" s="90" t="str">
        <f>IFERROR(IF(VLOOKUP($A206,'Annex 2 EHV charges'!$D:$O,10,FALSE)=0,"",VLOOKUP($A206,'Annex 2 EHV charges'!$D:$O,10,FALSE)),"")</f>
        <v/>
      </c>
      <c r="F206" s="91" t="str">
        <f>IFERROR(IF(VLOOKUP($A206,'Annex 2 EHV charges'!$D:$O,11,FALSE)=0,"",VLOOKUP($A206,'Annex 2 EHV charges'!$D:$O,11,FALSE)),"")</f>
        <v/>
      </c>
      <c r="G206" s="92" t="str">
        <f>IFERROR(IF(VLOOKUP($A206,'Annex 2 EHV charges'!$D:$O,12,FALSE)=0,"",VLOOKUP($A206,'Annex 2 EHV charges'!$D:$O,12,FALSE)),"")</f>
        <v/>
      </c>
      <c r="H206" s="92" t="str">
        <f>IFERROR(IF(VLOOKUP($A206,'Annex 2 EHV charges'!$D:$P,13,FALSE)=0,"",VLOOKUP($A206,'Annex 2 EHV charges'!$D:$P,13,FALSE)),"")</f>
        <v/>
      </c>
    </row>
    <row r="207" spans="1:8" x14ac:dyDescent="0.25">
      <c r="A207" s="86" t="str">
        <f t="array" ref="A207">IFERROR(INDEX('Annex 2 EHV charges'!$D$11:$D$260, MATCH(0, IF(ISBLANK('Annex 2 EHV charges'!$D$11:$D$260),1, COUNTIF(A$4:$A206, 'Annex 2 EHV charges'!$D$11:$D$260)), 0)),"")</f>
        <v/>
      </c>
      <c r="B207" s="85" t="str">
        <f>IF($A207="","",VLOOKUP($A207,'Annex 2 EHV charges'!$D:$O,2,0))</f>
        <v/>
      </c>
      <c r="C207" s="86" t="str">
        <f>IF($A207="","",VLOOKUP($A207,'Annex 2 EHV charges'!$D:$O,3,0))</f>
        <v/>
      </c>
      <c r="D207" s="85" t="str">
        <f>IF($A207="","",VLOOKUP($A207,'Annex 2 EHV charges'!$D:$O,4,0))</f>
        <v/>
      </c>
      <c r="E207" s="90" t="str">
        <f>IFERROR(IF(VLOOKUP($A207,'Annex 2 EHV charges'!$D:$O,10,FALSE)=0,"",VLOOKUP($A207,'Annex 2 EHV charges'!$D:$O,10,FALSE)),"")</f>
        <v/>
      </c>
      <c r="F207" s="91" t="str">
        <f>IFERROR(IF(VLOOKUP($A207,'Annex 2 EHV charges'!$D:$O,11,FALSE)=0,"",VLOOKUP($A207,'Annex 2 EHV charges'!$D:$O,11,FALSE)),"")</f>
        <v/>
      </c>
      <c r="G207" s="92" t="str">
        <f>IFERROR(IF(VLOOKUP($A207,'Annex 2 EHV charges'!$D:$O,12,FALSE)=0,"",VLOOKUP($A207,'Annex 2 EHV charges'!$D:$O,12,FALSE)),"")</f>
        <v/>
      </c>
      <c r="H207" s="92" t="str">
        <f>IFERROR(IF(VLOOKUP($A207,'Annex 2 EHV charges'!$D:$P,13,FALSE)=0,"",VLOOKUP($A207,'Annex 2 EHV charges'!$D:$P,13,FALSE)),"")</f>
        <v/>
      </c>
    </row>
    <row r="208" spans="1:8" x14ac:dyDescent="0.25">
      <c r="A208" s="86" t="str">
        <f t="array" ref="A208">IFERROR(INDEX('Annex 2 EHV charges'!$D$11:$D$260, MATCH(0, IF(ISBLANK('Annex 2 EHV charges'!$D$11:$D$260),1, COUNTIF(A$4:$A207, 'Annex 2 EHV charges'!$D$11:$D$260)), 0)),"")</f>
        <v/>
      </c>
      <c r="B208" s="85" t="str">
        <f>IF($A208="","",VLOOKUP($A208,'Annex 2 EHV charges'!$D:$O,2,0))</f>
        <v/>
      </c>
      <c r="C208" s="86" t="str">
        <f>IF($A208="","",VLOOKUP($A208,'Annex 2 EHV charges'!$D:$O,3,0))</f>
        <v/>
      </c>
      <c r="D208" s="85" t="str">
        <f>IF($A208="","",VLOOKUP($A208,'Annex 2 EHV charges'!$D:$O,4,0))</f>
        <v/>
      </c>
      <c r="E208" s="90" t="str">
        <f>IFERROR(IF(VLOOKUP($A208,'Annex 2 EHV charges'!$D:$O,10,FALSE)=0,"",VLOOKUP($A208,'Annex 2 EHV charges'!$D:$O,10,FALSE)),"")</f>
        <v/>
      </c>
      <c r="F208" s="91" t="str">
        <f>IFERROR(IF(VLOOKUP($A208,'Annex 2 EHV charges'!$D:$O,11,FALSE)=0,"",VLOOKUP($A208,'Annex 2 EHV charges'!$D:$O,11,FALSE)),"")</f>
        <v/>
      </c>
      <c r="G208" s="92" t="str">
        <f>IFERROR(IF(VLOOKUP($A208,'Annex 2 EHV charges'!$D:$O,12,FALSE)=0,"",VLOOKUP($A208,'Annex 2 EHV charges'!$D:$O,12,FALSE)),"")</f>
        <v/>
      </c>
      <c r="H208" s="92" t="str">
        <f>IFERROR(IF(VLOOKUP($A208,'Annex 2 EHV charges'!$D:$P,13,FALSE)=0,"",VLOOKUP($A208,'Annex 2 EHV charges'!$D:$P,13,FALSE)),"")</f>
        <v/>
      </c>
    </row>
    <row r="209" spans="1:8" x14ac:dyDescent="0.25">
      <c r="A209" s="86" t="str">
        <f t="array" ref="A209">IFERROR(INDEX('Annex 2 EHV charges'!$D$11:$D$260, MATCH(0, IF(ISBLANK('Annex 2 EHV charges'!$D$11:$D$260),1, COUNTIF(A$4:$A208, 'Annex 2 EHV charges'!$D$11:$D$260)), 0)),"")</f>
        <v/>
      </c>
      <c r="B209" s="85" t="str">
        <f>IF($A209="","",VLOOKUP($A209,'Annex 2 EHV charges'!$D:$O,2,0))</f>
        <v/>
      </c>
      <c r="C209" s="86" t="str">
        <f>IF($A209="","",VLOOKUP($A209,'Annex 2 EHV charges'!$D:$O,3,0))</f>
        <v/>
      </c>
      <c r="D209" s="85" t="str">
        <f>IF($A209="","",VLOOKUP($A209,'Annex 2 EHV charges'!$D:$O,4,0))</f>
        <v/>
      </c>
      <c r="E209" s="90" t="str">
        <f>IFERROR(IF(VLOOKUP($A209,'Annex 2 EHV charges'!$D:$O,10,FALSE)=0,"",VLOOKUP($A209,'Annex 2 EHV charges'!$D:$O,10,FALSE)),"")</f>
        <v/>
      </c>
      <c r="F209" s="91" t="str">
        <f>IFERROR(IF(VLOOKUP($A209,'Annex 2 EHV charges'!$D:$O,11,FALSE)=0,"",VLOOKUP($A209,'Annex 2 EHV charges'!$D:$O,11,FALSE)),"")</f>
        <v/>
      </c>
      <c r="G209" s="92" t="str">
        <f>IFERROR(IF(VLOOKUP($A209,'Annex 2 EHV charges'!$D:$O,12,FALSE)=0,"",VLOOKUP($A209,'Annex 2 EHV charges'!$D:$O,12,FALSE)),"")</f>
        <v/>
      </c>
      <c r="H209" s="92" t="str">
        <f>IFERROR(IF(VLOOKUP($A209,'Annex 2 EHV charges'!$D:$P,13,FALSE)=0,"",VLOOKUP($A209,'Annex 2 EHV charges'!$D:$P,13,FALSE)),"")</f>
        <v/>
      </c>
    </row>
    <row r="210" spans="1:8" x14ac:dyDescent="0.25">
      <c r="A210" s="86" t="str">
        <f t="array" ref="A210">IFERROR(INDEX('Annex 2 EHV charges'!$D$11:$D$260, MATCH(0, IF(ISBLANK('Annex 2 EHV charges'!$D$11:$D$260),1, COUNTIF(A$4:$A209, 'Annex 2 EHV charges'!$D$11:$D$260)), 0)),"")</f>
        <v/>
      </c>
      <c r="B210" s="85" t="str">
        <f>IF($A210="","",VLOOKUP($A210,'Annex 2 EHV charges'!$D:$O,2,0))</f>
        <v/>
      </c>
      <c r="C210" s="86" t="str">
        <f>IF($A210="","",VLOOKUP($A210,'Annex 2 EHV charges'!$D:$O,3,0))</f>
        <v/>
      </c>
      <c r="D210" s="85" t="str">
        <f>IF($A210="","",VLOOKUP($A210,'Annex 2 EHV charges'!$D:$O,4,0))</f>
        <v/>
      </c>
      <c r="E210" s="90" t="str">
        <f>IFERROR(IF(VLOOKUP($A210,'Annex 2 EHV charges'!$D:$O,10,FALSE)=0,"",VLOOKUP($A210,'Annex 2 EHV charges'!$D:$O,10,FALSE)),"")</f>
        <v/>
      </c>
      <c r="F210" s="91" t="str">
        <f>IFERROR(IF(VLOOKUP($A210,'Annex 2 EHV charges'!$D:$O,11,FALSE)=0,"",VLOOKUP($A210,'Annex 2 EHV charges'!$D:$O,11,FALSE)),"")</f>
        <v/>
      </c>
      <c r="G210" s="92" t="str">
        <f>IFERROR(IF(VLOOKUP($A210,'Annex 2 EHV charges'!$D:$O,12,FALSE)=0,"",VLOOKUP($A210,'Annex 2 EHV charges'!$D:$O,12,FALSE)),"")</f>
        <v/>
      </c>
      <c r="H210" s="92" t="str">
        <f>IFERROR(IF(VLOOKUP($A210,'Annex 2 EHV charges'!$D:$P,13,FALSE)=0,"",VLOOKUP($A210,'Annex 2 EHV charges'!$D:$P,13,FALSE)),"")</f>
        <v/>
      </c>
    </row>
    <row r="211" spans="1:8" x14ac:dyDescent="0.25">
      <c r="A211" s="86" t="str">
        <f t="array" ref="A211">IFERROR(INDEX('Annex 2 EHV charges'!$D$11:$D$260, MATCH(0, IF(ISBLANK('Annex 2 EHV charges'!$D$11:$D$260),1, COUNTIF(A$4:$A210, 'Annex 2 EHV charges'!$D$11:$D$260)), 0)),"")</f>
        <v/>
      </c>
      <c r="B211" s="85" t="str">
        <f>IF($A211="","",VLOOKUP($A211,'Annex 2 EHV charges'!$D:$O,2,0))</f>
        <v/>
      </c>
      <c r="C211" s="86" t="str">
        <f>IF($A211="","",VLOOKUP($A211,'Annex 2 EHV charges'!$D:$O,3,0))</f>
        <v/>
      </c>
      <c r="D211" s="85" t="str">
        <f>IF($A211="","",VLOOKUP($A211,'Annex 2 EHV charges'!$D:$O,4,0))</f>
        <v/>
      </c>
      <c r="E211" s="90" t="str">
        <f>IFERROR(IF(VLOOKUP($A211,'Annex 2 EHV charges'!$D:$O,10,FALSE)=0,"",VLOOKUP($A211,'Annex 2 EHV charges'!$D:$O,10,FALSE)),"")</f>
        <v/>
      </c>
      <c r="F211" s="91" t="str">
        <f>IFERROR(IF(VLOOKUP($A211,'Annex 2 EHV charges'!$D:$O,11,FALSE)=0,"",VLOOKUP($A211,'Annex 2 EHV charges'!$D:$O,11,FALSE)),"")</f>
        <v/>
      </c>
      <c r="G211" s="92" t="str">
        <f>IFERROR(IF(VLOOKUP($A211,'Annex 2 EHV charges'!$D:$O,12,FALSE)=0,"",VLOOKUP($A211,'Annex 2 EHV charges'!$D:$O,12,FALSE)),"")</f>
        <v/>
      </c>
      <c r="H211" s="92" t="str">
        <f>IFERROR(IF(VLOOKUP($A211,'Annex 2 EHV charges'!$D:$P,13,FALSE)=0,"",VLOOKUP($A211,'Annex 2 EHV charges'!$D:$P,13,FALSE)),"")</f>
        <v/>
      </c>
    </row>
    <row r="212" spans="1:8" x14ac:dyDescent="0.25">
      <c r="A212" s="86" t="str">
        <f t="array" ref="A212">IFERROR(INDEX('Annex 2 EHV charges'!$D$11:$D$260, MATCH(0, IF(ISBLANK('Annex 2 EHV charges'!$D$11:$D$260),1, COUNTIF(A$4:$A211, 'Annex 2 EHV charges'!$D$11:$D$260)), 0)),"")</f>
        <v/>
      </c>
      <c r="B212" s="85" t="str">
        <f>IF($A212="","",VLOOKUP($A212,'Annex 2 EHV charges'!$D:$O,2,0))</f>
        <v/>
      </c>
      <c r="C212" s="86" t="str">
        <f>IF($A212="","",VLOOKUP($A212,'Annex 2 EHV charges'!$D:$O,3,0))</f>
        <v/>
      </c>
      <c r="D212" s="85" t="str">
        <f>IF($A212="","",VLOOKUP($A212,'Annex 2 EHV charges'!$D:$O,4,0))</f>
        <v/>
      </c>
      <c r="E212" s="90" t="str">
        <f>IFERROR(IF(VLOOKUP($A212,'Annex 2 EHV charges'!$D:$O,10,FALSE)=0,"",VLOOKUP($A212,'Annex 2 EHV charges'!$D:$O,10,FALSE)),"")</f>
        <v/>
      </c>
      <c r="F212" s="91" t="str">
        <f>IFERROR(IF(VLOOKUP($A212,'Annex 2 EHV charges'!$D:$O,11,FALSE)=0,"",VLOOKUP($A212,'Annex 2 EHV charges'!$D:$O,11,FALSE)),"")</f>
        <v/>
      </c>
      <c r="G212" s="92" t="str">
        <f>IFERROR(IF(VLOOKUP($A212,'Annex 2 EHV charges'!$D:$O,12,FALSE)=0,"",VLOOKUP($A212,'Annex 2 EHV charges'!$D:$O,12,FALSE)),"")</f>
        <v/>
      </c>
      <c r="H212" s="92" t="str">
        <f>IFERROR(IF(VLOOKUP($A212,'Annex 2 EHV charges'!$D:$P,13,FALSE)=0,"",VLOOKUP($A212,'Annex 2 EHV charges'!$D:$P,13,FALSE)),"")</f>
        <v/>
      </c>
    </row>
    <row r="213" spans="1:8" x14ac:dyDescent="0.25">
      <c r="A213" s="86" t="str">
        <f t="array" ref="A213">IFERROR(INDEX('Annex 2 EHV charges'!$D$11:$D$260, MATCH(0, IF(ISBLANK('Annex 2 EHV charges'!$D$11:$D$260),1, COUNTIF(A$4:$A212, 'Annex 2 EHV charges'!$D$11:$D$260)), 0)),"")</f>
        <v/>
      </c>
      <c r="B213" s="85" t="str">
        <f>IF($A213="","",VLOOKUP($A213,'Annex 2 EHV charges'!$D:$O,2,0))</f>
        <v/>
      </c>
      <c r="C213" s="86" t="str">
        <f>IF($A213="","",VLOOKUP($A213,'Annex 2 EHV charges'!$D:$O,3,0))</f>
        <v/>
      </c>
      <c r="D213" s="85" t="str">
        <f>IF($A213="","",VLOOKUP($A213,'Annex 2 EHV charges'!$D:$O,4,0))</f>
        <v/>
      </c>
      <c r="E213" s="90" t="str">
        <f>IFERROR(IF(VLOOKUP($A213,'Annex 2 EHV charges'!$D:$O,10,FALSE)=0,"",VLOOKUP($A213,'Annex 2 EHV charges'!$D:$O,10,FALSE)),"")</f>
        <v/>
      </c>
      <c r="F213" s="91" t="str">
        <f>IFERROR(IF(VLOOKUP($A213,'Annex 2 EHV charges'!$D:$O,11,FALSE)=0,"",VLOOKUP($A213,'Annex 2 EHV charges'!$D:$O,11,FALSE)),"")</f>
        <v/>
      </c>
      <c r="G213" s="92" t="str">
        <f>IFERROR(IF(VLOOKUP($A213,'Annex 2 EHV charges'!$D:$O,12,FALSE)=0,"",VLOOKUP($A213,'Annex 2 EHV charges'!$D:$O,12,FALSE)),"")</f>
        <v/>
      </c>
      <c r="H213" s="92" t="str">
        <f>IFERROR(IF(VLOOKUP($A213,'Annex 2 EHV charges'!$D:$P,13,FALSE)=0,"",VLOOKUP($A213,'Annex 2 EHV charges'!$D:$P,13,FALSE)),"")</f>
        <v/>
      </c>
    </row>
    <row r="214" spans="1:8" x14ac:dyDescent="0.25">
      <c r="A214" s="86" t="str">
        <f t="array" ref="A214">IFERROR(INDEX('Annex 2 EHV charges'!$D$11:$D$260, MATCH(0, IF(ISBLANK('Annex 2 EHV charges'!$D$11:$D$260),1, COUNTIF(A$4:$A213, 'Annex 2 EHV charges'!$D$11:$D$260)), 0)),"")</f>
        <v/>
      </c>
      <c r="B214" s="85" t="str">
        <f>IF($A214="","",VLOOKUP($A214,'Annex 2 EHV charges'!$D:$O,2,0))</f>
        <v/>
      </c>
      <c r="C214" s="86" t="str">
        <f>IF($A214="","",VLOOKUP($A214,'Annex 2 EHV charges'!$D:$O,3,0))</f>
        <v/>
      </c>
      <c r="D214" s="85" t="str">
        <f>IF($A214="","",VLOOKUP($A214,'Annex 2 EHV charges'!$D:$O,4,0))</f>
        <v/>
      </c>
      <c r="E214" s="90" t="str">
        <f>IFERROR(IF(VLOOKUP($A214,'Annex 2 EHV charges'!$D:$O,10,FALSE)=0,"",VLOOKUP($A214,'Annex 2 EHV charges'!$D:$O,10,FALSE)),"")</f>
        <v/>
      </c>
      <c r="F214" s="91" t="str">
        <f>IFERROR(IF(VLOOKUP($A214,'Annex 2 EHV charges'!$D:$O,11,FALSE)=0,"",VLOOKUP($A214,'Annex 2 EHV charges'!$D:$O,11,FALSE)),"")</f>
        <v/>
      </c>
      <c r="G214" s="92" t="str">
        <f>IFERROR(IF(VLOOKUP($A214,'Annex 2 EHV charges'!$D:$O,12,FALSE)=0,"",VLOOKUP($A214,'Annex 2 EHV charges'!$D:$O,12,FALSE)),"")</f>
        <v/>
      </c>
      <c r="H214" s="92" t="str">
        <f>IFERROR(IF(VLOOKUP($A214,'Annex 2 EHV charges'!$D:$P,13,FALSE)=0,"",VLOOKUP($A214,'Annex 2 EHV charges'!$D:$P,13,FALSE)),"")</f>
        <v/>
      </c>
    </row>
    <row r="215" spans="1:8" x14ac:dyDescent="0.25">
      <c r="A215" s="86" t="str">
        <f t="array" ref="A215">IFERROR(INDEX('Annex 2 EHV charges'!$D$11:$D$260, MATCH(0, IF(ISBLANK('Annex 2 EHV charges'!$D$11:$D$260),1, COUNTIF(A$4:$A214, 'Annex 2 EHV charges'!$D$11:$D$260)), 0)),"")</f>
        <v/>
      </c>
      <c r="B215" s="85" t="str">
        <f>IF($A215="","",VLOOKUP($A215,'Annex 2 EHV charges'!$D:$O,2,0))</f>
        <v/>
      </c>
      <c r="C215" s="86" t="str">
        <f>IF($A215="","",VLOOKUP($A215,'Annex 2 EHV charges'!$D:$O,3,0))</f>
        <v/>
      </c>
      <c r="D215" s="85" t="str">
        <f>IF($A215="","",VLOOKUP($A215,'Annex 2 EHV charges'!$D:$O,4,0))</f>
        <v/>
      </c>
      <c r="E215" s="90" t="str">
        <f>IFERROR(IF(VLOOKUP($A215,'Annex 2 EHV charges'!$D:$O,10,FALSE)=0,"",VLOOKUP($A215,'Annex 2 EHV charges'!$D:$O,10,FALSE)),"")</f>
        <v/>
      </c>
      <c r="F215" s="91" t="str">
        <f>IFERROR(IF(VLOOKUP($A215,'Annex 2 EHV charges'!$D:$O,11,FALSE)=0,"",VLOOKUP($A215,'Annex 2 EHV charges'!$D:$O,11,FALSE)),"")</f>
        <v/>
      </c>
      <c r="G215" s="92" t="str">
        <f>IFERROR(IF(VLOOKUP($A215,'Annex 2 EHV charges'!$D:$O,12,FALSE)=0,"",VLOOKUP($A215,'Annex 2 EHV charges'!$D:$O,12,FALSE)),"")</f>
        <v/>
      </c>
      <c r="H215" s="92" t="str">
        <f>IFERROR(IF(VLOOKUP($A215,'Annex 2 EHV charges'!$D:$P,13,FALSE)=0,"",VLOOKUP($A215,'Annex 2 EHV charges'!$D:$P,13,FALSE)),"")</f>
        <v/>
      </c>
    </row>
    <row r="216" spans="1:8" x14ac:dyDescent="0.25">
      <c r="A216" s="86" t="str">
        <f t="array" ref="A216">IFERROR(INDEX('Annex 2 EHV charges'!$D$11:$D$260, MATCH(0, IF(ISBLANK('Annex 2 EHV charges'!$D$11:$D$260),1, COUNTIF(A$4:$A215, 'Annex 2 EHV charges'!$D$11:$D$260)), 0)),"")</f>
        <v/>
      </c>
      <c r="B216" s="85" t="str">
        <f>IF($A216="","",VLOOKUP($A216,'Annex 2 EHV charges'!$D:$O,2,0))</f>
        <v/>
      </c>
      <c r="C216" s="86" t="str">
        <f>IF($A216="","",VLOOKUP($A216,'Annex 2 EHV charges'!$D:$O,3,0))</f>
        <v/>
      </c>
      <c r="D216" s="85" t="str">
        <f>IF($A216="","",VLOOKUP($A216,'Annex 2 EHV charges'!$D:$O,4,0))</f>
        <v/>
      </c>
      <c r="E216" s="90" t="str">
        <f>IFERROR(IF(VLOOKUP($A216,'Annex 2 EHV charges'!$D:$O,10,FALSE)=0,"",VLOOKUP($A216,'Annex 2 EHV charges'!$D:$O,10,FALSE)),"")</f>
        <v/>
      </c>
      <c r="F216" s="91" t="str">
        <f>IFERROR(IF(VLOOKUP($A216,'Annex 2 EHV charges'!$D:$O,11,FALSE)=0,"",VLOOKUP($A216,'Annex 2 EHV charges'!$D:$O,11,FALSE)),"")</f>
        <v/>
      </c>
      <c r="G216" s="92" t="str">
        <f>IFERROR(IF(VLOOKUP($A216,'Annex 2 EHV charges'!$D:$O,12,FALSE)=0,"",VLOOKUP($A216,'Annex 2 EHV charges'!$D:$O,12,FALSE)),"")</f>
        <v/>
      </c>
      <c r="H216" s="92" t="str">
        <f>IFERROR(IF(VLOOKUP($A216,'Annex 2 EHV charges'!$D:$P,13,FALSE)=0,"",VLOOKUP($A216,'Annex 2 EHV charges'!$D:$P,13,FALSE)),"")</f>
        <v/>
      </c>
    </row>
    <row r="217" spans="1:8" x14ac:dyDescent="0.25">
      <c r="A217" s="86" t="str">
        <f t="array" ref="A217">IFERROR(INDEX('Annex 2 EHV charges'!$D$11:$D$260, MATCH(0, IF(ISBLANK('Annex 2 EHV charges'!$D$11:$D$260),1, COUNTIF(A$4:$A216, 'Annex 2 EHV charges'!$D$11:$D$260)), 0)),"")</f>
        <v/>
      </c>
      <c r="B217" s="85" t="str">
        <f>IF($A217="","",VLOOKUP($A217,'Annex 2 EHV charges'!$D:$O,2,0))</f>
        <v/>
      </c>
      <c r="C217" s="86" t="str">
        <f>IF($A217="","",VLOOKUP($A217,'Annex 2 EHV charges'!$D:$O,3,0))</f>
        <v/>
      </c>
      <c r="D217" s="85" t="str">
        <f>IF($A217="","",VLOOKUP($A217,'Annex 2 EHV charges'!$D:$O,4,0))</f>
        <v/>
      </c>
      <c r="E217" s="90" t="str">
        <f>IFERROR(IF(VLOOKUP($A217,'Annex 2 EHV charges'!$D:$O,10,FALSE)=0,"",VLOOKUP($A217,'Annex 2 EHV charges'!$D:$O,10,FALSE)),"")</f>
        <v/>
      </c>
      <c r="F217" s="91" t="str">
        <f>IFERROR(IF(VLOOKUP($A217,'Annex 2 EHV charges'!$D:$O,11,FALSE)=0,"",VLOOKUP($A217,'Annex 2 EHV charges'!$D:$O,11,FALSE)),"")</f>
        <v/>
      </c>
      <c r="G217" s="92" t="str">
        <f>IFERROR(IF(VLOOKUP($A217,'Annex 2 EHV charges'!$D:$O,12,FALSE)=0,"",VLOOKUP($A217,'Annex 2 EHV charges'!$D:$O,12,FALSE)),"")</f>
        <v/>
      </c>
      <c r="H217" s="92" t="str">
        <f>IFERROR(IF(VLOOKUP($A217,'Annex 2 EHV charges'!$D:$P,13,FALSE)=0,"",VLOOKUP($A217,'Annex 2 EHV charges'!$D:$P,13,FALSE)),"")</f>
        <v/>
      </c>
    </row>
    <row r="218" spans="1:8" x14ac:dyDescent="0.25">
      <c r="A218" s="86" t="str">
        <f t="array" ref="A218">IFERROR(INDEX('Annex 2 EHV charges'!$D$11:$D$260, MATCH(0, IF(ISBLANK('Annex 2 EHV charges'!$D$11:$D$260),1, COUNTIF(A$4:$A217, 'Annex 2 EHV charges'!$D$11:$D$260)), 0)),"")</f>
        <v/>
      </c>
      <c r="B218" s="85" t="str">
        <f>IF($A218="","",VLOOKUP($A218,'Annex 2 EHV charges'!$D:$O,2,0))</f>
        <v/>
      </c>
      <c r="C218" s="86" t="str">
        <f>IF($A218="","",VLOOKUP($A218,'Annex 2 EHV charges'!$D:$O,3,0))</f>
        <v/>
      </c>
      <c r="D218" s="85" t="str">
        <f>IF($A218="","",VLOOKUP($A218,'Annex 2 EHV charges'!$D:$O,4,0))</f>
        <v/>
      </c>
      <c r="E218" s="90" t="str">
        <f>IFERROR(IF(VLOOKUP($A218,'Annex 2 EHV charges'!$D:$O,10,FALSE)=0,"",VLOOKUP($A218,'Annex 2 EHV charges'!$D:$O,10,FALSE)),"")</f>
        <v/>
      </c>
      <c r="F218" s="91" t="str">
        <f>IFERROR(IF(VLOOKUP($A218,'Annex 2 EHV charges'!$D:$O,11,FALSE)=0,"",VLOOKUP($A218,'Annex 2 EHV charges'!$D:$O,11,FALSE)),"")</f>
        <v/>
      </c>
      <c r="G218" s="92" t="str">
        <f>IFERROR(IF(VLOOKUP($A218,'Annex 2 EHV charges'!$D:$O,12,FALSE)=0,"",VLOOKUP($A218,'Annex 2 EHV charges'!$D:$O,12,FALSE)),"")</f>
        <v/>
      </c>
      <c r="H218" s="92" t="str">
        <f>IFERROR(IF(VLOOKUP($A218,'Annex 2 EHV charges'!$D:$P,13,FALSE)=0,"",VLOOKUP($A218,'Annex 2 EHV charges'!$D:$P,13,FALSE)),"")</f>
        <v/>
      </c>
    </row>
    <row r="219" spans="1:8" x14ac:dyDescent="0.25">
      <c r="A219" s="86" t="str">
        <f t="array" ref="A219">IFERROR(INDEX('Annex 2 EHV charges'!$D$11:$D$260, MATCH(0, IF(ISBLANK('Annex 2 EHV charges'!$D$11:$D$260),1, COUNTIF(A$4:$A218, 'Annex 2 EHV charges'!$D$11:$D$260)), 0)),"")</f>
        <v/>
      </c>
      <c r="B219" s="85" t="str">
        <f>IF($A219="","",VLOOKUP($A219,'Annex 2 EHV charges'!$D:$O,2,0))</f>
        <v/>
      </c>
      <c r="C219" s="86" t="str">
        <f>IF($A219="","",VLOOKUP($A219,'Annex 2 EHV charges'!$D:$O,3,0))</f>
        <v/>
      </c>
      <c r="D219" s="85" t="str">
        <f>IF($A219="","",VLOOKUP($A219,'Annex 2 EHV charges'!$D:$O,4,0))</f>
        <v/>
      </c>
      <c r="E219" s="90" t="str">
        <f>IFERROR(IF(VLOOKUP($A219,'Annex 2 EHV charges'!$D:$O,10,FALSE)=0,"",VLOOKUP($A219,'Annex 2 EHV charges'!$D:$O,10,FALSE)),"")</f>
        <v/>
      </c>
      <c r="F219" s="91" t="str">
        <f>IFERROR(IF(VLOOKUP($A219,'Annex 2 EHV charges'!$D:$O,11,FALSE)=0,"",VLOOKUP($A219,'Annex 2 EHV charges'!$D:$O,11,FALSE)),"")</f>
        <v/>
      </c>
      <c r="G219" s="92" t="str">
        <f>IFERROR(IF(VLOOKUP($A219,'Annex 2 EHV charges'!$D:$O,12,FALSE)=0,"",VLOOKUP($A219,'Annex 2 EHV charges'!$D:$O,12,FALSE)),"")</f>
        <v/>
      </c>
      <c r="H219" s="92" t="str">
        <f>IFERROR(IF(VLOOKUP($A219,'Annex 2 EHV charges'!$D:$P,13,FALSE)=0,"",VLOOKUP($A219,'Annex 2 EHV charges'!$D:$P,13,FALSE)),"")</f>
        <v/>
      </c>
    </row>
    <row r="220" spans="1:8" x14ac:dyDescent="0.25">
      <c r="A220" s="86" t="str">
        <f t="array" ref="A220">IFERROR(INDEX('Annex 2 EHV charges'!$D$11:$D$260, MATCH(0, IF(ISBLANK('Annex 2 EHV charges'!$D$11:$D$260),1, COUNTIF(A$4:$A219, 'Annex 2 EHV charges'!$D$11:$D$260)), 0)),"")</f>
        <v/>
      </c>
      <c r="B220" s="85" t="str">
        <f>IF($A220="","",VLOOKUP($A220,'Annex 2 EHV charges'!$D:$O,2,0))</f>
        <v/>
      </c>
      <c r="C220" s="86" t="str">
        <f>IF($A220="","",VLOOKUP($A220,'Annex 2 EHV charges'!$D:$O,3,0))</f>
        <v/>
      </c>
      <c r="D220" s="85" t="str">
        <f>IF($A220="","",VLOOKUP($A220,'Annex 2 EHV charges'!$D:$O,4,0))</f>
        <v/>
      </c>
      <c r="E220" s="90" t="str">
        <f>IFERROR(IF(VLOOKUP($A220,'Annex 2 EHV charges'!$D:$O,10,FALSE)=0,"",VLOOKUP($A220,'Annex 2 EHV charges'!$D:$O,10,FALSE)),"")</f>
        <v/>
      </c>
      <c r="F220" s="91" t="str">
        <f>IFERROR(IF(VLOOKUP($A220,'Annex 2 EHV charges'!$D:$O,11,FALSE)=0,"",VLOOKUP($A220,'Annex 2 EHV charges'!$D:$O,11,FALSE)),"")</f>
        <v/>
      </c>
      <c r="G220" s="92" t="str">
        <f>IFERROR(IF(VLOOKUP($A220,'Annex 2 EHV charges'!$D:$O,12,FALSE)=0,"",VLOOKUP($A220,'Annex 2 EHV charges'!$D:$O,12,FALSE)),"")</f>
        <v/>
      </c>
      <c r="H220" s="92" t="str">
        <f>IFERROR(IF(VLOOKUP($A220,'Annex 2 EHV charges'!$D:$P,13,FALSE)=0,"",VLOOKUP($A220,'Annex 2 EHV charges'!$D:$P,13,FALSE)),"")</f>
        <v/>
      </c>
    </row>
    <row r="221" spans="1:8" x14ac:dyDescent="0.25">
      <c r="A221" s="86" t="str">
        <f t="array" ref="A221">IFERROR(INDEX('Annex 2 EHV charges'!$D$11:$D$260, MATCH(0, IF(ISBLANK('Annex 2 EHV charges'!$D$11:$D$260),1, COUNTIF(A$4:$A220, 'Annex 2 EHV charges'!$D$11:$D$260)), 0)),"")</f>
        <v/>
      </c>
      <c r="B221" s="85" t="str">
        <f>IF($A221="","",VLOOKUP($A221,'Annex 2 EHV charges'!$D:$O,2,0))</f>
        <v/>
      </c>
      <c r="C221" s="86" t="str">
        <f>IF($A221="","",VLOOKUP($A221,'Annex 2 EHV charges'!$D:$O,3,0))</f>
        <v/>
      </c>
      <c r="D221" s="85" t="str">
        <f>IF($A221="","",VLOOKUP($A221,'Annex 2 EHV charges'!$D:$O,4,0))</f>
        <v/>
      </c>
      <c r="E221" s="90" t="str">
        <f>IFERROR(IF(VLOOKUP($A221,'Annex 2 EHV charges'!$D:$O,10,FALSE)=0,"",VLOOKUP($A221,'Annex 2 EHV charges'!$D:$O,10,FALSE)),"")</f>
        <v/>
      </c>
      <c r="F221" s="91" t="str">
        <f>IFERROR(IF(VLOOKUP($A221,'Annex 2 EHV charges'!$D:$O,11,FALSE)=0,"",VLOOKUP($A221,'Annex 2 EHV charges'!$D:$O,11,FALSE)),"")</f>
        <v/>
      </c>
      <c r="G221" s="92" t="str">
        <f>IFERROR(IF(VLOOKUP($A221,'Annex 2 EHV charges'!$D:$O,12,FALSE)=0,"",VLOOKUP($A221,'Annex 2 EHV charges'!$D:$O,12,FALSE)),"")</f>
        <v/>
      </c>
      <c r="H221" s="92" t="str">
        <f>IFERROR(IF(VLOOKUP($A221,'Annex 2 EHV charges'!$D:$P,13,FALSE)=0,"",VLOOKUP($A221,'Annex 2 EHV charges'!$D:$P,13,FALSE)),"")</f>
        <v/>
      </c>
    </row>
    <row r="222" spans="1:8" x14ac:dyDescent="0.25">
      <c r="A222" s="86" t="str">
        <f t="array" ref="A222">IFERROR(INDEX('Annex 2 EHV charges'!$D$11:$D$260, MATCH(0, IF(ISBLANK('Annex 2 EHV charges'!$D$11:$D$260),1, COUNTIF(A$4:$A221, 'Annex 2 EHV charges'!$D$11:$D$260)), 0)),"")</f>
        <v/>
      </c>
      <c r="B222" s="85" t="str">
        <f>IF($A222="","",VLOOKUP($A222,'Annex 2 EHV charges'!$D:$O,2,0))</f>
        <v/>
      </c>
      <c r="C222" s="86" t="str">
        <f>IF($A222="","",VLOOKUP($A222,'Annex 2 EHV charges'!$D:$O,3,0))</f>
        <v/>
      </c>
      <c r="D222" s="85" t="str">
        <f>IF($A222="","",VLOOKUP($A222,'Annex 2 EHV charges'!$D:$O,4,0))</f>
        <v/>
      </c>
      <c r="E222" s="90" t="str">
        <f>IFERROR(IF(VLOOKUP($A222,'Annex 2 EHV charges'!$D:$O,10,FALSE)=0,"",VLOOKUP($A222,'Annex 2 EHV charges'!$D:$O,10,FALSE)),"")</f>
        <v/>
      </c>
      <c r="F222" s="91" t="str">
        <f>IFERROR(IF(VLOOKUP($A222,'Annex 2 EHV charges'!$D:$O,11,FALSE)=0,"",VLOOKUP($A222,'Annex 2 EHV charges'!$D:$O,11,FALSE)),"")</f>
        <v/>
      </c>
      <c r="G222" s="92" t="str">
        <f>IFERROR(IF(VLOOKUP($A222,'Annex 2 EHV charges'!$D:$O,12,FALSE)=0,"",VLOOKUP($A222,'Annex 2 EHV charges'!$D:$O,12,FALSE)),"")</f>
        <v/>
      </c>
      <c r="H222" s="92" t="str">
        <f>IFERROR(IF(VLOOKUP($A222,'Annex 2 EHV charges'!$D:$P,13,FALSE)=0,"",VLOOKUP($A222,'Annex 2 EHV charges'!$D:$P,13,FALSE)),"")</f>
        <v/>
      </c>
    </row>
    <row r="223" spans="1:8" x14ac:dyDescent="0.25">
      <c r="A223" s="86" t="str">
        <f t="array" ref="A223">IFERROR(INDEX('Annex 2 EHV charges'!$D$11:$D$260, MATCH(0, IF(ISBLANK('Annex 2 EHV charges'!$D$11:$D$260),1, COUNTIF(A$4:$A222, 'Annex 2 EHV charges'!$D$11:$D$260)), 0)),"")</f>
        <v/>
      </c>
      <c r="B223" s="85" t="str">
        <f>IF($A223="","",VLOOKUP($A223,'Annex 2 EHV charges'!$D:$O,2,0))</f>
        <v/>
      </c>
      <c r="C223" s="86" t="str">
        <f>IF($A223="","",VLOOKUP($A223,'Annex 2 EHV charges'!$D:$O,3,0))</f>
        <v/>
      </c>
      <c r="D223" s="85" t="str">
        <f>IF($A223="","",VLOOKUP($A223,'Annex 2 EHV charges'!$D:$O,4,0))</f>
        <v/>
      </c>
      <c r="E223" s="90" t="str">
        <f>IFERROR(IF(VLOOKUP($A223,'Annex 2 EHV charges'!$D:$O,10,FALSE)=0,"",VLOOKUP($A223,'Annex 2 EHV charges'!$D:$O,10,FALSE)),"")</f>
        <v/>
      </c>
      <c r="F223" s="91" t="str">
        <f>IFERROR(IF(VLOOKUP($A223,'Annex 2 EHV charges'!$D:$O,11,FALSE)=0,"",VLOOKUP($A223,'Annex 2 EHV charges'!$D:$O,11,FALSE)),"")</f>
        <v/>
      </c>
      <c r="G223" s="92" t="str">
        <f>IFERROR(IF(VLOOKUP($A223,'Annex 2 EHV charges'!$D:$O,12,FALSE)=0,"",VLOOKUP($A223,'Annex 2 EHV charges'!$D:$O,12,FALSE)),"")</f>
        <v/>
      </c>
      <c r="H223" s="92" t="str">
        <f>IFERROR(IF(VLOOKUP($A223,'Annex 2 EHV charges'!$D:$P,13,FALSE)=0,"",VLOOKUP($A223,'Annex 2 EHV charges'!$D:$P,13,FALSE)),"")</f>
        <v/>
      </c>
    </row>
    <row r="224" spans="1:8" x14ac:dyDescent="0.25">
      <c r="A224" s="86" t="str">
        <f t="array" ref="A224">IFERROR(INDEX('Annex 2 EHV charges'!$D$11:$D$260, MATCH(0, IF(ISBLANK('Annex 2 EHV charges'!$D$11:$D$260),1, COUNTIF(A$4:$A223, 'Annex 2 EHV charges'!$D$11:$D$260)), 0)),"")</f>
        <v/>
      </c>
      <c r="B224" s="85" t="str">
        <f>IF($A224="","",VLOOKUP($A224,'Annex 2 EHV charges'!$D:$O,2,0))</f>
        <v/>
      </c>
      <c r="C224" s="86" t="str">
        <f>IF($A224="","",VLOOKUP($A224,'Annex 2 EHV charges'!$D:$O,3,0))</f>
        <v/>
      </c>
      <c r="D224" s="85" t="str">
        <f>IF($A224="","",VLOOKUP($A224,'Annex 2 EHV charges'!$D:$O,4,0))</f>
        <v/>
      </c>
      <c r="E224" s="90" t="str">
        <f>IFERROR(IF(VLOOKUP($A224,'Annex 2 EHV charges'!$D:$O,10,FALSE)=0,"",VLOOKUP($A224,'Annex 2 EHV charges'!$D:$O,10,FALSE)),"")</f>
        <v/>
      </c>
      <c r="F224" s="91" t="str">
        <f>IFERROR(IF(VLOOKUP($A224,'Annex 2 EHV charges'!$D:$O,11,FALSE)=0,"",VLOOKUP($A224,'Annex 2 EHV charges'!$D:$O,11,FALSE)),"")</f>
        <v/>
      </c>
      <c r="G224" s="92" t="str">
        <f>IFERROR(IF(VLOOKUP($A224,'Annex 2 EHV charges'!$D:$O,12,FALSE)=0,"",VLOOKUP($A224,'Annex 2 EHV charges'!$D:$O,12,FALSE)),"")</f>
        <v/>
      </c>
      <c r="H224" s="92" t="str">
        <f>IFERROR(IF(VLOOKUP($A224,'Annex 2 EHV charges'!$D:$P,13,FALSE)=0,"",VLOOKUP($A224,'Annex 2 EHV charges'!$D:$P,13,FALSE)),"")</f>
        <v/>
      </c>
    </row>
    <row r="225" spans="1:8" x14ac:dyDescent="0.25">
      <c r="A225" s="86" t="str">
        <f t="array" ref="A225">IFERROR(INDEX('Annex 2 EHV charges'!$D$11:$D$260, MATCH(0, IF(ISBLANK('Annex 2 EHV charges'!$D$11:$D$260),1, COUNTIF(A$4:$A224, 'Annex 2 EHV charges'!$D$11:$D$260)), 0)),"")</f>
        <v/>
      </c>
      <c r="B225" s="85" t="str">
        <f>IF($A225="","",VLOOKUP($A225,'Annex 2 EHV charges'!$D:$O,2,0))</f>
        <v/>
      </c>
      <c r="C225" s="86" t="str">
        <f>IF($A225="","",VLOOKUP($A225,'Annex 2 EHV charges'!$D:$O,3,0))</f>
        <v/>
      </c>
      <c r="D225" s="85" t="str">
        <f>IF($A225="","",VLOOKUP($A225,'Annex 2 EHV charges'!$D:$O,4,0))</f>
        <v/>
      </c>
      <c r="E225" s="90" t="str">
        <f>IFERROR(IF(VLOOKUP($A225,'Annex 2 EHV charges'!$D:$O,10,FALSE)=0,"",VLOOKUP($A225,'Annex 2 EHV charges'!$D:$O,10,FALSE)),"")</f>
        <v/>
      </c>
      <c r="F225" s="91" t="str">
        <f>IFERROR(IF(VLOOKUP($A225,'Annex 2 EHV charges'!$D:$O,11,FALSE)=0,"",VLOOKUP($A225,'Annex 2 EHV charges'!$D:$O,11,FALSE)),"")</f>
        <v/>
      </c>
      <c r="G225" s="92" t="str">
        <f>IFERROR(IF(VLOOKUP($A225,'Annex 2 EHV charges'!$D:$O,12,FALSE)=0,"",VLOOKUP($A225,'Annex 2 EHV charges'!$D:$O,12,FALSE)),"")</f>
        <v/>
      </c>
      <c r="H225" s="92" t="str">
        <f>IFERROR(IF(VLOOKUP($A225,'Annex 2 EHV charges'!$D:$P,13,FALSE)=0,"",VLOOKUP($A225,'Annex 2 EHV charges'!$D:$P,13,FALSE)),"")</f>
        <v/>
      </c>
    </row>
    <row r="226" spans="1:8" x14ac:dyDescent="0.25">
      <c r="A226" s="86" t="str">
        <f t="array" ref="A226">IFERROR(INDEX('Annex 2 EHV charges'!$D$11:$D$260, MATCH(0, IF(ISBLANK('Annex 2 EHV charges'!$D$11:$D$260),1, COUNTIF(A$4:$A225, 'Annex 2 EHV charges'!$D$11:$D$260)), 0)),"")</f>
        <v/>
      </c>
      <c r="B226" s="85" t="str">
        <f>IF($A226="","",VLOOKUP($A226,'Annex 2 EHV charges'!$D:$O,2,0))</f>
        <v/>
      </c>
      <c r="C226" s="86" t="str">
        <f>IF($A226="","",VLOOKUP($A226,'Annex 2 EHV charges'!$D:$O,3,0))</f>
        <v/>
      </c>
      <c r="D226" s="85" t="str">
        <f>IF($A226="","",VLOOKUP($A226,'Annex 2 EHV charges'!$D:$O,4,0))</f>
        <v/>
      </c>
      <c r="E226" s="90" t="str">
        <f>IFERROR(IF(VLOOKUP($A226,'Annex 2 EHV charges'!$D:$O,10,FALSE)=0,"",VLOOKUP($A226,'Annex 2 EHV charges'!$D:$O,10,FALSE)),"")</f>
        <v/>
      </c>
      <c r="F226" s="91" t="str">
        <f>IFERROR(IF(VLOOKUP($A226,'Annex 2 EHV charges'!$D:$O,11,FALSE)=0,"",VLOOKUP($A226,'Annex 2 EHV charges'!$D:$O,11,FALSE)),"")</f>
        <v/>
      </c>
      <c r="G226" s="92" t="str">
        <f>IFERROR(IF(VLOOKUP($A226,'Annex 2 EHV charges'!$D:$O,12,FALSE)=0,"",VLOOKUP($A226,'Annex 2 EHV charges'!$D:$O,12,FALSE)),"")</f>
        <v/>
      </c>
      <c r="H226" s="92" t="str">
        <f>IFERROR(IF(VLOOKUP($A226,'Annex 2 EHV charges'!$D:$P,13,FALSE)=0,"",VLOOKUP($A226,'Annex 2 EHV charges'!$D:$P,13,FALSE)),"")</f>
        <v/>
      </c>
    </row>
    <row r="227" spans="1:8" x14ac:dyDescent="0.25">
      <c r="A227" s="86" t="str">
        <f t="array" ref="A227">IFERROR(INDEX('Annex 2 EHV charges'!$D$11:$D$260, MATCH(0, IF(ISBLANK('Annex 2 EHV charges'!$D$11:$D$260),1, COUNTIF(A$4:$A226, 'Annex 2 EHV charges'!$D$11:$D$260)), 0)),"")</f>
        <v/>
      </c>
      <c r="B227" s="85" t="str">
        <f>IF($A227="","",VLOOKUP($A227,'Annex 2 EHV charges'!$D:$O,2,0))</f>
        <v/>
      </c>
      <c r="C227" s="86" t="str">
        <f>IF($A227="","",VLOOKUP($A227,'Annex 2 EHV charges'!$D:$O,3,0))</f>
        <v/>
      </c>
      <c r="D227" s="85" t="str">
        <f>IF($A227="","",VLOOKUP($A227,'Annex 2 EHV charges'!$D:$O,4,0))</f>
        <v/>
      </c>
      <c r="E227" s="90" t="str">
        <f>IFERROR(IF(VLOOKUP($A227,'Annex 2 EHV charges'!$D:$O,10,FALSE)=0,"",VLOOKUP($A227,'Annex 2 EHV charges'!$D:$O,10,FALSE)),"")</f>
        <v/>
      </c>
      <c r="F227" s="91" t="str">
        <f>IFERROR(IF(VLOOKUP($A227,'Annex 2 EHV charges'!$D:$O,11,FALSE)=0,"",VLOOKUP($A227,'Annex 2 EHV charges'!$D:$O,11,FALSE)),"")</f>
        <v/>
      </c>
      <c r="G227" s="92" t="str">
        <f>IFERROR(IF(VLOOKUP($A227,'Annex 2 EHV charges'!$D:$O,12,FALSE)=0,"",VLOOKUP($A227,'Annex 2 EHV charges'!$D:$O,12,FALSE)),"")</f>
        <v/>
      </c>
      <c r="H227" s="92" t="str">
        <f>IFERROR(IF(VLOOKUP($A227,'Annex 2 EHV charges'!$D:$P,13,FALSE)=0,"",VLOOKUP($A227,'Annex 2 EHV charges'!$D:$P,13,FALSE)),"")</f>
        <v/>
      </c>
    </row>
    <row r="228" spans="1:8" x14ac:dyDescent="0.25">
      <c r="A228" s="86" t="str">
        <f t="array" ref="A228">IFERROR(INDEX('Annex 2 EHV charges'!$D$11:$D$260, MATCH(0, IF(ISBLANK('Annex 2 EHV charges'!$D$11:$D$260),1, COUNTIF(A$4:$A227, 'Annex 2 EHV charges'!$D$11:$D$260)), 0)),"")</f>
        <v/>
      </c>
      <c r="B228" s="85" t="str">
        <f>IF($A228="","",VLOOKUP($A228,'Annex 2 EHV charges'!$D:$O,2,0))</f>
        <v/>
      </c>
      <c r="C228" s="86" t="str">
        <f>IF($A228="","",VLOOKUP($A228,'Annex 2 EHV charges'!$D:$O,3,0))</f>
        <v/>
      </c>
      <c r="D228" s="85" t="str">
        <f>IF($A228="","",VLOOKUP($A228,'Annex 2 EHV charges'!$D:$O,4,0))</f>
        <v/>
      </c>
      <c r="E228" s="90" t="str">
        <f>IFERROR(IF(VLOOKUP($A228,'Annex 2 EHV charges'!$D:$O,10,FALSE)=0,"",VLOOKUP($A228,'Annex 2 EHV charges'!$D:$O,10,FALSE)),"")</f>
        <v/>
      </c>
      <c r="F228" s="91" t="str">
        <f>IFERROR(IF(VLOOKUP($A228,'Annex 2 EHV charges'!$D:$O,11,FALSE)=0,"",VLOOKUP($A228,'Annex 2 EHV charges'!$D:$O,11,FALSE)),"")</f>
        <v/>
      </c>
      <c r="G228" s="92" t="str">
        <f>IFERROR(IF(VLOOKUP($A228,'Annex 2 EHV charges'!$D:$O,12,FALSE)=0,"",VLOOKUP($A228,'Annex 2 EHV charges'!$D:$O,12,FALSE)),"")</f>
        <v/>
      </c>
      <c r="H228" s="92" t="str">
        <f>IFERROR(IF(VLOOKUP($A228,'Annex 2 EHV charges'!$D:$P,13,FALSE)=0,"",VLOOKUP($A228,'Annex 2 EHV charges'!$D:$P,13,FALSE)),"")</f>
        <v/>
      </c>
    </row>
    <row r="229" spans="1:8" x14ac:dyDescent="0.25">
      <c r="A229" s="86" t="str">
        <f t="array" ref="A229">IFERROR(INDEX('Annex 2 EHV charges'!$D$11:$D$260, MATCH(0, IF(ISBLANK('Annex 2 EHV charges'!$D$11:$D$260),1, COUNTIF(A$4:$A228, 'Annex 2 EHV charges'!$D$11:$D$260)), 0)),"")</f>
        <v/>
      </c>
      <c r="B229" s="85" t="str">
        <f>IF($A229="","",VLOOKUP($A229,'Annex 2 EHV charges'!$D:$O,2,0))</f>
        <v/>
      </c>
      <c r="C229" s="86" t="str">
        <f>IF($A229="","",VLOOKUP($A229,'Annex 2 EHV charges'!$D:$O,3,0))</f>
        <v/>
      </c>
      <c r="D229" s="85" t="str">
        <f>IF($A229="","",VLOOKUP($A229,'Annex 2 EHV charges'!$D:$O,4,0))</f>
        <v/>
      </c>
      <c r="E229" s="90" t="str">
        <f>IFERROR(IF(VLOOKUP($A229,'Annex 2 EHV charges'!$D:$O,10,FALSE)=0,"",VLOOKUP($A229,'Annex 2 EHV charges'!$D:$O,10,FALSE)),"")</f>
        <v/>
      </c>
      <c r="F229" s="91" t="str">
        <f>IFERROR(IF(VLOOKUP($A229,'Annex 2 EHV charges'!$D:$O,11,FALSE)=0,"",VLOOKUP($A229,'Annex 2 EHV charges'!$D:$O,11,FALSE)),"")</f>
        <v/>
      </c>
      <c r="G229" s="92" t="str">
        <f>IFERROR(IF(VLOOKUP($A229,'Annex 2 EHV charges'!$D:$O,12,FALSE)=0,"",VLOOKUP($A229,'Annex 2 EHV charges'!$D:$O,12,FALSE)),"")</f>
        <v/>
      </c>
      <c r="H229" s="92" t="str">
        <f>IFERROR(IF(VLOOKUP($A229,'Annex 2 EHV charges'!$D:$P,13,FALSE)=0,"",VLOOKUP($A229,'Annex 2 EHV charges'!$D:$P,13,FALSE)),"")</f>
        <v/>
      </c>
    </row>
    <row r="230" spans="1:8" x14ac:dyDescent="0.25">
      <c r="A230" s="86" t="str">
        <f t="array" ref="A230">IFERROR(INDEX('Annex 2 EHV charges'!$D$11:$D$260, MATCH(0, IF(ISBLANK('Annex 2 EHV charges'!$D$11:$D$260),1, COUNTIF(A$4:$A229, 'Annex 2 EHV charges'!$D$11:$D$260)), 0)),"")</f>
        <v/>
      </c>
      <c r="B230" s="85" t="str">
        <f>IF($A230="","",VLOOKUP($A230,'Annex 2 EHV charges'!$D:$O,2,0))</f>
        <v/>
      </c>
      <c r="C230" s="86" t="str">
        <f>IF($A230="","",VLOOKUP($A230,'Annex 2 EHV charges'!$D:$O,3,0))</f>
        <v/>
      </c>
      <c r="D230" s="85" t="str">
        <f>IF($A230="","",VLOOKUP($A230,'Annex 2 EHV charges'!$D:$O,4,0))</f>
        <v/>
      </c>
      <c r="E230" s="90" t="str">
        <f>IFERROR(IF(VLOOKUP($A230,'Annex 2 EHV charges'!$D:$O,10,FALSE)=0,"",VLOOKUP($A230,'Annex 2 EHV charges'!$D:$O,10,FALSE)),"")</f>
        <v/>
      </c>
      <c r="F230" s="91" t="str">
        <f>IFERROR(IF(VLOOKUP($A230,'Annex 2 EHV charges'!$D:$O,11,FALSE)=0,"",VLOOKUP($A230,'Annex 2 EHV charges'!$D:$O,11,FALSE)),"")</f>
        <v/>
      </c>
      <c r="G230" s="92" t="str">
        <f>IFERROR(IF(VLOOKUP($A230,'Annex 2 EHV charges'!$D:$O,12,FALSE)=0,"",VLOOKUP($A230,'Annex 2 EHV charges'!$D:$O,12,FALSE)),"")</f>
        <v/>
      </c>
      <c r="H230" s="92" t="str">
        <f>IFERROR(IF(VLOOKUP($A230,'Annex 2 EHV charges'!$D:$P,13,FALSE)=0,"",VLOOKUP($A230,'Annex 2 EHV charges'!$D:$P,13,FALSE)),"")</f>
        <v/>
      </c>
    </row>
    <row r="231" spans="1:8" x14ac:dyDescent="0.25">
      <c r="A231" s="86" t="str">
        <f t="array" ref="A231">IFERROR(INDEX('Annex 2 EHV charges'!$D$11:$D$260, MATCH(0, IF(ISBLANK('Annex 2 EHV charges'!$D$11:$D$260),1, COUNTIF(A$4:$A230, 'Annex 2 EHV charges'!$D$11:$D$260)), 0)),"")</f>
        <v/>
      </c>
      <c r="B231" s="85" t="str">
        <f>IF($A231="","",VLOOKUP($A231,'Annex 2 EHV charges'!$D:$O,2,0))</f>
        <v/>
      </c>
      <c r="C231" s="86" t="str">
        <f>IF($A231="","",VLOOKUP($A231,'Annex 2 EHV charges'!$D:$O,3,0))</f>
        <v/>
      </c>
      <c r="D231" s="85" t="str">
        <f>IF($A231="","",VLOOKUP($A231,'Annex 2 EHV charges'!$D:$O,4,0))</f>
        <v/>
      </c>
      <c r="E231" s="90" t="str">
        <f>IFERROR(IF(VLOOKUP($A231,'Annex 2 EHV charges'!$D:$O,10,FALSE)=0,"",VLOOKUP($A231,'Annex 2 EHV charges'!$D:$O,10,FALSE)),"")</f>
        <v/>
      </c>
      <c r="F231" s="91" t="str">
        <f>IFERROR(IF(VLOOKUP($A231,'Annex 2 EHV charges'!$D:$O,11,FALSE)=0,"",VLOOKUP($A231,'Annex 2 EHV charges'!$D:$O,11,FALSE)),"")</f>
        <v/>
      </c>
      <c r="G231" s="92" t="str">
        <f>IFERROR(IF(VLOOKUP($A231,'Annex 2 EHV charges'!$D:$O,12,FALSE)=0,"",VLOOKUP($A231,'Annex 2 EHV charges'!$D:$O,12,FALSE)),"")</f>
        <v/>
      </c>
      <c r="H231" s="92" t="str">
        <f>IFERROR(IF(VLOOKUP($A231,'Annex 2 EHV charges'!$D:$P,13,FALSE)=0,"",VLOOKUP($A231,'Annex 2 EHV charges'!$D:$P,13,FALSE)),"")</f>
        <v/>
      </c>
    </row>
    <row r="232" spans="1:8" x14ac:dyDescent="0.25">
      <c r="A232" s="86" t="str">
        <f t="array" ref="A232">IFERROR(INDEX('Annex 2 EHV charges'!$D$11:$D$260, MATCH(0, IF(ISBLANK('Annex 2 EHV charges'!$D$11:$D$260),1, COUNTIF(A$4:$A231, 'Annex 2 EHV charges'!$D$11:$D$260)), 0)),"")</f>
        <v/>
      </c>
      <c r="B232" s="85" t="str">
        <f>IF($A232="","",VLOOKUP($A232,'Annex 2 EHV charges'!$D:$O,2,0))</f>
        <v/>
      </c>
      <c r="C232" s="86" t="str">
        <f>IF($A232="","",VLOOKUP($A232,'Annex 2 EHV charges'!$D:$O,3,0))</f>
        <v/>
      </c>
      <c r="D232" s="85" t="str">
        <f>IF($A232="","",VLOOKUP($A232,'Annex 2 EHV charges'!$D:$O,4,0))</f>
        <v/>
      </c>
      <c r="E232" s="90" t="str">
        <f>IFERROR(IF(VLOOKUP($A232,'Annex 2 EHV charges'!$D:$O,10,FALSE)=0,"",VLOOKUP($A232,'Annex 2 EHV charges'!$D:$O,10,FALSE)),"")</f>
        <v/>
      </c>
      <c r="F232" s="91" t="str">
        <f>IFERROR(IF(VLOOKUP($A232,'Annex 2 EHV charges'!$D:$O,11,FALSE)=0,"",VLOOKUP($A232,'Annex 2 EHV charges'!$D:$O,11,FALSE)),"")</f>
        <v/>
      </c>
      <c r="G232" s="92" t="str">
        <f>IFERROR(IF(VLOOKUP($A232,'Annex 2 EHV charges'!$D:$O,12,FALSE)=0,"",VLOOKUP($A232,'Annex 2 EHV charges'!$D:$O,12,FALSE)),"")</f>
        <v/>
      </c>
      <c r="H232" s="92" t="str">
        <f>IFERROR(IF(VLOOKUP($A232,'Annex 2 EHV charges'!$D:$P,13,FALSE)=0,"",VLOOKUP($A232,'Annex 2 EHV charges'!$D:$P,13,FALSE)),"")</f>
        <v/>
      </c>
    </row>
    <row r="233" spans="1:8" x14ac:dyDescent="0.25">
      <c r="A233" s="86" t="str">
        <f t="array" ref="A233">IFERROR(INDEX('Annex 2 EHV charges'!$D$11:$D$260, MATCH(0, IF(ISBLANK('Annex 2 EHV charges'!$D$11:$D$260),1, COUNTIF(A$4:$A232, 'Annex 2 EHV charges'!$D$11:$D$260)), 0)),"")</f>
        <v/>
      </c>
      <c r="B233" s="85" t="str">
        <f>IF($A233="","",VLOOKUP($A233,'Annex 2 EHV charges'!$D:$O,2,0))</f>
        <v/>
      </c>
      <c r="C233" s="86" t="str">
        <f>IF($A233="","",VLOOKUP($A233,'Annex 2 EHV charges'!$D:$O,3,0))</f>
        <v/>
      </c>
      <c r="D233" s="85" t="str">
        <f>IF($A233="","",VLOOKUP($A233,'Annex 2 EHV charges'!$D:$O,4,0))</f>
        <v/>
      </c>
      <c r="E233" s="90" t="str">
        <f>IFERROR(IF(VLOOKUP($A233,'Annex 2 EHV charges'!$D:$O,10,FALSE)=0,"",VLOOKUP($A233,'Annex 2 EHV charges'!$D:$O,10,FALSE)),"")</f>
        <v/>
      </c>
      <c r="F233" s="91" t="str">
        <f>IFERROR(IF(VLOOKUP($A233,'Annex 2 EHV charges'!$D:$O,11,FALSE)=0,"",VLOOKUP($A233,'Annex 2 EHV charges'!$D:$O,11,FALSE)),"")</f>
        <v/>
      </c>
      <c r="G233" s="92" t="str">
        <f>IFERROR(IF(VLOOKUP($A233,'Annex 2 EHV charges'!$D:$O,12,FALSE)=0,"",VLOOKUP($A233,'Annex 2 EHV charges'!$D:$O,12,FALSE)),"")</f>
        <v/>
      </c>
      <c r="H233" s="92" t="str">
        <f>IFERROR(IF(VLOOKUP($A233,'Annex 2 EHV charges'!$D:$P,13,FALSE)=0,"",VLOOKUP($A233,'Annex 2 EHV charges'!$D:$P,13,FALSE)),"")</f>
        <v/>
      </c>
    </row>
    <row r="234" spans="1:8" x14ac:dyDescent="0.25">
      <c r="A234" s="86" t="str">
        <f t="array" ref="A234">IFERROR(INDEX('Annex 2 EHV charges'!$D$11:$D$260, MATCH(0, IF(ISBLANK('Annex 2 EHV charges'!$D$11:$D$260),1, COUNTIF(A$4:$A233, 'Annex 2 EHV charges'!$D$11:$D$260)), 0)),"")</f>
        <v/>
      </c>
      <c r="B234" s="85" t="str">
        <f>IF($A234="","",VLOOKUP($A234,'Annex 2 EHV charges'!$D:$O,2,0))</f>
        <v/>
      </c>
      <c r="C234" s="86" t="str">
        <f>IF($A234="","",VLOOKUP($A234,'Annex 2 EHV charges'!$D:$O,3,0))</f>
        <v/>
      </c>
      <c r="D234" s="85" t="str">
        <f>IF($A234="","",VLOOKUP($A234,'Annex 2 EHV charges'!$D:$O,4,0))</f>
        <v/>
      </c>
      <c r="E234" s="90" t="str">
        <f>IFERROR(IF(VLOOKUP($A234,'Annex 2 EHV charges'!$D:$O,10,FALSE)=0,"",VLOOKUP($A234,'Annex 2 EHV charges'!$D:$O,10,FALSE)),"")</f>
        <v/>
      </c>
      <c r="F234" s="91" t="str">
        <f>IFERROR(IF(VLOOKUP($A234,'Annex 2 EHV charges'!$D:$O,11,FALSE)=0,"",VLOOKUP($A234,'Annex 2 EHV charges'!$D:$O,11,FALSE)),"")</f>
        <v/>
      </c>
      <c r="G234" s="92" t="str">
        <f>IFERROR(IF(VLOOKUP($A234,'Annex 2 EHV charges'!$D:$O,12,FALSE)=0,"",VLOOKUP($A234,'Annex 2 EHV charges'!$D:$O,12,FALSE)),"")</f>
        <v/>
      </c>
      <c r="H234" s="92" t="str">
        <f>IFERROR(IF(VLOOKUP($A234,'Annex 2 EHV charges'!$D:$P,13,FALSE)=0,"",VLOOKUP($A234,'Annex 2 EHV charges'!$D:$P,13,FALSE)),"")</f>
        <v/>
      </c>
    </row>
    <row r="235" spans="1:8" x14ac:dyDescent="0.25">
      <c r="A235" s="86" t="str">
        <f t="array" ref="A235">IFERROR(INDEX('Annex 2 EHV charges'!$D$11:$D$260, MATCH(0, IF(ISBLANK('Annex 2 EHV charges'!$D$11:$D$260),1, COUNTIF(A$4:$A234, 'Annex 2 EHV charges'!$D$11:$D$260)), 0)),"")</f>
        <v/>
      </c>
      <c r="B235" s="85" t="str">
        <f>IF($A235="","",VLOOKUP($A235,'Annex 2 EHV charges'!$D:$O,2,0))</f>
        <v/>
      </c>
      <c r="C235" s="86" t="str">
        <f>IF($A235="","",VLOOKUP($A235,'Annex 2 EHV charges'!$D:$O,3,0))</f>
        <v/>
      </c>
      <c r="D235" s="85" t="str">
        <f>IF($A235="","",VLOOKUP($A235,'Annex 2 EHV charges'!$D:$O,4,0))</f>
        <v/>
      </c>
      <c r="E235" s="90" t="str">
        <f>IFERROR(IF(VLOOKUP($A235,'Annex 2 EHV charges'!$D:$O,10,FALSE)=0,"",VLOOKUP($A235,'Annex 2 EHV charges'!$D:$O,10,FALSE)),"")</f>
        <v/>
      </c>
      <c r="F235" s="91" t="str">
        <f>IFERROR(IF(VLOOKUP($A235,'Annex 2 EHV charges'!$D:$O,11,FALSE)=0,"",VLOOKUP($A235,'Annex 2 EHV charges'!$D:$O,11,FALSE)),"")</f>
        <v/>
      </c>
      <c r="G235" s="92" t="str">
        <f>IFERROR(IF(VLOOKUP($A235,'Annex 2 EHV charges'!$D:$O,12,FALSE)=0,"",VLOOKUP($A235,'Annex 2 EHV charges'!$D:$O,12,FALSE)),"")</f>
        <v/>
      </c>
      <c r="H235" s="92" t="str">
        <f>IFERROR(IF(VLOOKUP($A235,'Annex 2 EHV charges'!$D:$P,13,FALSE)=0,"",VLOOKUP($A235,'Annex 2 EHV charges'!$D:$P,13,FALSE)),"")</f>
        <v/>
      </c>
    </row>
    <row r="236" spans="1:8" x14ac:dyDescent="0.25">
      <c r="A236" s="86" t="str">
        <f t="array" ref="A236">IFERROR(INDEX('Annex 2 EHV charges'!$D$11:$D$260, MATCH(0, IF(ISBLANK('Annex 2 EHV charges'!$D$11:$D$260),1, COUNTIF(A$4:$A235, 'Annex 2 EHV charges'!$D$11:$D$260)), 0)),"")</f>
        <v/>
      </c>
      <c r="B236" s="85" t="str">
        <f>IF($A236="","",VLOOKUP($A236,'Annex 2 EHV charges'!$D:$O,2,0))</f>
        <v/>
      </c>
      <c r="C236" s="86" t="str">
        <f>IF($A236="","",VLOOKUP($A236,'Annex 2 EHV charges'!$D:$O,3,0))</f>
        <v/>
      </c>
      <c r="D236" s="85" t="str">
        <f>IF($A236="","",VLOOKUP($A236,'Annex 2 EHV charges'!$D:$O,4,0))</f>
        <v/>
      </c>
      <c r="E236" s="90" t="str">
        <f>IFERROR(IF(VLOOKUP($A236,'Annex 2 EHV charges'!$D:$O,10,FALSE)=0,"",VLOOKUP($A236,'Annex 2 EHV charges'!$D:$O,10,FALSE)),"")</f>
        <v/>
      </c>
      <c r="F236" s="91" t="str">
        <f>IFERROR(IF(VLOOKUP($A236,'Annex 2 EHV charges'!$D:$O,11,FALSE)=0,"",VLOOKUP($A236,'Annex 2 EHV charges'!$D:$O,11,FALSE)),"")</f>
        <v/>
      </c>
      <c r="G236" s="92" t="str">
        <f>IFERROR(IF(VLOOKUP($A236,'Annex 2 EHV charges'!$D:$O,12,FALSE)=0,"",VLOOKUP($A236,'Annex 2 EHV charges'!$D:$O,12,FALSE)),"")</f>
        <v/>
      </c>
      <c r="H236" s="92" t="str">
        <f>IFERROR(IF(VLOOKUP($A236,'Annex 2 EHV charges'!$D:$P,13,FALSE)=0,"",VLOOKUP($A236,'Annex 2 EHV charges'!$D:$P,13,FALSE)),"")</f>
        <v/>
      </c>
    </row>
    <row r="237" spans="1:8" x14ac:dyDescent="0.25">
      <c r="A237" s="86" t="str">
        <f t="array" ref="A237">IFERROR(INDEX('Annex 2 EHV charges'!$D$11:$D$260, MATCH(0, IF(ISBLANK('Annex 2 EHV charges'!$D$11:$D$260),1, COUNTIF(A$4:$A236, 'Annex 2 EHV charges'!$D$11:$D$260)), 0)),"")</f>
        <v/>
      </c>
      <c r="B237" s="85" t="str">
        <f>IF($A237="","",VLOOKUP($A237,'Annex 2 EHV charges'!$D:$O,2,0))</f>
        <v/>
      </c>
      <c r="C237" s="86" t="str">
        <f>IF($A237="","",VLOOKUP($A237,'Annex 2 EHV charges'!$D:$O,3,0))</f>
        <v/>
      </c>
      <c r="D237" s="85" t="str">
        <f>IF($A237="","",VLOOKUP($A237,'Annex 2 EHV charges'!$D:$O,4,0))</f>
        <v/>
      </c>
      <c r="E237" s="90" t="str">
        <f>IFERROR(IF(VLOOKUP($A237,'Annex 2 EHV charges'!$D:$O,10,FALSE)=0,"",VLOOKUP($A237,'Annex 2 EHV charges'!$D:$O,10,FALSE)),"")</f>
        <v/>
      </c>
      <c r="F237" s="91" t="str">
        <f>IFERROR(IF(VLOOKUP($A237,'Annex 2 EHV charges'!$D:$O,11,FALSE)=0,"",VLOOKUP($A237,'Annex 2 EHV charges'!$D:$O,11,FALSE)),"")</f>
        <v/>
      </c>
      <c r="G237" s="92" t="str">
        <f>IFERROR(IF(VLOOKUP($A237,'Annex 2 EHV charges'!$D:$O,12,FALSE)=0,"",VLOOKUP($A237,'Annex 2 EHV charges'!$D:$O,12,FALSE)),"")</f>
        <v/>
      </c>
      <c r="H237" s="92" t="str">
        <f>IFERROR(IF(VLOOKUP($A237,'Annex 2 EHV charges'!$D:$P,13,FALSE)=0,"",VLOOKUP($A237,'Annex 2 EHV charges'!$D:$P,13,FALSE)),"")</f>
        <v/>
      </c>
    </row>
    <row r="238" spans="1:8" x14ac:dyDescent="0.25">
      <c r="A238" s="86" t="str">
        <f t="array" ref="A238">IFERROR(INDEX('Annex 2 EHV charges'!$D$11:$D$260, MATCH(0, IF(ISBLANK('Annex 2 EHV charges'!$D$11:$D$260),1, COUNTIF(A$4:$A237, 'Annex 2 EHV charges'!$D$11:$D$260)), 0)),"")</f>
        <v/>
      </c>
      <c r="B238" s="85" t="str">
        <f>IF($A238="","",VLOOKUP($A238,'Annex 2 EHV charges'!$D:$O,2,0))</f>
        <v/>
      </c>
      <c r="C238" s="86" t="str">
        <f>IF($A238="","",VLOOKUP($A238,'Annex 2 EHV charges'!$D:$O,3,0))</f>
        <v/>
      </c>
      <c r="D238" s="85" t="str">
        <f>IF($A238="","",VLOOKUP($A238,'Annex 2 EHV charges'!$D:$O,4,0))</f>
        <v/>
      </c>
      <c r="E238" s="90" t="str">
        <f>IFERROR(IF(VLOOKUP($A238,'Annex 2 EHV charges'!$D:$O,10,FALSE)=0,"",VLOOKUP($A238,'Annex 2 EHV charges'!$D:$O,10,FALSE)),"")</f>
        <v/>
      </c>
      <c r="F238" s="91" t="str">
        <f>IFERROR(IF(VLOOKUP($A238,'Annex 2 EHV charges'!$D:$O,11,FALSE)=0,"",VLOOKUP($A238,'Annex 2 EHV charges'!$D:$O,11,FALSE)),"")</f>
        <v/>
      </c>
      <c r="G238" s="92" t="str">
        <f>IFERROR(IF(VLOOKUP($A238,'Annex 2 EHV charges'!$D:$O,12,FALSE)=0,"",VLOOKUP($A238,'Annex 2 EHV charges'!$D:$O,12,FALSE)),"")</f>
        <v/>
      </c>
      <c r="H238" s="92" t="str">
        <f>IFERROR(IF(VLOOKUP($A238,'Annex 2 EHV charges'!$D:$P,13,FALSE)=0,"",VLOOKUP($A238,'Annex 2 EHV charges'!$D:$P,13,FALSE)),"")</f>
        <v/>
      </c>
    </row>
    <row r="239" spans="1:8" x14ac:dyDescent="0.25">
      <c r="A239" s="86" t="str">
        <f t="array" ref="A239">IFERROR(INDEX('Annex 2 EHV charges'!$D$11:$D$260, MATCH(0, IF(ISBLANK('Annex 2 EHV charges'!$D$11:$D$260),1, COUNTIF(A$4:$A238, 'Annex 2 EHV charges'!$D$11:$D$260)), 0)),"")</f>
        <v/>
      </c>
      <c r="B239" s="85" t="str">
        <f>IF($A239="","",VLOOKUP($A239,'Annex 2 EHV charges'!$D:$O,2,0))</f>
        <v/>
      </c>
      <c r="C239" s="86" t="str">
        <f>IF($A239="","",VLOOKUP($A239,'Annex 2 EHV charges'!$D:$O,3,0))</f>
        <v/>
      </c>
      <c r="D239" s="85" t="str">
        <f>IF($A239="","",VLOOKUP($A239,'Annex 2 EHV charges'!$D:$O,4,0))</f>
        <v/>
      </c>
      <c r="E239" s="90" t="str">
        <f>IFERROR(IF(VLOOKUP($A239,'Annex 2 EHV charges'!$D:$O,10,FALSE)=0,"",VLOOKUP($A239,'Annex 2 EHV charges'!$D:$O,10,FALSE)),"")</f>
        <v/>
      </c>
      <c r="F239" s="91" t="str">
        <f>IFERROR(IF(VLOOKUP($A239,'Annex 2 EHV charges'!$D:$O,11,FALSE)=0,"",VLOOKUP($A239,'Annex 2 EHV charges'!$D:$O,11,FALSE)),"")</f>
        <v/>
      </c>
      <c r="G239" s="92" t="str">
        <f>IFERROR(IF(VLOOKUP($A239,'Annex 2 EHV charges'!$D:$O,12,FALSE)=0,"",VLOOKUP($A239,'Annex 2 EHV charges'!$D:$O,12,FALSE)),"")</f>
        <v/>
      </c>
      <c r="H239" s="92" t="str">
        <f>IFERROR(IF(VLOOKUP($A239,'Annex 2 EHV charges'!$D:$P,13,FALSE)=0,"",VLOOKUP($A239,'Annex 2 EHV charges'!$D:$P,13,FALSE)),"")</f>
        <v/>
      </c>
    </row>
    <row r="240" spans="1:8" x14ac:dyDescent="0.25">
      <c r="A240" s="86" t="str">
        <f t="array" ref="A240">IFERROR(INDEX('Annex 2 EHV charges'!$D$11:$D$260, MATCH(0, IF(ISBLANK('Annex 2 EHV charges'!$D$11:$D$260),1, COUNTIF(A$4:$A239, 'Annex 2 EHV charges'!$D$11:$D$260)), 0)),"")</f>
        <v/>
      </c>
      <c r="B240" s="85" t="str">
        <f>IF($A240="","",VLOOKUP($A240,'Annex 2 EHV charges'!$D:$O,2,0))</f>
        <v/>
      </c>
      <c r="C240" s="86" t="str">
        <f>IF($A240="","",VLOOKUP($A240,'Annex 2 EHV charges'!$D:$O,3,0))</f>
        <v/>
      </c>
      <c r="D240" s="85" t="str">
        <f>IF($A240="","",VLOOKUP($A240,'Annex 2 EHV charges'!$D:$O,4,0))</f>
        <v/>
      </c>
      <c r="E240" s="90" t="str">
        <f>IFERROR(IF(VLOOKUP($A240,'Annex 2 EHV charges'!$D:$O,10,FALSE)=0,"",VLOOKUP($A240,'Annex 2 EHV charges'!$D:$O,10,FALSE)),"")</f>
        <v/>
      </c>
      <c r="F240" s="91" t="str">
        <f>IFERROR(IF(VLOOKUP($A240,'Annex 2 EHV charges'!$D:$O,11,FALSE)=0,"",VLOOKUP($A240,'Annex 2 EHV charges'!$D:$O,11,FALSE)),"")</f>
        <v/>
      </c>
      <c r="G240" s="92" t="str">
        <f>IFERROR(IF(VLOOKUP($A240,'Annex 2 EHV charges'!$D:$O,12,FALSE)=0,"",VLOOKUP($A240,'Annex 2 EHV charges'!$D:$O,12,FALSE)),"")</f>
        <v/>
      </c>
      <c r="H240" s="92" t="str">
        <f>IFERROR(IF(VLOOKUP($A240,'Annex 2 EHV charges'!$D:$P,13,FALSE)=0,"",VLOOKUP($A240,'Annex 2 EHV charges'!$D:$P,13,FALSE)),"")</f>
        <v/>
      </c>
    </row>
    <row r="241" spans="1:8" x14ac:dyDescent="0.25">
      <c r="A241" s="86" t="str">
        <f t="array" ref="A241">IFERROR(INDEX('Annex 2 EHV charges'!$D$11:$D$260, MATCH(0, IF(ISBLANK('Annex 2 EHV charges'!$D$11:$D$260),1, COUNTIF(A$4:$A240, 'Annex 2 EHV charges'!$D$11:$D$260)), 0)),"")</f>
        <v/>
      </c>
      <c r="B241" s="85" t="str">
        <f>IF($A241="","",VLOOKUP($A241,'Annex 2 EHV charges'!$D:$O,2,0))</f>
        <v/>
      </c>
      <c r="C241" s="86" t="str">
        <f>IF($A241="","",VLOOKUP($A241,'Annex 2 EHV charges'!$D:$O,3,0))</f>
        <v/>
      </c>
      <c r="D241" s="85" t="str">
        <f>IF($A241="","",VLOOKUP($A241,'Annex 2 EHV charges'!$D:$O,4,0))</f>
        <v/>
      </c>
      <c r="E241" s="90" t="str">
        <f>IFERROR(IF(VLOOKUP($A241,'Annex 2 EHV charges'!$D:$O,10,FALSE)=0,"",VLOOKUP($A241,'Annex 2 EHV charges'!$D:$O,10,FALSE)),"")</f>
        <v/>
      </c>
      <c r="F241" s="91" t="str">
        <f>IFERROR(IF(VLOOKUP($A241,'Annex 2 EHV charges'!$D:$O,11,FALSE)=0,"",VLOOKUP($A241,'Annex 2 EHV charges'!$D:$O,11,FALSE)),"")</f>
        <v/>
      </c>
      <c r="G241" s="92" t="str">
        <f>IFERROR(IF(VLOOKUP($A241,'Annex 2 EHV charges'!$D:$O,12,FALSE)=0,"",VLOOKUP($A241,'Annex 2 EHV charges'!$D:$O,12,FALSE)),"")</f>
        <v/>
      </c>
      <c r="H241" s="92" t="str">
        <f>IFERROR(IF(VLOOKUP($A241,'Annex 2 EHV charges'!$D:$P,13,FALSE)=0,"",VLOOKUP($A241,'Annex 2 EHV charges'!$D:$P,13,FALSE)),"")</f>
        <v/>
      </c>
    </row>
    <row r="242" spans="1:8" x14ac:dyDescent="0.25">
      <c r="A242" s="86" t="str">
        <f t="array" ref="A242">IFERROR(INDEX('Annex 2 EHV charges'!$D$11:$D$260, MATCH(0, IF(ISBLANK('Annex 2 EHV charges'!$D$11:$D$260),1, COUNTIF(A$4:$A241, 'Annex 2 EHV charges'!$D$11:$D$260)), 0)),"")</f>
        <v/>
      </c>
      <c r="B242" s="85" t="str">
        <f>IF($A242="","",VLOOKUP($A242,'Annex 2 EHV charges'!$D:$O,2,0))</f>
        <v/>
      </c>
      <c r="C242" s="86" t="str">
        <f>IF($A242="","",VLOOKUP($A242,'Annex 2 EHV charges'!$D:$O,3,0))</f>
        <v/>
      </c>
      <c r="D242" s="85" t="str">
        <f>IF($A242="","",VLOOKUP($A242,'Annex 2 EHV charges'!$D:$O,4,0))</f>
        <v/>
      </c>
      <c r="E242" s="90" t="str">
        <f>IFERROR(IF(VLOOKUP($A242,'Annex 2 EHV charges'!$D:$O,10,FALSE)=0,"",VLOOKUP($A242,'Annex 2 EHV charges'!$D:$O,10,FALSE)),"")</f>
        <v/>
      </c>
      <c r="F242" s="91" t="str">
        <f>IFERROR(IF(VLOOKUP($A242,'Annex 2 EHV charges'!$D:$O,11,FALSE)=0,"",VLOOKUP($A242,'Annex 2 EHV charges'!$D:$O,11,FALSE)),"")</f>
        <v/>
      </c>
      <c r="G242" s="92" t="str">
        <f>IFERROR(IF(VLOOKUP($A242,'Annex 2 EHV charges'!$D:$O,12,FALSE)=0,"",VLOOKUP($A242,'Annex 2 EHV charges'!$D:$O,12,FALSE)),"")</f>
        <v/>
      </c>
      <c r="H242" s="92" t="str">
        <f>IFERROR(IF(VLOOKUP($A242,'Annex 2 EHV charges'!$D:$P,13,FALSE)=0,"",VLOOKUP($A242,'Annex 2 EHV charges'!$D:$P,13,FALSE)),"")</f>
        <v/>
      </c>
    </row>
    <row r="243" spans="1:8" x14ac:dyDescent="0.25">
      <c r="A243" s="86" t="str">
        <f t="array" ref="A243">IFERROR(INDEX('Annex 2 EHV charges'!$D$11:$D$260, MATCH(0, IF(ISBLANK('Annex 2 EHV charges'!$D$11:$D$260),1, COUNTIF(A$4:$A242, 'Annex 2 EHV charges'!$D$11:$D$260)), 0)),"")</f>
        <v/>
      </c>
      <c r="B243" s="85" t="str">
        <f>IF($A243="","",VLOOKUP($A243,'Annex 2 EHV charges'!$D:$O,2,0))</f>
        <v/>
      </c>
      <c r="C243" s="86" t="str">
        <f>IF($A243="","",VLOOKUP($A243,'Annex 2 EHV charges'!$D:$O,3,0))</f>
        <v/>
      </c>
      <c r="D243" s="85" t="str">
        <f>IF($A243="","",VLOOKUP($A243,'Annex 2 EHV charges'!$D:$O,4,0))</f>
        <v/>
      </c>
      <c r="E243" s="90" t="str">
        <f>IFERROR(IF(VLOOKUP($A243,'Annex 2 EHV charges'!$D:$O,10,FALSE)=0,"",VLOOKUP($A243,'Annex 2 EHV charges'!$D:$O,10,FALSE)),"")</f>
        <v/>
      </c>
      <c r="F243" s="91" t="str">
        <f>IFERROR(IF(VLOOKUP($A243,'Annex 2 EHV charges'!$D:$O,11,FALSE)=0,"",VLOOKUP($A243,'Annex 2 EHV charges'!$D:$O,11,FALSE)),"")</f>
        <v/>
      </c>
      <c r="G243" s="92" t="str">
        <f>IFERROR(IF(VLOOKUP($A243,'Annex 2 EHV charges'!$D:$O,12,FALSE)=0,"",VLOOKUP($A243,'Annex 2 EHV charges'!$D:$O,12,FALSE)),"")</f>
        <v/>
      </c>
      <c r="H243" s="92" t="str">
        <f>IFERROR(IF(VLOOKUP($A243,'Annex 2 EHV charges'!$D:$P,13,FALSE)=0,"",VLOOKUP($A243,'Annex 2 EHV charges'!$D:$P,13,FALSE)),"")</f>
        <v/>
      </c>
    </row>
    <row r="244" spans="1:8" x14ac:dyDescent="0.25">
      <c r="A244" s="86" t="str">
        <f t="array" ref="A244">IFERROR(INDEX('Annex 2 EHV charges'!$D$11:$D$260, MATCH(0, IF(ISBLANK('Annex 2 EHV charges'!$D$11:$D$260),1, COUNTIF(A$4:$A243, 'Annex 2 EHV charges'!$D$11:$D$260)), 0)),"")</f>
        <v/>
      </c>
      <c r="B244" s="85" t="str">
        <f>IF($A244="","",VLOOKUP($A244,'Annex 2 EHV charges'!$D:$O,2,0))</f>
        <v/>
      </c>
      <c r="C244" s="86" t="str">
        <f>IF($A244="","",VLOOKUP($A244,'Annex 2 EHV charges'!$D:$O,3,0))</f>
        <v/>
      </c>
      <c r="D244" s="85" t="str">
        <f>IF($A244="","",VLOOKUP($A244,'Annex 2 EHV charges'!$D:$O,4,0))</f>
        <v/>
      </c>
      <c r="E244" s="90" t="str">
        <f>IFERROR(IF(VLOOKUP($A244,'Annex 2 EHV charges'!$D:$O,10,FALSE)=0,"",VLOOKUP($A244,'Annex 2 EHV charges'!$D:$O,10,FALSE)),"")</f>
        <v/>
      </c>
      <c r="F244" s="91" t="str">
        <f>IFERROR(IF(VLOOKUP($A244,'Annex 2 EHV charges'!$D:$O,11,FALSE)=0,"",VLOOKUP($A244,'Annex 2 EHV charges'!$D:$O,11,FALSE)),"")</f>
        <v/>
      </c>
      <c r="G244" s="92" t="str">
        <f>IFERROR(IF(VLOOKUP($A244,'Annex 2 EHV charges'!$D:$O,12,FALSE)=0,"",VLOOKUP($A244,'Annex 2 EHV charges'!$D:$O,12,FALSE)),"")</f>
        <v/>
      </c>
      <c r="H244" s="92" t="str">
        <f>IFERROR(IF(VLOOKUP($A244,'Annex 2 EHV charges'!$D:$P,13,FALSE)=0,"",VLOOKUP($A244,'Annex 2 EHV charges'!$D:$P,13,FALSE)),"")</f>
        <v/>
      </c>
    </row>
    <row r="245" spans="1:8" x14ac:dyDescent="0.25">
      <c r="A245" s="86" t="str">
        <f t="array" ref="A245">IFERROR(INDEX('Annex 2 EHV charges'!$D$11:$D$260, MATCH(0, IF(ISBLANK('Annex 2 EHV charges'!$D$11:$D$260),1, COUNTIF(A$4:$A244, 'Annex 2 EHV charges'!$D$11:$D$260)), 0)),"")</f>
        <v/>
      </c>
      <c r="B245" s="85" t="str">
        <f>IF($A245="","",VLOOKUP($A245,'Annex 2 EHV charges'!$D:$O,2,0))</f>
        <v/>
      </c>
      <c r="C245" s="86" t="str">
        <f>IF($A245="","",VLOOKUP($A245,'Annex 2 EHV charges'!$D:$O,3,0))</f>
        <v/>
      </c>
      <c r="D245" s="85" t="str">
        <f>IF($A245="","",VLOOKUP($A245,'Annex 2 EHV charges'!$D:$O,4,0))</f>
        <v/>
      </c>
      <c r="E245" s="90" t="str">
        <f>IFERROR(IF(VLOOKUP($A245,'Annex 2 EHV charges'!$D:$O,10,FALSE)=0,"",VLOOKUP($A245,'Annex 2 EHV charges'!$D:$O,10,FALSE)),"")</f>
        <v/>
      </c>
      <c r="F245" s="91" t="str">
        <f>IFERROR(IF(VLOOKUP($A245,'Annex 2 EHV charges'!$D:$O,11,FALSE)=0,"",VLOOKUP($A245,'Annex 2 EHV charges'!$D:$O,11,FALSE)),"")</f>
        <v/>
      </c>
      <c r="G245" s="92" t="str">
        <f>IFERROR(IF(VLOOKUP($A245,'Annex 2 EHV charges'!$D:$O,12,FALSE)=0,"",VLOOKUP($A245,'Annex 2 EHV charges'!$D:$O,12,FALSE)),"")</f>
        <v/>
      </c>
      <c r="H245" s="92" t="str">
        <f>IFERROR(IF(VLOOKUP($A245,'Annex 2 EHV charges'!$D:$P,13,FALSE)=0,"",VLOOKUP($A245,'Annex 2 EHV charges'!$D:$P,13,FALSE)),"")</f>
        <v/>
      </c>
    </row>
    <row r="246" spans="1:8" x14ac:dyDescent="0.25">
      <c r="A246" s="86" t="str">
        <f t="array" ref="A246">IFERROR(INDEX('Annex 2 EHV charges'!$D$11:$D$260, MATCH(0, IF(ISBLANK('Annex 2 EHV charges'!$D$11:$D$260),1, COUNTIF(A$4:$A245, 'Annex 2 EHV charges'!$D$11:$D$260)), 0)),"")</f>
        <v/>
      </c>
      <c r="B246" s="85" t="str">
        <f>IF($A246="","",VLOOKUP($A246,'Annex 2 EHV charges'!$D:$O,2,0))</f>
        <v/>
      </c>
      <c r="C246" s="86" t="str">
        <f>IF($A246="","",VLOOKUP($A246,'Annex 2 EHV charges'!$D:$O,3,0))</f>
        <v/>
      </c>
      <c r="D246" s="85" t="str">
        <f>IF($A246="","",VLOOKUP($A246,'Annex 2 EHV charges'!$D:$O,4,0))</f>
        <v/>
      </c>
      <c r="E246" s="90" t="str">
        <f>IFERROR(IF(VLOOKUP($A246,'Annex 2 EHV charges'!$D:$O,10,FALSE)=0,"",VLOOKUP($A246,'Annex 2 EHV charges'!$D:$O,10,FALSE)),"")</f>
        <v/>
      </c>
      <c r="F246" s="91" t="str">
        <f>IFERROR(IF(VLOOKUP($A246,'Annex 2 EHV charges'!$D:$O,11,FALSE)=0,"",VLOOKUP($A246,'Annex 2 EHV charges'!$D:$O,11,FALSE)),"")</f>
        <v/>
      </c>
      <c r="G246" s="92" t="str">
        <f>IFERROR(IF(VLOOKUP($A246,'Annex 2 EHV charges'!$D:$O,12,FALSE)=0,"",VLOOKUP($A246,'Annex 2 EHV charges'!$D:$O,12,FALSE)),"")</f>
        <v/>
      </c>
      <c r="H246" s="92" t="str">
        <f>IFERROR(IF(VLOOKUP($A246,'Annex 2 EHV charges'!$D:$P,13,FALSE)=0,"",VLOOKUP($A246,'Annex 2 EHV charges'!$D:$P,13,FALSE)),"")</f>
        <v/>
      </c>
    </row>
    <row r="247" spans="1:8" x14ac:dyDescent="0.25">
      <c r="A247" s="86" t="str">
        <f t="array" ref="A247">IFERROR(INDEX('Annex 2 EHV charges'!$D$11:$D$260, MATCH(0, IF(ISBLANK('Annex 2 EHV charges'!$D$11:$D$260),1, COUNTIF(A$4:$A246, 'Annex 2 EHV charges'!$D$11:$D$260)), 0)),"")</f>
        <v/>
      </c>
      <c r="B247" s="85" t="str">
        <f>IF($A247="","",VLOOKUP($A247,'Annex 2 EHV charges'!$D:$O,2,0))</f>
        <v/>
      </c>
      <c r="C247" s="86" t="str">
        <f>IF($A247="","",VLOOKUP($A247,'Annex 2 EHV charges'!$D:$O,3,0))</f>
        <v/>
      </c>
      <c r="D247" s="85" t="str">
        <f>IF($A247="","",VLOOKUP($A247,'Annex 2 EHV charges'!$D:$O,4,0))</f>
        <v/>
      </c>
      <c r="E247" s="90" t="str">
        <f>IFERROR(IF(VLOOKUP($A247,'Annex 2 EHV charges'!$D:$O,10,FALSE)=0,"",VLOOKUP($A247,'Annex 2 EHV charges'!$D:$O,10,FALSE)),"")</f>
        <v/>
      </c>
      <c r="F247" s="91" t="str">
        <f>IFERROR(IF(VLOOKUP($A247,'Annex 2 EHV charges'!$D:$O,11,FALSE)=0,"",VLOOKUP($A247,'Annex 2 EHV charges'!$D:$O,11,FALSE)),"")</f>
        <v/>
      </c>
      <c r="G247" s="92" t="str">
        <f>IFERROR(IF(VLOOKUP($A247,'Annex 2 EHV charges'!$D:$O,12,FALSE)=0,"",VLOOKUP($A247,'Annex 2 EHV charges'!$D:$O,12,FALSE)),"")</f>
        <v/>
      </c>
      <c r="H247" s="92" t="str">
        <f>IFERROR(IF(VLOOKUP($A247,'Annex 2 EHV charges'!$D:$P,13,FALSE)=0,"",VLOOKUP($A247,'Annex 2 EHV charges'!$D:$P,13,FALSE)),"")</f>
        <v/>
      </c>
    </row>
    <row r="248" spans="1:8" x14ac:dyDescent="0.25">
      <c r="A248" s="86" t="str">
        <f t="array" ref="A248">IFERROR(INDEX('Annex 2 EHV charges'!$D$11:$D$260, MATCH(0, IF(ISBLANK('Annex 2 EHV charges'!$D$11:$D$260),1, COUNTIF(A$4:$A247, 'Annex 2 EHV charges'!$D$11:$D$260)), 0)),"")</f>
        <v/>
      </c>
      <c r="B248" s="85" t="str">
        <f>IF($A248="","",VLOOKUP($A248,'Annex 2 EHV charges'!$D:$O,2,0))</f>
        <v/>
      </c>
      <c r="C248" s="86" t="str">
        <f>IF($A248="","",VLOOKUP($A248,'Annex 2 EHV charges'!$D:$O,3,0))</f>
        <v/>
      </c>
      <c r="D248" s="85" t="str">
        <f>IF($A248="","",VLOOKUP($A248,'Annex 2 EHV charges'!$D:$O,4,0))</f>
        <v/>
      </c>
      <c r="E248" s="90" t="str">
        <f>IFERROR(IF(VLOOKUP($A248,'Annex 2 EHV charges'!$D:$O,10,FALSE)=0,"",VLOOKUP($A248,'Annex 2 EHV charges'!$D:$O,10,FALSE)),"")</f>
        <v/>
      </c>
      <c r="F248" s="91" t="str">
        <f>IFERROR(IF(VLOOKUP($A248,'Annex 2 EHV charges'!$D:$O,11,FALSE)=0,"",VLOOKUP($A248,'Annex 2 EHV charges'!$D:$O,11,FALSE)),"")</f>
        <v/>
      </c>
      <c r="G248" s="92" t="str">
        <f>IFERROR(IF(VLOOKUP($A248,'Annex 2 EHV charges'!$D:$O,12,FALSE)=0,"",VLOOKUP($A248,'Annex 2 EHV charges'!$D:$O,12,FALSE)),"")</f>
        <v/>
      </c>
      <c r="H248" s="92" t="str">
        <f>IFERROR(IF(VLOOKUP($A248,'Annex 2 EHV charges'!$D:$P,13,FALSE)=0,"",VLOOKUP($A248,'Annex 2 EHV charges'!$D:$P,13,FALSE)),"")</f>
        <v/>
      </c>
    </row>
    <row r="249" spans="1:8" x14ac:dyDescent="0.25">
      <c r="A249" s="86" t="str">
        <f t="array" ref="A249">IFERROR(INDEX('Annex 2 EHV charges'!$D$11:$D$260, MATCH(0, IF(ISBLANK('Annex 2 EHV charges'!$D$11:$D$260),1, COUNTIF(A$4:$A248, 'Annex 2 EHV charges'!$D$11:$D$260)), 0)),"")</f>
        <v/>
      </c>
      <c r="B249" s="85" t="str">
        <f>IF($A249="","",VLOOKUP($A249,'Annex 2 EHV charges'!$D:$O,2,0))</f>
        <v/>
      </c>
      <c r="C249" s="86" t="str">
        <f>IF($A249="","",VLOOKUP($A249,'Annex 2 EHV charges'!$D:$O,3,0))</f>
        <v/>
      </c>
      <c r="D249" s="85" t="str">
        <f>IF($A249="","",VLOOKUP($A249,'Annex 2 EHV charges'!$D:$O,4,0))</f>
        <v/>
      </c>
      <c r="E249" s="90" t="str">
        <f>IFERROR(IF(VLOOKUP($A249,'Annex 2 EHV charges'!$D:$O,10,FALSE)=0,"",VLOOKUP($A249,'Annex 2 EHV charges'!$D:$O,10,FALSE)),"")</f>
        <v/>
      </c>
      <c r="F249" s="91" t="str">
        <f>IFERROR(IF(VLOOKUP($A249,'Annex 2 EHV charges'!$D:$O,11,FALSE)=0,"",VLOOKUP($A249,'Annex 2 EHV charges'!$D:$O,11,FALSE)),"")</f>
        <v/>
      </c>
      <c r="G249" s="92" t="str">
        <f>IFERROR(IF(VLOOKUP($A249,'Annex 2 EHV charges'!$D:$O,12,FALSE)=0,"",VLOOKUP($A249,'Annex 2 EHV charges'!$D:$O,12,FALSE)),"")</f>
        <v/>
      </c>
      <c r="H249" s="92" t="str">
        <f>IFERROR(IF(VLOOKUP($A249,'Annex 2 EHV charges'!$D:$P,13,FALSE)=0,"",VLOOKUP($A249,'Annex 2 EHV charges'!$D:$P,13,FALSE)),"")</f>
        <v/>
      </c>
    </row>
    <row r="250" spans="1:8" x14ac:dyDescent="0.25">
      <c r="A250" s="86" t="str">
        <f t="array" ref="A250">IFERROR(INDEX('Annex 2 EHV charges'!$D$11:$D$260, MATCH(0, IF(ISBLANK('Annex 2 EHV charges'!$D$11:$D$260),1, COUNTIF(A$4:$A249, 'Annex 2 EHV charges'!$D$11:$D$260)), 0)),"")</f>
        <v/>
      </c>
      <c r="B250" s="85" t="str">
        <f>IF($A250="","",VLOOKUP($A250,'Annex 2 EHV charges'!$D:$O,2,0))</f>
        <v/>
      </c>
      <c r="C250" s="86" t="str">
        <f>IF($A250="","",VLOOKUP($A250,'Annex 2 EHV charges'!$D:$O,3,0))</f>
        <v/>
      </c>
      <c r="D250" s="85" t="str">
        <f>IF($A250="","",VLOOKUP($A250,'Annex 2 EHV charges'!$D:$O,4,0))</f>
        <v/>
      </c>
      <c r="E250" s="90" t="str">
        <f>IFERROR(IF(VLOOKUP($A250,'Annex 2 EHV charges'!$D:$O,10,FALSE)=0,"",VLOOKUP($A250,'Annex 2 EHV charges'!$D:$O,10,FALSE)),"")</f>
        <v/>
      </c>
      <c r="F250" s="91" t="str">
        <f>IFERROR(IF(VLOOKUP($A250,'Annex 2 EHV charges'!$D:$O,11,FALSE)=0,"",VLOOKUP($A250,'Annex 2 EHV charges'!$D:$O,11,FALSE)),"")</f>
        <v/>
      </c>
      <c r="G250" s="92" t="str">
        <f>IFERROR(IF(VLOOKUP($A250,'Annex 2 EHV charges'!$D:$O,12,FALSE)=0,"",VLOOKUP($A250,'Annex 2 EHV charges'!$D:$O,12,FALSE)),"")</f>
        <v/>
      </c>
      <c r="H250" s="92" t="str">
        <f>IFERROR(IF(VLOOKUP($A250,'Annex 2 EHV charges'!$D:$P,13,FALSE)=0,"",VLOOKUP($A250,'Annex 2 EHV charges'!$D:$P,13,FALSE)),"")</f>
        <v/>
      </c>
    </row>
    <row r="251" spans="1:8" x14ac:dyDescent="0.25">
      <c r="A251" s="86" t="str">
        <f t="array" ref="A251">IFERROR(INDEX('Annex 2 EHV charges'!$D$11:$D$260, MATCH(0, IF(ISBLANK('Annex 2 EHV charges'!$D$11:$D$260),1, COUNTIF(A$4:$A250, 'Annex 2 EHV charges'!$D$11:$D$260)), 0)),"")</f>
        <v/>
      </c>
      <c r="B251" s="85" t="str">
        <f>IF($A251="","",VLOOKUP($A251,'Annex 2 EHV charges'!$D:$O,2,0))</f>
        <v/>
      </c>
      <c r="C251" s="86" t="str">
        <f>IF($A251="","",VLOOKUP($A251,'Annex 2 EHV charges'!$D:$O,3,0))</f>
        <v/>
      </c>
      <c r="D251" s="85" t="str">
        <f>IF($A251="","",VLOOKUP($A251,'Annex 2 EHV charges'!$D:$O,4,0))</f>
        <v/>
      </c>
      <c r="E251" s="90" t="str">
        <f>IFERROR(IF(VLOOKUP($A251,'Annex 2 EHV charges'!$D:$O,10,FALSE)=0,"",VLOOKUP($A251,'Annex 2 EHV charges'!$D:$O,10,FALSE)),"")</f>
        <v/>
      </c>
      <c r="F251" s="91" t="str">
        <f>IFERROR(IF(VLOOKUP($A251,'Annex 2 EHV charges'!$D:$O,11,FALSE)=0,"",VLOOKUP($A251,'Annex 2 EHV charges'!$D:$O,11,FALSE)),"")</f>
        <v/>
      </c>
      <c r="G251" s="92" t="str">
        <f>IFERROR(IF(VLOOKUP($A251,'Annex 2 EHV charges'!$D:$O,12,FALSE)=0,"",VLOOKUP($A251,'Annex 2 EHV charges'!$D:$O,12,FALSE)),"")</f>
        <v/>
      </c>
      <c r="H251" s="92" t="str">
        <f>IFERROR(IF(VLOOKUP($A251,'Annex 2 EHV charges'!$D:$P,13,FALSE)=0,"",VLOOKUP($A251,'Annex 2 EHV charges'!$D:$P,13,FALSE)),"")</f>
        <v/>
      </c>
    </row>
    <row r="252" spans="1:8" x14ac:dyDescent="0.25">
      <c r="A252" s="86" t="str">
        <f t="array" ref="A252">IFERROR(INDEX('Annex 2 EHV charges'!$D$11:$D$260, MATCH(0, IF(ISBLANK('Annex 2 EHV charges'!$D$11:$D$260),1, COUNTIF(A$4:$A251, 'Annex 2 EHV charges'!$D$11:$D$260)), 0)),"")</f>
        <v/>
      </c>
      <c r="B252" s="85" t="str">
        <f>IF($A252="","",VLOOKUP($A252,'Annex 2 EHV charges'!$D:$O,2,0))</f>
        <v/>
      </c>
      <c r="C252" s="86" t="str">
        <f>IF($A252="","",VLOOKUP($A252,'Annex 2 EHV charges'!$D:$O,3,0))</f>
        <v/>
      </c>
      <c r="D252" s="85" t="str">
        <f>IF($A252="","",VLOOKUP($A252,'Annex 2 EHV charges'!$D:$O,4,0))</f>
        <v/>
      </c>
      <c r="E252" s="90" t="str">
        <f>IFERROR(IF(VLOOKUP($A252,'Annex 2 EHV charges'!$D:$O,10,FALSE)=0,"",VLOOKUP($A252,'Annex 2 EHV charges'!$D:$O,10,FALSE)),"")</f>
        <v/>
      </c>
      <c r="F252" s="91" t="str">
        <f>IFERROR(IF(VLOOKUP($A252,'Annex 2 EHV charges'!$D:$O,11,FALSE)=0,"",VLOOKUP($A252,'Annex 2 EHV charges'!$D:$O,11,FALSE)),"")</f>
        <v/>
      </c>
      <c r="G252" s="92" t="str">
        <f>IFERROR(IF(VLOOKUP($A252,'Annex 2 EHV charges'!$D:$O,12,FALSE)=0,"",VLOOKUP($A252,'Annex 2 EHV charges'!$D:$O,12,FALSE)),"")</f>
        <v/>
      </c>
      <c r="H252" s="92" t="str">
        <f>IFERROR(IF(VLOOKUP($A252,'Annex 2 EHV charges'!$D:$P,13,FALSE)=0,"",VLOOKUP($A252,'Annex 2 EHV charges'!$D:$P,13,FALSE)),"")</f>
        <v/>
      </c>
    </row>
    <row r="253" spans="1:8" x14ac:dyDescent="0.25">
      <c r="A253" s="86" t="str">
        <f t="array" ref="A253">IFERROR(INDEX('Annex 2 EHV charges'!$D$11:$D$260, MATCH(0, IF(ISBLANK('Annex 2 EHV charges'!$D$11:$D$260),1, COUNTIF(A$4:$A252, 'Annex 2 EHV charges'!$D$11:$D$260)), 0)),"")</f>
        <v/>
      </c>
      <c r="B253" s="85" t="str">
        <f>IF($A253="","",VLOOKUP($A253,'Annex 2 EHV charges'!$D:$O,2,0))</f>
        <v/>
      </c>
      <c r="C253" s="86" t="str">
        <f>IF($A253="","",VLOOKUP($A253,'Annex 2 EHV charges'!$D:$O,3,0))</f>
        <v/>
      </c>
      <c r="D253" s="85" t="str">
        <f>IF($A253="","",VLOOKUP($A253,'Annex 2 EHV charges'!$D:$O,4,0))</f>
        <v/>
      </c>
      <c r="E253" s="90" t="str">
        <f>IFERROR(IF(VLOOKUP($A253,'Annex 2 EHV charges'!$D:$O,10,FALSE)=0,"",VLOOKUP($A253,'Annex 2 EHV charges'!$D:$O,10,FALSE)),"")</f>
        <v/>
      </c>
      <c r="F253" s="91" t="str">
        <f>IFERROR(IF(VLOOKUP($A253,'Annex 2 EHV charges'!$D:$O,11,FALSE)=0,"",VLOOKUP($A253,'Annex 2 EHV charges'!$D:$O,11,FALSE)),"")</f>
        <v/>
      </c>
      <c r="G253" s="92" t="str">
        <f>IFERROR(IF(VLOOKUP($A253,'Annex 2 EHV charges'!$D:$O,12,FALSE)=0,"",VLOOKUP($A253,'Annex 2 EHV charges'!$D:$O,12,FALSE)),"")</f>
        <v/>
      </c>
      <c r="H253" s="92" t="str">
        <f>IFERROR(IF(VLOOKUP($A253,'Annex 2 EHV charges'!$D:$P,13,FALSE)=0,"",VLOOKUP($A253,'Annex 2 EHV charges'!$D:$P,13,FALSE)),"")</f>
        <v/>
      </c>
    </row>
    <row r="254" spans="1:8" x14ac:dyDescent="0.25">
      <c r="A254" s="86" t="str">
        <f t="array" ref="A254">IFERROR(INDEX('Annex 2 EHV charges'!$D$11:$D$260, MATCH(0, IF(ISBLANK('Annex 2 EHV charges'!$D$11:$D$260),1, COUNTIF(A$4:$A253, 'Annex 2 EHV charges'!$D$11:$D$260)), 0)),"")</f>
        <v/>
      </c>
      <c r="B254" s="85" t="str">
        <f>IF($A254="","",VLOOKUP($A254,'Annex 2 EHV charges'!$D:$O,2,0))</f>
        <v/>
      </c>
      <c r="C254" s="86" t="str">
        <f>IF($A254="","",VLOOKUP($A254,'Annex 2 EHV charges'!$D:$O,3,0))</f>
        <v/>
      </c>
      <c r="D254" s="85" t="str">
        <f>IF($A254="","",VLOOKUP($A254,'Annex 2 EHV charges'!$D:$O,4,0))</f>
        <v/>
      </c>
      <c r="E254" s="90" t="str">
        <f>IFERROR(IF(VLOOKUP($A254,'Annex 2 EHV charges'!$D:$O,10,FALSE)=0,"",VLOOKUP($A254,'Annex 2 EHV charges'!$D:$O,10,FALSE)),"")</f>
        <v/>
      </c>
      <c r="F254" s="91" t="str">
        <f>IFERROR(IF(VLOOKUP($A254,'Annex 2 EHV charges'!$D:$O,11,FALSE)=0,"",VLOOKUP($A254,'Annex 2 EHV charges'!$D:$O,11,FALSE)),"")</f>
        <v/>
      </c>
      <c r="G254" s="92" t="str">
        <f>IFERROR(IF(VLOOKUP($A254,'Annex 2 EHV charges'!$D:$O,12,FALSE)=0,"",VLOOKUP($A254,'Annex 2 EHV charges'!$D:$O,12,FALSE)),"")</f>
        <v/>
      </c>
      <c r="H254" s="92" t="str">
        <f>IFERROR(IF(VLOOKUP($A254,'Annex 2 EHV charges'!$D:$P,13,FALSE)=0,"",VLOOKUP($A254,'Annex 2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CL24"/>
  <sheetViews>
    <sheetView zoomScale="80" zoomScaleNormal="80" zoomScaleSheetLayoutView="100" workbookViewId="0"/>
  </sheetViews>
  <sheetFormatPr defaultColWidth="9.33203125" defaultRowHeight="15.6" x14ac:dyDescent="0.3"/>
  <cols>
    <col min="1" max="1" width="27.44140625" style="2" customWidth="1"/>
    <col min="2" max="2" width="11" style="2" customWidth="1"/>
    <col min="3" max="3" width="9.33203125" style="2"/>
    <col min="4" max="10" width="16.5546875" style="2" customWidth="1"/>
    <col min="11" max="16384" width="9.33203125" style="2"/>
  </cols>
  <sheetData>
    <row r="1" spans="1:90" s="17" customFormat="1" ht="27.75" customHeight="1" x14ac:dyDescent="0.3">
      <c r="A1" s="59" t="s">
        <v>26</v>
      </c>
      <c r="B1" s="55"/>
      <c r="D1" s="55"/>
      <c r="E1" s="55"/>
      <c r="F1" s="55"/>
      <c r="G1" s="93"/>
      <c r="H1" s="18"/>
      <c r="I1" s="18"/>
    </row>
    <row r="2" spans="1:90" s="17" customFormat="1" ht="27" customHeight="1" x14ac:dyDescent="0.3">
      <c r="A2" s="259" t="str">
        <f>Overview!B4&amp; " - Effective from "&amp;Overview!D4&amp;" - "&amp;Overview!E4&amp;" LV and HV tariffs"</f>
        <v>SP Manweb - Effective from 1 April 2024 - Final LV and HV tariffs</v>
      </c>
      <c r="B2" s="259"/>
      <c r="C2" s="259"/>
      <c r="D2" s="259"/>
      <c r="E2" s="259"/>
      <c r="F2" s="259"/>
      <c r="G2" s="259"/>
      <c r="H2" s="259"/>
      <c r="I2" s="259"/>
      <c r="J2" s="259"/>
      <c r="K2" s="18"/>
      <c r="L2" s="18"/>
    </row>
    <row r="3" spans="1:90" s="17" customFormat="1" ht="27" customHeight="1" x14ac:dyDescent="0.3">
      <c r="A3" s="278" t="s">
        <v>206</v>
      </c>
      <c r="B3" s="278"/>
      <c r="C3" s="278"/>
      <c r="D3" s="278"/>
      <c r="E3" s="278"/>
      <c r="F3" s="278"/>
      <c r="G3" s="278"/>
      <c r="H3" s="278"/>
      <c r="I3" s="278"/>
      <c r="J3" s="278"/>
      <c r="K3" s="18"/>
      <c r="L3" s="18"/>
    </row>
    <row r="4" spans="1:90" s="17" customFormat="1" ht="71.25" customHeight="1" x14ac:dyDescent="0.3">
      <c r="A4" s="94"/>
      <c r="B4" s="33" t="s">
        <v>0</v>
      </c>
      <c r="C4" s="34" t="s">
        <v>31</v>
      </c>
      <c r="D4" s="35" t="s">
        <v>207</v>
      </c>
      <c r="E4" s="35" t="s">
        <v>209</v>
      </c>
      <c r="F4" s="35" t="s">
        <v>208</v>
      </c>
      <c r="G4" s="34" t="s">
        <v>32</v>
      </c>
      <c r="H4" s="34"/>
      <c r="I4" s="34"/>
      <c r="J4" s="34"/>
      <c r="K4" s="18"/>
      <c r="L4" s="18"/>
    </row>
    <row r="5" spans="1:90" s="17" customFormat="1" ht="31.2" x14ac:dyDescent="0.3">
      <c r="A5" s="36" t="s">
        <v>523</v>
      </c>
      <c r="B5" s="95" t="s">
        <v>692</v>
      </c>
      <c r="C5" s="96" t="s">
        <v>696</v>
      </c>
      <c r="D5" s="39">
        <v>9.7710000000000008</v>
      </c>
      <c r="E5" s="40">
        <v>2.7959999999999998</v>
      </c>
      <c r="F5" s="41">
        <v>0.26</v>
      </c>
      <c r="G5" s="42">
        <v>28.68</v>
      </c>
      <c r="H5" s="43"/>
      <c r="I5" s="43"/>
      <c r="J5" s="44"/>
      <c r="K5" s="18"/>
      <c r="L5" s="18"/>
    </row>
    <row r="6" spans="1:90" s="17" customFormat="1" ht="62.4" x14ac:dyDescent="0.3">
      <c r="A6" s="36" t="s">
        <v>524</v>
      </c>
      <c r="B6" s="95" t="s">
        <v>693</v>
      </c>
      <c r="C6" s="96">
        <v>2</v>
      </c>
      <c r="D6" s="39">
        <v>9.7710000000000008</v>
      </c>
      <c r="E6" s="40">
        <v>2.7959999999999998</v>
      </c>
      <c r="F6" s="41">
        <v>0.26</v>
      </c>
      <c r="G6" s="43"/>
      <c r="H6" s="43"/>
      <c r="I6" s="43"/>
      <c r="J6" s="44"/>
      <c r="K6" s="18"/>
      <c r="L6" s="18"/>
    </row>
    <row r="7" spans="1:90" s="17" customFormat="1" ht="46.8" x14ac:dyDescent="0.3">
      <c r="A7" s="36" t="s">
        <v>190</v>
      </c>
      <c r="B7" s="95" t="s">
        <v>694</v>
      </c>
      <c r="C7" s="96" t="s">
        <v>465</v>
      </c>
      <c r="D7" s="39">
        <v>10.875</v>
      </c>
      <c r="E7" s="40">
        <v>3.1120000000000001</v>
      </c>
      <c r="F7" s="41">
        <v>0.28899999999999998</v>
      </c>
      <c r="G7" s="43"/>
      <c r="H7" s="43"/>
      <c r="I7" s="43"/>
      <c r="J7" s="44"/>
      <c r="K7" s="18"/>
      <c r="L7" s="18"/>
    </row>
    <row r="8" spans="1:90" s="17" customFormat="1" ht="46.8" x14ac:dyDescent="0.3">
      <c r="A8" s="36" t="s">
        <v>194</v>
      </c>
      <c r="B8" s="95" t="s">
        <v>710</v>
      </c>
      <c r="C8" s="96" t="s">
        <v>466</v>
      </c>
      <c r="D8" s="52">
        <v>23.145</v>
      </c>
      <c r="E8" s="53">
        <v>5.8140000000000001</v>
      </c>
      <c r="F8" s="41">
        <v>3.4769999999999999</v>
      </c>
      <c r="G8" s="43"/>
      <c r="H8" s="43"/>
      <c r="I8" s="43"/>
      <c r="J8" s="44"/>
      <c r="K8" s="20"/>
      <c r="L8" s="20"/>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row>
    <row r="9" spans="1:90" ht="17.25" customHeight="1" x14ac:dyDescent="0.3">
      <c r="A9" s="285" t="s">
        <v>2</v>
      </c>
      <c r="B9" s="279" t="s">
        <v>697</v>
      </c>
      <c r="C9" s="280"/>
      <c r="D9" s="280"/>
      <c r="E9" s="280"/>
      <c r="F9" s="280"/>
      <c r="G9" s="280"/>
      <c r="H9" s="280"/>
      <c r="I9" s="280"/>
      <c r="J9" s="281"/>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row>
    <row r="10" spans="1:90" ht="156" customHeight="1" x14ac:dyDescent="0.3">
      <c r="A10" s="285"/>
      <c r="B10" s="282" t="s">
        <v>698</v>
      </c>
      <c r="C10" s="283"/>
      <c r="D10" s="283"/>
      <c r="E10" s="283"/>
      <c r="F10" s="283"/>
      <c r="G10" s="283"/>
      <c r="H10" s="283"/>
      <c r="I10" s="283"/>
      <c r="J10" s="284"/>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row>
    <row r="11" spans="1:90" x14ac:dyDescent="0.3">
      <c r="A11" s="285"/>
      <c r="B11" s="276"/>
      <c r="C11" s="276"/>
      <c r="D11" s="276"/>
      <c r="E11" s="276"/>
      <c r="F11" s="276"/>
      <c r="G11" s="276"/>
      <c r="H11" s="277"/>
      <c r="I11" s="277"/>
      <c r="J11" s="277"/>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row>
    <row r="12" spans="1:90" x14ac:dyDescent="0.3">
      <c r="A12" s="20"/>
      <c r="B12" s="20"/>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row>
    <row r="13" spans="1:90" x14ac:dyDescent="0.3">
      <c r="A13" s="20"/>
      <c r="B13" s="20"/>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row>
    <row r="14" spans="1:90" s="17" customFormat="1" ht="27" customHeight="1" x14ac:dyDescent="0.3">
      <c r="A14" s="278" t="s">
        <v>203</v>
      </c>
      <c r="B14" s="278"/>
      <c r="C14" s="278"/>
      <c r="D14" s="278"/>
      <c r="E14" s="278"/>
      <c r="F14" s="278"/>
      <c r="G14" s="278"/>
      <c r="H14" s="278"/>
      <c r="I14" s="278"/>
      <c r="J14" s="278"/>
      <c r="K14" s="20"/>
      <c r="L14" s="20"/>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row>
    <row r="15" spans="1:90" s="17" customFormat="1" ht="58.5" customHeight="1" x14ac:dyDescent="0.3">
      <c r="A15" s="94"/>
      <c r="B15" s="33" t="s">
        <v>0</v>
      </c>
      <c r="C15" s="34" t="s">
        <v>31</v>
      </c>
      <c r="D15" s="35" t="s">
        <v>207</v>
      </c>
      <c r="E15" s="35" t="s">
        <v>209</v>
      </c>
      <c r="F15" s="35" t="s">
        <v>208</v>
      </c>
      <c r="G15" s="34" t="s">
        <v>32</v>
      </c>
      <c r="H15" s="34" t="s">
        <v>33</v>
      </c>
      <c r="I15" s="33" t="s">
        <v>174</v>
      </c>
      <c r="J15" s="34" t="s">
        <v>58</v>
      </c>
      <c r="K15" s="20"/>
      <c r="L15" s="20"/>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row>
    <row r="16" spans="1:90" s="17" customFormat="1" ht="32.25" customHeight="1" x14ac:dyDescent="0.3">
      <c r="A16" s="36"/>
      <c r="B16" s="97"/>
      <c r="C16" s="96">
        <v>0</v>
      </c>
      <c r="D16" s="98"/>
      <c r="E16" s="98"/>
      <c r="F16" s="98"/>
      <c r="G16" s="99"/>
      <c r="H16" s="99"/>
      <c r="I16" s="99"/>
      <c r="J16" s="98"/>
      <c r="K16" s="20"/>
      <c r="L16" s="20"/>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row>
    <row r="17" spans="1:90" x14ac:dyDescent="0.3">
      <c r="A17" s="285" t="s">
        <v>2</v>
      </c>
      <c r="B17" s="286" t="s">
        <v>15</v>
      </c>
      <c r="C17" s="286"/>
      <c r="D17" s="286"/>
      <c r="E17" s="286"/>
      <c r="F17" s="286"/>
      <c r="G17" s="286"/>
      <c r="H17" s="287"/>
      <c r="I17" s="287"/>
      <c r="J17" s="287"/>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row>
    <row r="18" spans="1:90" x14ac:dyDescent="0.3">
      <c r="A18" s="285"/>
      <c r="B18" s="276" t="s">
        <v>3</v>
      </c>
      <c r="C18" s="276"/>
      <c r="D18" s="276"/>
      <c r="E18" s="276"/>
      <c r="F18" s="276"/>
      <c r="G18" s="276"/>
      <c r="H18" s="277"/>
      <c r="I18" s="277"/>
      <c r="J18" s="277"/>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row>
    <row r="19" spans="1:90" x14ac:dyDescent="0.3">
      <c r="A19" s="285"/>
      <c r="B19" s="276" t="s">
        <v>68</v>
      </c>
      <c r="C19" s="276"/>
      <c r="D19" s="276"/>
      <c r="E19" s="276"/>
      <c r="F19" s="276"/>
      <c r="G19" s="276"/>
      <c r="H19" s="277"/>
      <c r="I19" s="277"/>
      <c r="J19" s="277"/>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row>
    <row r="20" spans="1:90" x14ac:dyDescent="0.3">
      <c r="A20" s="288"/>
      <c r="B20" s="276" t="s">
        <v>69</v>
      </c>
      <c r="C20" s="276"/>
      <c r="D20" s="276"/>
      <c r="E20" s="276"/>
      <c r="F20" s="276"/>
      <c r="G20" s="276"/>
      <c r="H20" s="277"/>
      <c r="I20" s="277"/>
      <c r="J20" s="277"/>
    </row>
    <row r="21" spans="1:90" x14ac:dyDescent="0.3">
      <c r="A21" s="288"/>
      <c r="B21" s="276" t="s">
        <v>70</v>
      </c>
      <c r="C21" s="276"/>
      <c r="D21" s="276"/>
      <c r="E21" s="276"/>
      <c r="F21" s="276"/>
      <c r="G21" s="276"/>
      <c r="H21" s="277"/>
      <c r="I21" s="277"/>
      <c r="J21" s="277"/>
    </row>
    <row r="22" spans="1:90" x14ac:dyDescent="0.3">
      <c r="A22" s="288"/>
      <c r="B22" s="276" t="s">
        <v>4</v>
      </c>
      <c r="C22" s="276"/>
      <c r="D22" s="276"/>
      <c r="E22" s="276"/>
      <c r="F22" s="276"/>
      <c r="G22" s="276"/>
      <c r="H22" s="277"/>
      <c r="I22" s="277"/>
      <c r="J22" s="277"/>
    </row>
    <row r="23" spans="1:90" x14ac:dyDescent="0.3">
      <c r="A23" s="288"/>
      <c r="B23" s="276"/>
      <c r="C23" s="276"/>
      <c r="D23" s="276"/>
      <c r="E23" s="276"/>
      <c r="F23" s="276"/>
      <c r="G23" s="276"/>
      <c r="H23" s="277"/>
      <c r="I23" s="277"/>
      <c r="J23" s="277"/>
    </row>
    <row r="24" spans="1:90" x14ac:dyDescent="0.3">
      <c r="A24" s="288"/>
      <c r="B24" s="276" t="s">
        <v>5</v>
      </c>
      <c r="C24" s="276"/>
      <c r="D24" s="276"/>
      <c r="E24" s="276"/>
      <c r="F24" s="276"/>
      <c r="G24" s="276"/>
      <c r="H24" s="277"/>
      <c r="I24" s="277"/>
      <c r="J24" s="277"/>
    </row>
  </sheetData>
  <mergeCells count="16">
    <mergeCell ref="B22:J22"/>
    <mergeCell ref="B23:J23"/>
    <mergeCell ref="B24:J24"/>
    <mergeCell ref="B21:J21"/>
    <mergeCell ref="A2:J2"/>
    <mergeCell ref="A3:J3"/>
    <mergeCell ref="B9:J9"/>
    <mergeCell ref="B10:J10"/>
    <mergeCell ref="B20:J20"/>
    <mergeCell ref="B11:J11"/>
    <mergeCell ref="A9:A11"/>
    <mergeCell ref="A14:J14"/>
    <mergeCell ref="B17:J17"/>
    <mergeCell ref="B18:J18"/>
    <mergeCell ref="B19:J19"/>
    <mergeCell ref="A17:A24"/>
  </mergeCells>
  <phoneticPr fontId="7"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70" zoomScaleNormal="70" zoomScaleSheetLayoutView="85" workbookViewId="0"/>
  </sheetViews>
  <sheetFormatPr defaultColWidth="9.33203125" defaultRowHeight="27.75" customHeight="1" x14ac:dyDescent="0.3"/>
  <cols>
    <col min="1" max="1" width="58" style="17" bestFit="1" customWidth="1"/>
    <col min="2" max="2" width="17.6640625" style="55" customWidth="1"/>
    <col min="3" max="4" width="17.6640625" style="17" customWidth="1"/>
    <col min="5" max="7" width="17.6640625" style="55" customWidth="1"/>
    <col min="8" max="9" width="17.6640625" style="56" customWidth="1"/>
    <col min="10" max="10" width="17.6640625" style="18" customWidth="1"/>
    <col min="11" max="11" width="3.33203125" style="18" customWidth="1"/>
    <col min="12" max="17" width="15.5546875" style="17" customWidth="1"/>
    <col min="18" max="16384" width="9.33203125" style="17"/>
  </cols>
  <sheetData>
    <row r="1" spans="1:13" ht="27.75" customHeight="1" x14ac:dyDescent="0.3">
      <c r="A1" s="59" t="s">
        <v>26</v>
      </c>
      <c r="B1" s="297" t="s">
        <v>170</v>
      </c>
      <c r="C1" s="298"/>
      <c r="D1" s="298"/>
      <c r="F1" s="299" t="s">
        <v>173</v>
      </c>
      <c r="G1" s="300"/>
      <c r="H1" s="301"/>
      <c r="I1" s="18"/>
      <c r="J1" s="17"/>
      <c r="K1" s="17"/>
    </row>
    <row r="2" spans="1:13" ht="31.5" customHeight="1" x14ac:dyDescent="0.3">
      <c r="A2" s="302" t="str">
        <f>Overview!B4&amp; " - Effective from "&amp;Overview!D4&amp;" - "&amp;Overview!E4&amp;" LDNO tariffs"</f>
        <v>SP Manweb - Effective from 1 April 2024 - Final LDNO tariffs</v>
      </c>
      <c r="B2" s="302"/>
      <c r="C2" s="302"/>
      <c r="D2" s="302"/>
      <c r="E2" s="302"/>
      <c r="F2" s="302"/>
      <c r="G2" s="302"/>
      <c r="H2" s="302"/>
      <c r="I2" s="302"/>
      <c r="J2" s="302"/>
    </row>
    <row r="3" spans="1:13" ht="8.25" customHeight="1" x14ac:dyDescent="0.3">
      <c r="A3" s="100"/>
      <c r="B3" s="100"/>
      <c r="C3" s="100"/>
      <c r="D3" s="100"/>
      <c r="E3" s="100"/>
      <c r="F3" s="100"/>
      <c r="G3" s="100"/>
      <c r="H3" s="100"/>
      <c r="I3" s="100"/>
      <c r="J3" s="100"/>
    </row>
    <row r="4" spans="1:13" ht="27" customHeight="1" x14ac:dyDescent="0.3">
      <c r="A4" s="259" t="s">
        <v>204</v>
      </c>
      <c r="B4" s="259"/>
      <c r="C4" s="259"/>
      <c r="D4" s="259"/>
      <c r="E4" s="101"/>
      <c r="F4" s="259" t="s">
        <v>205</v>
      </c>
      <c r="G4" s="259"/>
      <c r="H4" s="259"/>
      <c r="I4" s="259"/>
      <c r="J4" s="259"/>
      <c r="L4" s="18"/>
    </row>
    <row r="5" spans="1:13" ht="32.25" customHeight="1" x14ac:dyDescent="0.3">
      <c r="A5" s="22" t="s">
        <v>15</v>
      </c>
      <c r="B5" s="23" t="s">
        <v>103</v>
      </c>
      <c r="C5" s="102" t="s">
        <v>104</v>
      </c>
      <c r="D5" s="24" t="s">
        <v>105</v>
      </c>
      <c r="E5" s="19"/>
      <c r="F5" s="263"/>
      <c r="G5" s="264"/>
      <c r="H5" s="25" t="s">
        <v>110</v>
      </c>
      <c r="I5" s="26" t="s">
        <v>111</v>
      </c>
      <c r="J5" s="24" t="s">
        <v>105</v>
      </c>
      <c r="K5" s="19"/>
      <c r="L5" s="18"/>
      <c r="M5" s="18"/>
    </row>
    <row r="6" spans="1:13" ht="46.8" x14ac:dyDescent="0.3">
      <c r="A6" s="27" t="s">
        <v>106</v>
      </c>
      <c r="B6" s="103" t="s">
        <v>660</v>
      </c>
      <c r="C6" s="104" t="s">
        <v>661</v>
      </c>
      <c r="D6" s="32" t="s">
        <v>662</v>
      </c>
      <c r="E6" s="19"/>
      <c r="F6" s="296" t="s">
        <v>107</v>
      </c>
      <c r="G6" s="296"/>
      <c r="H6" s="29"/>
      <c r="I6" s="32" t="s">
        <v>665</v>
      </c>
      <c r="J6" s="32" t="s">
        <v>662</v>
      </c>
      <c r="K6" s="19"/>
      <c r="L6" s="18"/>
      <c r="M6" s="18"/>
    </row>
    <row r="7" spans="1:13" ht="55.5" customHeight="1" x14ac:dyDescent="0.3">
      <c r="A7" s="27" t="s">
        <v>22</v>
      </c>
      <c r="B7" s="29"/>
      <c r="C7" s="104" t="s">
        <v>663</v>
      </c>
      <c r="D7" s="32" t="s">
        <v>664</v>
      </c>
      <c r="E7" s="19"/>
      <c r="F7" s="296" t="s">
        <v>108</v>
      </c>
      <c r="G7" s="296"/>
      <c r="H7" s="103" t="s">
        <v>660</v>
      </c>
      <c r="I7" s="32" t="s">
        <v>661</v>
      </c>
      <c r="J7" s="32" t="s">
        <v>662</v>
      </c>
      <c r="K7" s="19"/>
      <c r="L7" s="18"/>
      <c r="M7" s="18"/>
    </row>
    <row r="8" spans="1:13" ht="64.5" customHeight="1" x14ac:dyDescent="0.3">
      <c r="A8" s="30" t="s">
        <v>20</v>
      </c>
      <c r="B8" s="293" t="s">
        <v>21</v>
      </c>
      <c r="C8" s="294"/>
      <c r="D8" s="295"/>
      <c r="E8" s="19"/>
      <c r="F8" s="296" t="s">
        <v>699</v>
      </c>
      <c r="G8" s="296"/>
      <c r="H8" s="29"/>
      <c r="I8" s="32" t="s">
        <v>665</v>
      </c>
      <c r="J8" s="32" t="s">
        <v>662</v>
      </c>
      <c r="K8" s="19"/>
      <c r="L8" s="18"/>
      <c r="M8" s="18"/>
    </row>
    <row r="9" spans="1:13" s="21" customFormat="1" ht="48.75" customHeight="1" x14ac:dyDescent="0.3">
      <c r="E9" s="105"/>
      <c r="F9" s="291" t="s">
        <v>114</v>
      </c>
      <c r="G9" s="292"/>
      <c r="H9" s="29"/>
      <c r="I9" s="32" t="s">
        <v>663</v>
      </c>
      <c r="J9" s="32" t="s">
        <v>667</v>
      </c>
      <c r="K9" s="19"/>
      <c r="L9" s="20"/>
      <c r="M9" s="20"/>
    </row>
    <row r="10" spans="1:13" ht="27.75" customHeight="1" x14ac:dyDescent="0.3">
      <c r="F10" s="289" t="s">
        <v>20</v>
      </c>
      <c r="G10" s="289"/>
      <c r="H10" s="290" t="s">
        <v>21</v>
      </c>
      <c r="I10" s="290"/>
      <c r="J10" s="290"/>
    </row>
    <row r="13" spans="1:13" ht="46.8" x14ac:dyDescent="0.3">
      <c r="A13" s="33" t="s">
        <v>172</v>
      </c>
      <c r="B13" s="33" t="s">
        <v>514</v>
      </c>
      <c r="C13" s="34" t="s">
        <v>31</v>
      </c>
      <c r="D13" s="35" t="s">
        <v>207</v>
      </c>
      <c r="E13" s="35" t="s">
        <v>209</v>
      </c>
      <c r="F13" s="35" t="s">
        <v>208</v>
      </c>
      <c r="G13" s="34" t="s">
        <v>32</v>
      </c>
      <c r="H13" s="34" t="s">
        <v>33</v>
      </c>
      <c r="I13" s="34" t="s">
        <v>174</v>
      </c>
      <c r="J13" s="34" t="s">
        <v>58</v>
      </c>
    </row>
    <row r="14" spans="1:13" ht="27.75" customHeight="1" x14ac:dyDescent="0.25">
      <c r="A14" s="218" t="s">
        <v>1420</v>
      </c>
      <c r="B14" s="97"/>
      <c r="C14" s="107"/>
      <c r="D14" s="39">
        <v>5.9169999999999998</v>
      </c>
      <c r="E14" s="40">
        <v>1.6930000000000001</v>
      </c>
      <c r="F14" s="41">
        <v>0.157</v>
      </c>
      <c r="G14" s="108">
        <v>17.649999999999999</v>
      </c>
      <c r="H14" s="109"/>
      <c r="I14" s="110"/>
      <c r="J14" s="44"/>
      <c r="K14" s="197">
        <v>1</v>
      </c>
    </row>
    <row r="15" spans="1:13" ht="27.75" customHeight="1" x14ac:dyDescent="0.25">
      <c r="A15" s="218" t="s">
        <v>1421</v>
      </c>
      <c r="B15" s="97"/>
      <c r="C15" s="107"/>
      <c r="D15" s="39">
        <v>5.9169999999999998</v>
      </c>
      <c r="E15" s="40">
        <v>1.6930000000000001</v>
      </c>
      <c r="F15" s="41">
        <v>0.157</v>
      </c>
      <c r="G15" s="109"/>
      <c r="H15" s="109"/>
      <c r="I15" s="110"/>
      <c r="J15" s="44"/>
      <c r="K15" s="197">
        <v>1</v>
      </c>
    </row>
    <row r="16" spans="1:13" ht="27.75" customHeight="1" x14ac:dyDescent="0.25">
      <c r="A16" s="218" t="s">
        <v>1422</v>
      </c>
      <c r="B16" s="97"/>
      <c r="C16" s="107"/>
      <c r="D16" s="39">
        <v>6.585</v>
      </c>
      <c r="E16" s="40">
        <v>1.8839999999999999</v>
      </c>
      <c r="F16" s="41">
        <v>0.17499999999999999</v>
      </c>
      <c r="G16" s="108">
        <v>4.0599999999999996</v>
      </c>
      <c r="H16" s="109"/>
      <c r="I16" s="110"/>
      <c r="J16" s="44"/>
      <c r="K16" s="197">
        <v>1</v>
      </c>
    </row>
    <row r="17" spans="1:11" ht="27.75" customHeight="1" x14ac:dyDescent="0.25">
      <c r="A17" s="218" t="s">
        <v>1423</v>
      </c>
      <c r="B17" s="97"/>
      <c r="C17" s="107"/>
      <c r="D17" s="39">
        <v>6.585</v>
      </c>
      <c r="E17" s="40">
        <v>1.8839999999999999</v>
      </c>
      <c r="F17" s="41">
        <v>0.17499999999999999</v>
      </c>
      <c r="G17" s="108">
        <v>20.43</v>
      </c>
      <c r="H17" s="109"/>
      <c r="I17" s="110"/>
      <c r="J17" s="44"/>
      <c r="K17" s="197">
        <v>1</v>
      </c>
    </row>
    <row r="18" spans="1:11" ht="27.75" customHeight="1" x14ac:dyDescent="0.25">
      <c r="A18" s="218" t="s">
        <v>1424</v>
      </c>
      <c r="B18" s="97"/>
      <c r="C18" s="107"/>
      <c r="D18" s="39">
        <v>6.585</v>
      </c>
      <c r="E18" s="40">
        <v>1.8839999999999999</v>
      </c>
      <c r="F18" s="41">
        <v>0.17499999999999999</v>
      </c>
      <c r="G18" s="108">
        <v>42.72</v>
      </c>
      <c r="H18" s="109"/>
      <c r="I18" s="110"/>
      <c r="J18" s="44"/>
      <c r="K18" s="197">
        <v>1</v>
      </c>
    </row>
    <row r="19" spans="1:11" ht="27.75" customHeight="1" x14ac:dyDescent="0.25">
      <c r="A19" s="218" t="s">
        <v>1425</v>
      </c>
      <c r="B19" s="97"/>
      <c r="C19" s="107"/>
      <c r="D19" s="39">
        <v>6.585</v>
      </c>
      <c r="E19" s="40">
        <v>1.8839999999999999</v>
      </c>
      <c r="F19" s="41">
        <v>0.17499999999999999</v>
      </c>
      <c r="G19" s="108">
        <v>86.24</v>
      </c>
      <c r="H19" s="109"/>
      <c r="I19" s="110"/>
      <c r="J19" s="44"/>
      <c r="K19" s="197">
        <v>1</v>
      </c>
    </row>
    <row r="20" spans="1:11" ht="27.75" customHeight="1" x14ac:dyDescent="0.25">
      <c r="A20" s="218" t="s">
        <v>1426</v>
      </c>
      <c r="B20" s="97"/>
      <c r="C20" s="107"/>
      <c r="D20" s="39">
        <v>6.585</v>
      </c>
      <c r="E20" s="40">
        <v>1.8839999999999999</v>
      </c>
      <c r="F20" s="41">
        <v>0.17499999999999999</v>
      </c>
      <c r="G20" s="108">
        <v>249.31</v>
      </c>
      <c r="H20" s="109"/>
      <c r="I20" s="110"/>
      <c r="J20" s="44"/>
      <c r="K20" s="197">
        <v>1</v>
      </c>
    </row>
    <row r="21" spans="1:11" ht="27.75" customHeight="1" x14ac:dyDescent="0.25">
      <c r="A21" s="218" t="s">
        <v>468</v>
      </c>
      <c r="B21" s="97"/>
      <c r="C21" s="107"/>
      <c r="D21" s="39">
        <v>6.585</v>
      </c>
      <c r="E21" s="40">
        <v>1.8839999999999999</v>
      </c>
      <c r="F21" s="41">
        <v>0.17499999999999999</v>
      </c>
      <c r="G21" s="109"/>
      <c r="H21" s="109"/>
      <c r="I21" s="110"/>
      <c r="J21" s="44"/>
      <c r="K21" s="197">
        <v>1</v>
      </c>
    </row>
    <row r="22" spans="1:11" ht="27.75" customHeight="1" x14ac:dyDescent="0.25">
      <c r="A22" s="218" t="s">
        <v>540</v>
      </c>
      <c r="B22" s="97"/>
      <c r="C22" s="107"/>
      <c r="D22" s="39">
        <v>5.0220000000000002</v>
      </c>
      <c r="E22" s="40">
        <v>1.331</v>
      </c>
      <c r="F22" s="41">
        <v>0.115</v>
      </c>
      <c r="G22" s="108">
        <v>14.63</v>
      </c>
      <c r="H22" s="108">
        <v>2.19</v>
      </c>
      <c r="I22" s="111">
        <v>3.61</v>
      </c>
      <c r="J22" s="51">
        <v>0.311</v>
      </c>
      <c r="K22" s="197">
        <v>1</v>
      </c>
    </row>
    <row r="23" spans="1:11" ht="27.75" customHeight="1" x14ac:dyDescent="0.25">
      <c r="A23" s="218" t="s">
        <v>541</v>
      </c>
      <c r="B23" s="97"/>
      <c r="C23" s="107"/>
      <c r="D23" s="39">
        <v>5.0220000000000002</v>
      </c>
      <c r="E23" s="40">
        <v>1.331</v>
      </c>
      <c r="F23" s="41">
        <v>0.115</v>
      </c>
      <c r="G23" s="108">
        <v>463.79</v>
      </c>
      <c r="H23" s="108">
        <v>2.19</v>
      </c>
      <c r="I23" s="111">
        <v>3.61</v>
      </c>
      <c r="J23" s="51">
        <v>0.311</v>
      </c>
      <c r="K23" s="197">
        <v>1</v>
      </c>
    </row>
    <row r="24" spans="1:11" ht="27.75" customHeight="1" x14ac:dyDescent="0.25">
      <c r="A24" s="218" t="s">
        <v>542</v>
      </c>
      <c r="B24" s="97"/>
      <c r="C24" s="107"/>
      <c r="D24" s="39">
        <v>5.0220000000000002</v>
      </c>
      <c r="E24" s="40">
        <v>1.331</v>
      </c>
      <c r="F24" s="41">
        <v>0.115</v>
      </c>
      <c r="G24" s="108">
        <v>883.89</v>
      </c>
      <c r="H24" s="108">
        <v>2.19</v>
      </c>
      <c r="I24" s="111">
        <v>3.61</v>
      </c>
      <c r="J24" s="51">
        <v>0.311</v>
      </c>
      <c r="K24" s="197">
        <v>1</v>
      </c>
    </row>
    <row r="25" spans="1:11" ht="27.75" customHeight="1" x14ac:dyDescent="0.25">
      <c r="A25" s="218" t="s">
        <v>543</v>
      </c>
      <c r="B25" s="97"/>
      <c r="C25" s="107"/>
      <c r="D25" s="39">
        <v>5.0220000000000002</v>
      </c>
      <c r="E25" s="40">
        <v>1.331</v>
      </c>
      <c r="F25" s="41">
        <v>0.115</v>
      </c>
      <c r="G25" s="108">
        <v>1386.93</v>
      </c>
      <c r="H25" s="108">
        <v>2.19</v>
      </c>
      <c r="I25" s="111">
        <v>3.61</v>
      </c>
      <c r="J25" s="51">
        <v>0.311</v>
      </c>
      <c r="K25" s="197">
        <v>1</v>
      </c>
    </row>
    <row r="26" spans="1:11" ht="27.75" customHeight="1" x14ac:dyDescent="0.25">
      <c r="A26" s="218" t="s">
        <v>544</v>
      </c>
      <c r="B26" s="97"/>
      <c r="C26" s="107"/>
      <c r="D26" s="39">
        <v>5.0220000000000002</v>
      </c>
      <c r="E26" s="40">
        <v>1.331</v>
      </c>
      <c r="F26" s="41">
        <v>0.115</v>
      </c>
      <c r="G26" s="108">
        <v>3154.75</v>
      </c>
      <c r="H26" s="108">
        <v>2.19</v>
      </c>
      <c r="I26" s="111">
        <v>3.61</v>
      </c>
      <c r="J26" s="51">
        <v>0.311</v>
      </c>
      <c r="K26" s="197">
        <v>1</v>
      </c>
    </row>
    <row r="27" spans="1:11" ht="27.75" customHeight="1" x14ac:dyDescent="0.25">
      <c r="A27" s="218" t="s">
        <v>469</v>
      </c>
      <c r="B27" s="97"/>
      <c r="C27" s="112"/>
      <c r="D27" s="52">
        <v>14.015000000000001</v>
      </c>
      <c r="E27" s="53">
        <v>3.5209999999999999</v>
      </c>
      <c r="F27" s="41">
        <v>2.105</v>
      </c>
      <c r="G27" s="109"/>
      <c r="H27" s="109"/>
      <c r="I27" s="110"/>
      <c r="J27" s="44"/>
      <c r="K27" s="197">
        <v>1</v>
      </c>
    </row>
    <row r="28" spans="1:11" ht="27.75" customHeight="1" x14ac:dyDescent="0.25">
      <c r="A28" s="218" t="s">
        <v>470</v>
      </c>
      <c r="B28" s="97"/>
      <c r="C28" s="112"/>
      <c r="D28" s="39">
        <v>-7.4029999999999996</v>
      </c>
      <c r="E28" s="40">
        <v>-2.1179999999999999</v>
      </c>
      <c r="F28" s="41">
        <v>-0.19700000000000001</v>
      </c>
      <c r="G28" s="108">
        <v>0</v>
      </c>
      <c r="H28" s="109"/>
      <c r="I28" s="110"/>
      <c r="J28" s="44"/>
      <c r="K28" s="197">
        <v>1</v>
      </c>
    </row>
    <row r="29" spans="1:11" ht="27.75" customHeight="1" x14ac:dyDescent="0.25">
      <c r="A29" s="218" t="s">
        <v>471</v>
      </c>
      <c r="B29" s="97"/>
      <c r="C29" s="112"/>
      <c r="D29" s="39">
        <v>-7.4029999999999996</v>
      </c>
      <c r="E29" s="40">
        <v>-2.1179999999999999</v>
      </c>
      <c r="F29" s="41">
        <v>-0.19700000000000001</v>
      </c>
      <c r="G29" s="108">
        <v>0</v>
      </c>
      <c r="H29" s="109"/>
      <c r="I29" s="110"/>
      <c r="J29" s="51">
        <v>0.44600000000000001</v>
      </c>
      <c r="K29" s="197">
        <v>1</v>
      </c>
    </row>
    <row r="30" spans="1:11" ht="27.75" customHeight="1" x14ac:dyDescent="0.25">
      <c r="A30" s="219" t="s">
        <v>1427</v>
      </c>
      <c r="B30" s="97"/>
      <c r="C30" s="112"/>
      <c r="D30" s="39">
        <v>4.2949999999999999</v>
      </c>
      <c r="E30" s="40">
        <v>1.2290000000000001</v>
      </c>
      <c r="F30" s="41">
        <v>0.114</v>
      </c>
      <c r="G30" s="108">
        <v>13.01</v>
      </c>
      <c r="H30" s="109"/>
      <c r="I30" s="110"/>
      <c r="J30" s="44"/>
      <c r="K30" s="197">
        <v>1</v>
      </c>
    </row>
    <row r="31" spans="1:11" ht="27.75" customHeight="1" x14ac:dyDescent="0.25">
      <c r="A31" s="219" t="s">
        <v>545</v>
      </c>
      <c r="B31" s="97"/>
      <c r="C31" s="112"/>
      <c r="D31" s="39">
        <v>4.2949999999999999</v>
      </c>
      <c r="E31" s="40">
        <v>1.2290000000000001</v>
      </c>
      <c r="F31" s="41">
        <v>0.114</v>
      </c>
      <c r="G31" s="109"/>
      <c r="H31" s="109"/>
      <c r="I31" s="110"/>
      <c r="J31" s="44"/>
      <c r="K31" s="197">
        <v>1</v>
      </c>
    </row>
    <row r="32" spans="1:11" ht="27.75" customHeight="1" x14ac:dyDescent="0.25">
      <c r="A32" s="219" t="s">
        <v>1428</v>
      </c>
      <c r="B32" s="97"/>
      <c r="C32" s="112"/>
      <c r="D32" s="39">
        <v>4.78</v>
      </c>
      <c r="E32" s="40">
        <v>1.3680000000000001</v>
      </c>
      <c r="F32" s="41">
        <v>0.127</v>
      </c>
      <c r="G32" s="108">
        <v>3.1</v>
      </c>
      <c r="H32" s="109"/>
      <c r="I32" s="110"/>
      <c r="J32" s="44"/>
      <c r="K32" s="197">
        <v>1</v>
      </c>
    </row>
    <row r="33" spans="1:11" ht="27.75" customHeight="1" x14ac:dyDescent="0.25">
      <c r="A33" s="219" t="s">
        <v>1429</v>
      </c>
      <c r="B33" s="97"/>
      <c r="C33" s="112"/>
      <c r="D33" s="39">
        <v>4.78</v>
      </c>
      <c r="E33" s="40">
        <v>1.3680000000000001</v>
      </c>
      <c r="F33" s="41">
        <v>0.127</v>
      </c>
      <c r="G33" s="108">
        <v>14.98</v>
      </c>
      <c r="H33" s="109"/>
      <c r="I33" s="110"/>
      <c r="J33" s="44"/>
      <c r="K33" s="197">
        <v>1</v>
      </c>
    </row>
    <row r="34" spans="1:11" ht="27.75" customHeight="1" x14ac:dyDescent="0.25">
      <c r="A34" s="219" t="s">
        <v>1430</v>
      </c>
      <c r="B34" s="97"/>
      <c r="C34" s="112"/>
      <c r="D34" s="39">
        <v>4.78</v>
      </c>
      <c r="E34" s="40">
        <v>1.3680000000000001</v>
      </c>
      <c r="F34" s="41">
        <v>0.127</v>
      </c>
      <c r="G34" s="108">
        <v>31.16</v>
      </c>
      <c r="H34" s="109"/>
      <c r="I34" s="110"/>
      <c r="J34" s="44"/>
      <c r="K34" s="197">
        <v>1</v>
      </c>
    </row>
    <row r="35" spans="1:11" ht="27.75" customHeight="1" x14ac:dyDescent="0.25">
      <c r="A35" s="219" t="s">
        <v>1431</v>
      </c>
      <c r="B35" s="97"/>
      <c r="C35" s="112"/>
      <c r="D35" s="39">
        <v>4.78</v>
      </c>
      <c r="E35" s="40">
        <v>1.3680000000000001</v>
      </c>
      <c r="F35" s="41">
        <v>0.127</v>
      </c>
      <c r="G35" s="108">
        <v>62.75</v>
      </c>
      <c r="H35" s="109"/>
      <c r="I35" s="110"/>
      <c r="J35" s="44"/>
      <c r="K35" s="197">
        <v>1</v>
      </c>
    </row>
    <row r="36" spans="1:11" ht="27.75" customHeight="1" x14ac:dyDescent="0.25">
      <c r="A36" s="219" t="s">
        <v>1432</v>
      </c>
      <c r="B36" s="97"/>
      <c r="C36" s="112"/>
      <c r="D36" s="39">
        <v>4.78</v>
      </c>
      <c r="E36" s="40">
        <v>1.3680000000000001</v>
      </c>
      <c r="F36" s="41">
        <v>0.127</v>
      </c>
      <c r="G36" s="108">
        <v>181.13</v>
      </c>
      <c r="H36" s="109"/>
      <c r="I36" s="110"/>
      <c r="J36" s="44"/>
      <c r="K36" s="197">
        <v>1</v>
      </c>
    </row>
    <row r="37" spans="1:11" ht="27.75" customHeight="1" x14ac:dyDescent="0.25">
      <c r="A37" s="219" t="s">
        <v>472</v>
      </c>
      <c r="B37" s="97"/>
      <c r="C37" s="112"/>
      <c r="D37" s="39">
        <v>4.78</v>
      </c>
      <c r="E37" s="40">
        <v>1.3680000000000001</v>
      </c>
      <c r="F37" s="41">
        <v>0.127</v>
      </c>
      <c r="G37" s="109"/>
      <c r="H37" s="109"/>
      <c r="I37" s="110"/>
      <c r="J37" s="44"/>
      <c r="K37" s="197">
        <v>1</v>
      </c>
    </row>
    <row r="38" spans="1:11" ht="27.75" customHeight="1" x14ac:dyDescent="0.25">
      <c r="A38" s="219" t="s">
        <v>546</v>
      </c>
      <c r="B38" s="97"/>
      <c r="C38" s="112"/>
      <c r="D38" s="39">
        <v>3.6459999999999999</v>
      </c>
      <c r="E38" s="40">
        <v>0.96599999999999997</v>
      </c>
      <c r="F38" s="41">
        <v>8.4000000000000005E-2</v>
      </c>
      <c r="G38" s="108">
        <v>10.77</v>
      </c>
      <c r="H38" s="108">
        <v>1.59</v>
      </c>
      <c r="I38" s="111">
        <v>2.62</v>
      </c>
      <c r="J38" s="51">
        <v>0.22600000000000001</v>
      </c>
      <c r="K38" s="197">
        <v>1</v>
      </c>
    </row>
    <row r="39" spans="1:11" ht="27.75" customHeight="1" x14ac:dyDescent="0.25">
      <c r="A39" s="219" t="s">
        <v>547</v>
      </c>
      <c r="B39" s="97"/>
      <c r="C39" s="112"/>
      <c r="D39" s="39">
        <v>3.6459999999999999</v>
      </c>
      <c r="E39" s="40">
        <v>0.96599999999999997</v>
      </c>
      <c r="F39" s="41">
        <v>8.4000000000000005E-2</v>
      </c>
      <c r="G39" s="108">
        <v>336.83</v>
      </c>
      <c r="H39" s="108">
        <v>1.59</v>
      </c>
      <c r="I39" s="111">
        <v>2.62</v>
      </c>
      <c r="J39" s="51">
        <v>0.22600000000000001</v>
      </c>
      <c r="K39" s="197">
        <v>1</v>
      </c>
    </row>
    <row r="40" spans="1:11" ht="27.75" customHeight="1" x14ac:dyDescent="0.25">
      <c r="A40" s="219" t="s">
        <v>548</v>
      </c>
      <c r="B40" s="97"/>
      <c r="C40" s="112"/>
      <c r="D40" s="39">
        <v>3.6459999999999999</v>
      </c>
      <c r="E40" s="40">
        <v>0.96599999999999997</v>
      </c>
      <c r="F40" s="41">
        <v>8.4000000000000005E-2</v>
      </c>
      <c r="G40" s="108">
        <v>641.78</v>
      </c>
      <c r="H40" s="108">
        <v>1.59</v>
      </c>
      <c r="I40" s="111">
        <v>2.62</v>
      </c>
      <c r="J40" s="51">
        <v>0.22600000000000001</v>
      </c>
      <c r="K40" s="197">
        <v>1</v>
      </c>
    </row>
    <row r="41" spans="1:11" ht="27.75" customHeight="1" x14ac:dyDescent="0.25">
      <c r="A41" s="219" t="s">
        <v>549</v>
      </c>
      <c r="B41" s="97"/>
      <c r="C41" s="112"/>
      <c r="D41" s="39">
        <v>3.6459999999999999</v>
      </c>
      <c r="E41" s="40">
        <v>0.96599999999999997</v>
      </c>
      <c r="F41" s="41">
        <v>8.4000000000000005E-2</v>
      </c>
      <c r="G41" s="108">
        <v>1006.95</v>
      </c>
      <c r="H41" s="108">
        <v>1.59</v>
      </c>
      <c r="I41" s="111">
        <v>2.62</v>
      </c>
      <c r="J41" s="51">
        <v>0.22600000000000001</v>
      </c>
      <c r="K41" s="197">
        <v>1</v>
      </c>
    </row>
    <row r="42" spans="1:11" ht="27.75" customHeight="1" x14ac:dyDescent="0.25">
      <c r="A42" s="219" t="s">
        <v>550</v>
      </c>
      <c r="B42" s="97"/>
      <c r="C42" s="112"/>
      <c r="D42" s="39">
        <v>3.6459999999999999</v>
      </c>
      <c r="E42" s="40">
        <v>0.96599999999999997</v>
      </c>
      <c r="F42" s="41">
        <v>8.4000000000000005E-2</v>
      </c>
      <c r="G42" s="108">
        <v>2290.23</v>
      </c>
      <c r="H42" s="108">
        <v>1.59</v>
      </c>
      <c r="I42" s="111">
        <v>2.62</v>
      </c>
      <c r="J42" s="51">
        <v>0.22600000000000001</v>
      </c>
      <c r="K42" s="197">
        <v>1</v>
      </c>
    </row>
    <row r="43" spans="1:11" ht="27.75" customHeight="1" x14ac:dyDescent="0.25">
      <c r="A43" s="219" t="s">
        <v>551</v>
      </c>
      <c r="B43" s="97"/>
      <c r="C43" s="112"/>
      <c r="D43" s="39">
        <v>4.8890000000000002</v>
      </c>
      <c r="E43" s="40">
        <v>1.0720000000000001</v>
      </c>
      <c r="F43" s="41">
        <v>7.2999999999999995E-2</v>
      </c>
      <c r="G43" s="108">
        <v>6.52</v>
      </c>
      <c r="H43" s="108">
        <v>5.17</v>
      </c>
      <c r="I43" s="111">
        <v>6.91</v>
      </c>
      <c r="J43" s="51">
        <v>0.23400000000000001</v>
      </c>
      <c r="K43" s="197">
        <v>1</v>
      </c>
    </row>
    <row r="44" spans="1:11" ht="27.75" customHeight="1" x14ac:dyDescent="0.25">
      <c r="A44" s="219" t="s">
        <v>552</v>
      </c>
      <c r="B44" s="97"/>
      <c r="C44" s="112"/>
      <c r="D44" s="39">
        <v>4.8890000000000002</v>
      </c>
      <c r="E44" s="40">
        <v>1.0720000000000001</v>
      </c>
      <c r="F44" s="41">
        <v>7.2999999999999995E-2</v>
      </c>
      <c r="G44" s="108">
        <v>546.19000000000005</v>
      </c>
      <c r="H44" s="108">
        <v>5.17</v>
      </c>
      <c r="I44" s="111">
        <v>6.91</v>
      </c>
      <c r="J44" s="51">
        <v>0.23400000000000001</v>
      </c>
      <c r="K44" s="197">
        <v>1</v>
      </c>
    </row>
    <row r="45" spans="1:11" ht="27.75" customHeight="1" x14ac:dyDescent="0.25">
      <c r="A45" s="219" t="s">
        <v>553</v>
      </c>
      <c r="B45" s="97"/>
      <c r="C45" s="112"/>
      <c r="D45" s="39">
        <v>4.8890000000000002</v>
      </c>
      <c r="E45" s="40">
        <v>1.0720000000000001</v>
      </c>
      <c r="F45" s="41">
        <v>7.2999999999999995E-2</v>
      </c>
      <c r="G45" s="108">
        <v>1050.92</v>
      </c>
      <c r="H45" s="108">
        <v>5.17</v>
      </c>
      <c r="I45" s="111">
        <v>6.91</v>
      </c>
      <c r="J45" s="51">
        <v>0.23400000000000001</v>
      </c>
      <c r="K45" s="197">
        <v>1</v>
      </c>
    </row>
    <row r="46" spans="1:11" ht="27.75" customHeight="1" x14ac:dyDescent="0.25">
      <c r="A46" s="219" t="s">
        <v>554</v>
      </c>
      <c r="B46" s="97"/>
      <c r="C46" s="112"/>
      <c r="D46" s="39">
        <v>4.8890000000000002</v>
      </c>
      <c r="E46" s="40">
        <v>1.0720000000000001</v>
      </c>
      <c r="F46" s="41">
        <v>7.2999999999999995E-2</v>
      </c>
      <c r="G46" s="108">
        <v>1655.33</v>
      </c>
      <c r="H46" s="108">
        <v>5.17</v>
      </c>
      <c r="I46" s="111">
        <v>6.91</v>
      </c>
      <c r="J46" s="51">
        <v>0.23400000000000001</v>
      </c>
      <c r="K46" s="197">
        <v>1</v>
      </c>
    </row>
    <row r="47" spans="1:11" ht="27.75" customHeight="1" x14ac:dyDescent="0.25">
      <c r="A47" s="219" t="s">
        <v>555</v>
      </c>
      <c r="B47" s="97"/>
      <c r="C47" s="112"/>
      <c r="D47" s="39">
        <v>4.8890000000000002</v>
      </c>
      <c r="E47" s="40">
        <v>1.0720000000000001</v>
      </c>
      <c r="F47" s="41">
        <v>7.2999999999999995E-2</v>
      </c>
      <c r="G47" s="108">
        <v>3779.33</v>
      </c>
      <c r="H47" s="108">
        <v>5.17</v>
      </c>
      <c r="I47" s="111">
        <v>6.91</v>
      </c>
      <c r="J47" s="51">
        <v>0.23400000000000001</v>
      </c>
      <c r="K47" s="197">
        <v>1</v>
      </c>
    </row>
    <row r="48" spans="1:11" ht="27.75" customHeight="1" x14ac:dyDescent="0.25">
      <c r="A48" s="219" t="s">
        <v>556</v>
      </c>
      <c r="B48" s="97"/>
      <c r="C48" s="112"/>
      <c r="D48" s="39">
        <v>4.069</v>
      </c>
      <c r="E48" s="40">
        <v>0.78300000000000003</v>
      </c>
      <c r="F48" s="41">
        <v>4.1000000000000002E-2</v>
      </c>
      <c r="G48" s="108">
        <v>102.54</v>
      </c>
      <c r="H48" s="108">
        <v>4.7</v>
      </c>
      <c r="I48" s="111">
        <v>7.25</v>
      </c>
      <c r="J48" s="51">
        <v>0.16300000000000001</v>
      </c>
      <c r="K48" s="197">
        <v>1</v>
      </c>
    </row>
    <row r="49" spans="1:11" ht="27.75" customHeight="1" x14ac:dyDescent="0.25">
      <c r="A49" s="219" t="s">
        <v>557</v>
      </c>
      <c r="B49" s="97"/>
      <c r="C49" s="112"/>
      <c r="D49" s="39">
        <v>4.069</v>
      </c>
      <c r="E49" s="40">
        <v>0.78300000000000003</v>
      </c>
      <c r="F49" s="41">
        <v>4.1000000000000002E-2</v>
      </c>
      <c r="G49" s="108">
        <v>3364.83</v>
      </c>
      <c r="H49" s="108">
        <v>4.7</v>
      </c>
      <c r="I49" s="111">
        <v>7.25</v>
      </c>
      <c r="J49" s="51">
        <v>0.16300000000000001</v>
      </c>
      <c r="K49" s="197">
        <v>1</v>
      </c>
    </row>
    <row r="50" spans="1:11" ht="27.75" customHeight="1" x14ac:dyDescent="0.25">
      <c r="A50" s="219" t="s">
        <v>558</v>
      </c>
      <c r="B50" s="97"/>
      <c r="C50" s="112"/>
      <c r="D50" s="39">
        <v>4.069</v>
      </c>
      <c r="E50" s="40">
        <v>0.78300000000000003</v>
      </c>
      <c r="F50" s="41">
        <v>4.1000000000000002E-2</v>
      </c>
      <c r="G50" s="108">
        <v>10135.299999999999</v>
      </c>
      <c r="H50" s="108">
        <v>4.7</v>
      </c>
      <c r="I50" s="111">
        <v>7.25</v>
      </c>
      <c r="J50" s="51">
        <v>0.16300000000000001</v>
      </c>
      <c r="K50" s="197">
        <v>1</v>
      </c>
    </row>
    <row r="51" spans="1:11" ht="27.75" customHeight="1" x14ac:dyDescent="0.25">
      <c r="A51" s="219" t="s">
        <v>559</v>
      </c>
      <c r="B51" s="97"/>
      <c r="C51" s="112"/>
      <c r="D51" s="39">
        <v>4.069</v>
      </c>
      <c r="E51" s="40">
        <v>0.78300000000000003</v>
      </c>
      <c r="F51" s="41">
        <v>4.1000000000000002E-2</v>
      </c>
      <c r="G51" s="108">
        <v>22265.3</v>
      </c>
      <c r="H51" s="108">
        <v>4.7</v>
      </c>
      <c r="I51" s="111">
        <v>7.25</v>
      </c>
      <c r="J51" s="51">
        <v>0.16300000000000001</v>
      </c>
      <c r="K51" s="197">
        <v>1</v>
      </c>
    </row>
    <row r="52" spans="1:11" ht="27.75" customHeight="1" x14ac:dyDescent="0.25">
      <c r="A52" s="219" t="s">
        <v>560</v>
      </c>
      <c r="B52" s="97"/>
      <c r="C52" s="112"/>
      <c r="D52" s="39">
        <v>4.069</v>
      </c>
      <c r="E52" s="40">
        <v>0.78300000000000003</v>
      </c>
      <c r="F52" s="41">
        <v>4.1000000000000002E-2</v>
      </c>
      <c r="G52" s="108">
        <v>42130.87</v>
      </c>
      <c r="H52" s="108">
        <v>4.7</v>
      </c>
      <c r="I52" s="111">
        <v>7.25</v>
      </c>
      <c r="J52" s="51">
        <v>0.16300000000000001</v>
      </c>
      <c r="K52" s="197">
        <v>1</v>
      </c>
    </row>
    <row r="53" spans="1:11" ht="27.75" customHeight="1" x14ac:dyDescent="0.25">
      <c r="A53" s="219" t="s">
        <v>473</v>
      </c>
      <c r="B53" s="97"/>
      <c r="C53" s="112"/>
      <c r="D53" s="52">
        <v>10.173999999999999</v>
      </c>
      <c r="E53" s="53">
        <v>2.556</v>
      </c>
      <c r="F53" s="41">
        <v>1.528</v>
      </c>
      <c r="G53" s="109"/>
      <c r="H53" s="109"/>
      <c r="I53" s="110"/>
      <c r="J53" s="44"/>
      <c r="K53" s="197">
        <v>1</v>
      </c>
    </row>
    <row r="54" spans="1:11" ht="27.75" customHeight="1" x14ac:dyDescent="0.25">
      <c r="A54" s="219" t="s">
        <v>474</v>
      </c>
      <c r="B54" s="97"/>
      <c r="C54" s="112"/>
      <c r="D54" s="39">
        <v>-7.4029999999999996</v>
      </c>
      <c r="E54" s="40">
        <v>-2.1179999999999999</v>
      </c>
      <c r="F54" s="41">
        <v>-0.19700000000000001</v>
      </c>
      <c r="G54" s="108">
        <v>0</v>
      </c>
      <c r="H54" s="109"/>
      <c r="I54" s="110"/>
      <c r="J54" s="44"/>
      <c r="K54" s="197">
        <v>1</v>
      </c>
    </row>
    <row r="55" spans="1:11" ht="27.75" customHeight="1" x14ac:dyDescent="0.25">
      <c r="A55" s="219" t="s">
        <v>475</v>
      </c>
      <c r="B55" s="97"/>
      <c r="C55" s="112"/>
      <c r="D55" s="39">
        <v>-6.6609999999999996</v>
      </c>
      <c r="E55" s="40">
        <v>-1.827</v>
      </c>
      <c r="F55" s="41">
        <v>-0.16300000000000001</v>
      </c>
      <c r="G55" s="108">
        <v>0</v>
      </c>
      <c r="H55" s="109"/>
      <c r="I55" s="110"/>
      <c r="J55" s="44"/>
      <c r="K55" s="197">
        <v>1</v>
      </c>
    </row>
    <row r="56" spans="1:11" ht="27.75" customHeight="1" x14ac:dyDescent="0.25">
      <c r="A56" s="219" t="s">
        <v>476</v>
      </c>
      <c r="B56" s="97"/>
      <c r="C56" s="112"/>
      <c r="D56" s="39">
        <v>-7.4029999999999996</v>
      </c>
      <c r="E56" s="40">
        <v>-2.1179999999999999</v>
      </c>
      <c r="F56" s="41">
        <v>-0.19700000000000001</v>
      </c>
      <c r="G56" s="108">
        <v>0</v>
      </c>
      <c r="H56" s="109"/>
      <c r="I56" s="110"/>
      <c r="J56" s="51">
        <v>0.44600000000000001</v>
      </c>
      <c r="K56" s="197">
        <v>1</v>
      </c>
    </row>
    <row r="57" spans="1:11" ht="27.75" customHeight="1" x14ac:dyDescent="0.25">
      <c r="A57" s="219" t="s">
        <v>477</v>
      </c>
      <c r="B57" s="97"/>
      <c r="C57" s="112"/>
      <c r="D57" s="39">
        <v>-6.6609999999999996</v>
      </c>
      <c r="E57" s="40">
        <v>-1.827</v>
      </c>
      <c r="F57" s="41">
        <v>-0.16300000000000001</v>
      </c>
      <c r="G57" s="108">
        <v>0</v>
      </c>
      <c r="H57" s="109"/>
      <c r="I57" s="110"/>
      <c r="J57" s="51">
        <v>0.40500000000000003</v>
      </c>
      <c r="K57" s="197">
        <v>1</v>
      </c>
    </row>
    <row r="58" spans="1:11" ht="27.75" customHeight="1" x14ac:dyDescent="0.25">
      <c r="A58" s="219" t="s">
        <v>478</v>
      </c>
      <c r="B58" s="97"/>
      <c r="C58" s="112"/>
      <c r="D58" s="39">
        <v>-4.9790000000000001</v>
      </c>
      <c r="E58" s="40">
        <v>-1.0529999999999999</v>
      </c>
      <c r="F58" s="41">
        <v>-6.7000000000000004E-2</v>
      </c>
      <c r="G58" s="108">
        <v>0</v>
      </c>
      <c r="H58" s="109"/>
      <c r="I58" s="110"/>
      <c r="J58" s="51">
        <v>0.30199999999999999</v>
      </c>
      <c r="K58" s="197">
        <v>1</v>
      </c>
    </row>
    <row r="59" spans="1:11" ht="27.75" customHeight="1" x14ac:dyDescent="0.25">
      <c r="A59" s="218" t="s">
        <v>1433</v>
      </c>
      <c r="B59" s="97"/>
      <c r="C59" s="112"/>
      <c r="D59" s="39">
        <v>2.9870000000000001</v>
      </c>
      <c r="E59" s="40">
        <v>0.85499999999999998</v>
      </c>
      <c r="F59" s="41">
        <v>0.08</v>
      </c>
      <c r="G59" s="108">
        <v>9.27</v>
      </c>
      <c r="H59" s="109"/>
      <c r="I59" s="110"/>
      <c r="J59" s="44"/>
      <c r="K59" s="197">
        <v>2</v>
      </c>
    </row>
    <row r="60" spans="1:11" ht="27.75" customHeight="1" x14ac:dyDescent="0.25">
      <c r="A60" s="218" t="s">
        <v>1434</v>
      </c>
      <c r="B60" s="97"/>
      <c r="C60" s="112"/>
      <c r="D60" s="39">
        <v>2.9870000000000001</v>
      </c>
      <c r="E60" s="40">
        <v>0.85499999999999998</v>
      </c>
      <c r="F60" s="41">
        <v>0.08</v>
      </c>
      <c r="G60" s="109"/>
      <c r="H60" s="109"/>
      <c r="I60" s="110"/>
      <c r="J60" s="44"/>
      <c r="K60" s="197">
        <v>2</v>
      </c>
    </row>
    <row r="61" spans="1:11" ht="27.75" customHeight="1" x14ac:dyDescent="0.25">
      <c r="A61" s="218" t="s">
        <v>1435</v>
      </c>
      <c r="B61" s="97"/>
      <c r="C61" s="112"/>
      <c r="D61" s="39">
        <v>3.3250000000000002</v>
      </c>
      <c r="E61" s="40">
        <v>0.95099999999999996</v>
      </c>
      <c r="F61" s="41">
        <v>8.7999999999999995E-2</v>
      </c>
      <c r="G61" s="108">
        <v>2.3199999999999998</v>
      </c>
      <c r="H61" s="109"/>
      <c r="I61" s="110"/>
      <c r="J61" s="44"/>
      <c r="K61" s="197">
        <v>2</v>
      </c>
    </row>
    <row r="62" spans="1:11" ht="27.75" customHeight="1" x14ac:dyDescent="0.25">
      <c r="A62" s="218" t="s">
        <v>1436</v>
      </c>
      <c r="B62" s="97"/>
      <c r="C62" s="112"/>
      <c r="D62" s="39">
        <v>3.3250000000000002</v>
      </c>
      <c r="E62" s="40">
        <v>0.95099999999999996</v>
      </c>
      <c r="F62" s="41">
        <v>8.7999999999999995E-2</v>
      </c>
      <c r="G62" s="108">
        <v>10.59</v>
      </c>
      <c r="H62" s="109"/>
      <c r="I62" s="110"/>
      <c r="J62" s="44"/>
      <c r="K62" s="197">
        <v>2</v>
      </c>
    </row>
    <row r="63" spans="1:11" ht="27.75" customHeight="1" x14ac:dyDescent="0.25">
      <c r="A63" s="218" t="s">
        <v>1437</v>
      </c>
      <c r="B63" s="97"/>
      <c r="C63" s="112"/>
      <c r="D63" s="39">
        <v>3.3250000000000002</v>
      </c>
      <c r="E63" s="40">
        <v>0.95099999999999996</v>
      </c>
      <c r="F63" s="41">
        <v>8.7999999999999995E-2</v>
      </c>
      <c r="G63" s="108">
        <v>21.84</v>
      </c>
      <c r="H63" s="109"/>
      <c r="I63" s="110"/>
      <c r="J63" s="44"/>
      <c r="K63" s="197">
        <v>2</v>
      </c>
    </row>
    <row r="64" spans="1:11" ht="27.75" customHeight="1" x14ac:dyDescent="0.25">
      <c r="A64" s="218" t="s">
        <v>1438</v>
      </c>
      <c r="B64" s="97"/>
      <c r="C64" s="112"/>
      <c r="D64" s="39">
        <v>3.3250000000000002</v>
      </c>
      <c r="E64" s="40">
        <v>0.95099999999999996</v>
      </c>
      <c r="F64" s="41">
        <v>8.7999999999999995E-2</v>
      </c>
      <c r="G64" s="108">
        <v>43.81</v>
      </c>
      <c r="H64" s="109"/>
      <c r="I64" s="110"/>
      <c r="J64" s="44"/>
      <c r="K64" s="197">
        <v>2</v>
      </c>
    </row>
    <row r="65" spans="1:11" ht="27.75" customHeight="1" x14ac:dyDescent="0.25">
      <c r="A65" s="218" t="s">
        <v>1439</v>
      </c>
      <c r="B65" s="97"/>
      <c r="C65" s="112"/>
      <c r="D65" s="39">
        <v>3.3250000000000002</v>
      </c>
      <c r="E65" s="40">
        <v>0.95099999999999996</v>
      </c>
      <c r="F65" s="41">
        <v>8.7999999999999995E-2</v>
      </c>
      <c r="G65" s="108">
        <v>126.14</v>
      </c>
      <c r="H65" s="109"/>
      <c r="I65" s="110"/>
      <c r="J65" s="44"/>
      <c r="K65" s="197">
        <v>2</v>
      </c>
    </row>
    <row r="66" spans="1:11" ht="27.75" customHeight="1" x14ac:dyDescent="0.25">
      <c r="A66" s="218" t="s">
        <v>479</v>
      </c>
      <c r="B66" s="97"/>
      <c r="C66" s="112"/>
      <c r="D66" s="39">
        <v>3.3250000000000002</v>
      </c>
      <c r="E66" s="40">
        <v>0.95099999999999996</v>
      </c>
      <c r="F66" s="41">
        <v>8.7999999999999995E-2</v>
      </c>
      <c r="G66" s="109"/>
      <c r="H66" s="109"/>
      <c r="I66" s="110"/>
      <c r="J66" s="44"/>
      <c r="K66" s="197">
        <v>2</v>
      </c>
    </row>
    <row r="67" spans="1:11" ht="27.75" customHeight="1" x14ac:dyDescent="0.25">
      <c r="A67" s="218" t="s">
        <v>621</v>
      </c>
      <c r="B67" s="97"/>
      <c r="C67" s="112"/>
      <c r="D67" s="39">
        <v>2.5350000000000001</v>
      </c>
      <c r="E67" s="40">
        <v>0.67200000000000004</v>
      </c>
      <c r="F67" s="41">
        <v>5.8000000000000003E-2</v>
      </c>
      <c r="G67" s="108">
        <v>7.66</v>
      </c>
      <c r="H67" s="108">
        <v>1.1000000000000001</v>
      </c>
      <c r="I67" s="111">
        <v>1.82</v>
      </c>
      <c r="J67" s="51">
        <v>0.157</v>
      </c>
      <c r="K67" s="197">
        <v>2</v>
      </c>
    </row>
    <row r="68" spans="1:11" ht="27.75" customHeight="1" x14ac:dyDescent="0.25">
      <c r="A68" s="218" t="s">
        <v>622</v>
      </c>
      <c r="B68" s="97"/>
      <c r="C68" s="112"/>
      <c r="D68" s="39">
        <v>2.5350000000000001</v>
      </c>
      <c r="E68" s="40">
        <v>0.67200000000000004</v>
      </c>
      <c r="F68" s="41">
        <v>5.8000000000000003E-2</v>
      </c>
      <c r="G68" s="108">
        <v>234.43</v>
      </c>
      <c r="H68" s="108">
        <v>1.1000000000000001</v>
      </c>
      <c r="I68" s="111">
        <v>1.82</v>
      </c>
      <c r="J68" s="51">
        <v>0.157</v>
      </c>
      <c r="K68" s="197">
        <v>2</v>
      </c>
    </row>
    <row r="69" spans="1:11" ht="27.75" customHeight="1" x14ac:dyDescent="0.25">
      <c r="A69" s="218" t="s">
        <v>623</v>
      </c>
      <c r="B69" s="97"/>
      <c r="C69" s="112"/>
      <c r="D69" s="39">
        <v>2.5350000000000001</v>
      </c>
      <c r="E69" s="40">
        <v>0.67200000000000004</v>
      </c>
      <c r="F69" s="41">
        <v>5.8000000000000003E-2</v>
      </c>
      <c r="G69" s="108">
        <v>446.51</v>
      </c>
      <c r="H69" s="108">
        <v>1.1000000000000001</v>
      </c>
      <c r="I69" s="111">
        <v>1.82</v>
      </c>
      <c r="J69" s="51">
        <v>0.157</v>
      </c>
      <c r="K69" s="197">
        <v>2</v>
      </c>
    </row>
    <row r="70" spans="1:11" ht="27.75" customHeight="1" x14ac:dyDescent="0.25">
      <c r="A70" s="218" t="s">
        <v>624</v>
      </c>
      <c r="B70" s="97"/>
      <c r="C70" s="112"/>
      <c r="D70" s="39">
        <v>2.5350000000000001</v>
      </c>
      <c r="E70" s="40">
        <v>0.67200000000000004</v>
      </c>
      <c r="F70" s="41">
        <v>5.8000000000000003E-2</v>
      </c>
      <c r="G70" s="108">
        <v>700.48</v>
      </c>
      <c r="H70" s="108">
        <v>1.1000000000000001</v>
      </c>
      <c r="I70" s="111">
        <v>1.82</v>
      </c>
      <c r="J70" s="51">
        <v>0.157</v>
      </c>
      <c r="K70" s="197">
        <v>2</v>
      </c>
    </row>
    <row r="71" spans="1:11" ht="27.75" customHeight="1" x14ac:dyDescent="0.25">
      <c r="A71" s="218" t="s">
        <v>625</v>
      </c>
      <c r="B71" s="97"/>
      <c r="C71" s="112"/>
      <c r="D71" s="39">
        <v>2.5350000000000001</v>
      </c>
      <c r="E71" s="40">
        <v>0.67200000000000004</v>
      </c>
      <c r="F71" s="41">
        <v>5.8000000000000003E-2</v>
      </c>
      <c r="G71" s="108">
        <v>1592.98</v>
      </c>
      <c r="H71" s="108">
        <v>1.1000000000000001</v>
      </c>
      <c r="I71" s="111">
        <v>1.82</v>
      </c>
      <c r="J71" s="51">
        <v>0.157</v>
      </c>
      <c r="K71" s="197">
        <v>2</v>
      </c>
    </row>
    <row r="72" spans="1:11" ht="27.75" customHeight="1" x14ac:dyDescent="0.25">
      <c r="A72" s="218" t="s">
        <v>626</v>
      </c>
      <c r="B72" s="97"/>
      <c r="C72" s="112"/>
      <c r="D72" s="39">
        <v>3.2850000000000001</v>
      </c>
      <c r="E72" s="40">
        <v>0.72</v>
      </c>
      <c r="F72" s="41">
        <v>4.9000000000000002E-2</v>
      </c>
      <c r="G72" s="108">
        <v>4.5599999999999996</v>
      </c>
      <c r="H72" s="108">
        <v>3.48</v>
      </c>
      <c r="I72" s="111">
        <v>4.6399999999999997</v>
      </c>
      <c r="J72" s="51">
        <v>0.157</v>
      </c>
      <c r="K72" s="197">
        <v>2</v>
      </c>
    </row>
    <row r="73" spans="1:11" ht="27.75" customHeight="1" x14ac:dyDescent="0.25">
      <c r="A73" s="218" t="s">
        <v>627</v>
      </c>
      <c r="B73" s="97"/>
      <c r="C73" s="112"/>
      <c r="D73" s="39">
        <v>3.2850000000000001</v>
      </c>
      <c r="E73" s="40">
        <v>0.72</v>
      </c>
      <c r="F73" s="41">
        <v>4.9000000000000002E-2</v>
      </c>
      <c r="G73" s="108">
        <v>367.17</v>
      </c>
      <c r="H73" s="108">
        <v>3.48</v>
      </c>
      <c r="I73" s="111">
        <v>4.6399999999999997</v>
      </c>
      <c r="J73" s="51">
        <v>0.157</v>
      </c>
      <c r="K73" s="197">
        <v>2</v>
      </c>
    </row>
    <row r="74" spans="1:11" ht="27.75" customHeight="1" x14ac:dyDescent="0.25">
      <c r="A74" s="218" t="s">
        <v>628</v>
      </c>
      <c r="B74" s="97"/>
      <c r="C74" s="112"/>
      <c r="D74" s="39">
        <v>3.2850000000000001</v>
      </c>
      <c r="E74" s="40">
        <v>0.72</v>
      </c>
      <c r="F74" s="41">
        <v>4.9000000000000002E-2</v>
      </c>
      <c r="G74" s="108">
        <v>706.29</v>
      </c>
      <c r="H74" s="108">
        <v>3.48</v>
      </c>
      <c r="I74" s="111">
        <v>4.6399999999999997</v>
      </c>
      <c r="J74" s="51">
        <v>0.157</v>
      </c>
      <c r="K74" s="197">
        <v>2</v>
      </c>
    </row>
    <row r="75" spans="1:11" ht="27.75" customHeight="1" x14ac:dyDescent="0.25">
      <c r="A75" s="218" t="s">
        <v>629</v>
      </c>
      <c r="B75" s="97"/>
      <c r="C75" s="112"/>
      <c r="D75" s="39">
        <v>3.2850000000000001</v>
      </c>
      <c r="E75" s="40">
        <v>0.72</v>
      </c>
      <c r="F75" s="41">
        <v>4.9000000000000002E-2</v>
      </c>
      <c r="G75" s="108">
        <v>1112.3900000000001</v>
      </c>
      <c r="H75" s="108">
        <v>3.48</v>
      </c>
      <c r="I75" s="111">
        <v>4.6399999999999997</v>
      </c>
      <c r="J75" s="51">
        <v>0.157</v>
      </c>
      <c r="K75" s="197">
        <v>2</v>
      </c>
    </row>
    <row r="76" spans="1:11" ht="27.75" customHeight="1" x14ac:dyDescent="0.25">
      <c r="A76" s="218" t="s">
        <v>630</v>
      </c>
      <c r="B76" s="97"/>
      <c r="C76" s="112"/>
      <c r="D76" s="39">
        <v>3.2850000000000001</v>
      </c>
      <c r="E76" s="40">
        <v>0.72</v>
      </c>
      <c r="F76" s="41">
        <v>4.9000000000000002E-2</v>
      </c>
      <c r="G76" s="108">
        <v>2539.5</v>
      </c>
      <c r="H76" s="108">
        <v>3.48</v>
      </c>
      <c r="I76" s="111">
        <v>4.6399999999999997</v>
      </c>
      <c r="J76" s="51">
        <v>0.157</v>
      </c>
      <c r="K76" s="197">
        <v>2</v>
      </c>
    </row>
    <row r="77" spans="1:11" ht="27.75" customHeight="1" x14ac:dyDescent="0.25">
      <c r="A77" s="218" t="s">
        <v>631</v>
      </c>
      <c r="B77" s="97"/>
      <c r="C77" s="112"/>
      <c r="D77" s="39">
        <v>2.7040000000000002</v>
      </c>
      <c r="E77" s="40">
        <v>0.52100000000000002</v>
      </c>
      <c r="F77" s="41">
        <v>2.7E-2</v>
      </c>
      <c r="G77" s="108">
        <v>68.33</v>
      </c>
      <c r="H77" s="108">
        <v>3.12</v>
      </c>
      <c r="I77" s="111">
        <v>4.82</v>
      </c>
      <c r="J77" s="51">
        <v>0.108</v>
      </c>
      <c r="K77" s="197">
        <v>2</v>
      </c>
    </row>
    <row r="78" spans="1:11" ht="27.75" customHeight="1" x14ac:dyDescent="0.25">
      <c r="A78" s="218" t="s">
        <v>632</v>
      </c>
      <c r="B78" s="97"/>
      <c r="C78" s="112"/>
      <c r="D78" s="39">
        <v>2.7040000000000002</v>
      </c>
      <c r="E78" s="40">
        <v>0.52100000000000002</v>
      </c>
      <c r="F78" s="41">
        <v>2.7E-2</v>
      </c>
      <c r="G78" s="108">
        <v>2236.31</v>
      </c>
      <c r="H78" s="108">
        <v>3.12</v>
      </c>
      <c r="I78" s="111">
        <v>4.82</v>
      </c>
      <c r="J78" s="51">
        <v>0.108</v>
      </c>
      <c r="K78" s="197">
        <v>2</v>
      </c>
    </row>
    <row r="79" spans="1:11" ht="27.75" customHeight="1" x14ac:dyDescent="0.25">
      <c r="A79" s="218" t="s">
        <v>633</v>
      </c>
      <c r="B79" s="97"/>
      <c r="C79" s="112"/>
      <c r="D79" s="39">
        <v>2.7040000000000002</v>
      </c>
      <c r="E79" s="40">
        <v>0.52100000000000002</v>
      </c>
      <c r="F79" s="41">
        <v>2.7E-2</v>
      </c>
      <c r="G79" s="108">
        <v>6735.66</v>
      </c>
      <c r="H79" s="108">
        <v>3.12</v>
      </c>
      <c r="I79" s="111">
        <v>4.82</v>
      </c>
      <c r="J79" s="51">
        <v>0.108</v>
      </c>
      <c r="K79" s="197">
        <v>2</v>
      </c>
    </row>
    <row r="80" spans="1:11" ht="27.75" customHeight="1" x14ac:dyDescent="0.25">
      <c r="A80" s="218" t="s">
        <v>634</v>
      </c>
      <c r="B80" s="97"/>
      <c r="C80" s="112"/>
      <c r="D80" s="39">
        <v>2.7040000000000002</v>
      </c>
      <c r="E80" s="40">
        <v>0.52100000000000002</v>
      </c>
      <c r="F80" s="41">
        <v>2.7E-2</v>
      </c>
      <c r="G80" s="108">
        <v>14796.73</v>
      </c>
      <c r="H80" s="108">
        <v>3.12</v>
      </c>
      <c r="I80" s="111">
        <v>4.82</v>
      </c>
      <c r="J80" s="51">
        <v>0.108</v>
      </c>
      <c r="K80" s="197">
        <v>2</v>
      </c>
    </row>
    <row r="81" spans="1:11" ht="27.75" customHeight="1" x14ac:dyDescent="0.25">
      <c r="A81" s="218" t="s">
        <v>635</v>
      </c>
      <c r="B81" s="97"/>
      <c r="C81" s="112"/>
      <c r="D81" s="39">
        <v>2.7040000000000002</v>
      </c>
      <c r="E81" s="40">
        <v>0.52100000000000002</v>
      </c>
      <c r="F81" s="41">
        <v>2.7E-2</v>
      </c>
      <c r="G81" s="108">
        <v>27998.52</v>
      </c>
      <c r="H81" s="108">
        <v>3.12</v>
      </c>
      <c r="I81" s="111">
        <v>4.82</v>
      </c>
      <c r="J81" s="51">
        <v>0.108</v>
      </c>
      <c r="K81" s="197">
        <v>2</v>
      </c>
    </row>
    <row r="82" spans="1:11" ht="27.75" customHeight="1" x14ac:dyDescent="0.25">
      <c r="A82" s="218" t="s">
        <v>480</v>
      </c>
      <c r="B82" s="97"/>
      <c r="C82" s="112"/>
      <c r="D82" s="52">
        <v>7.0759999999999996</v>
      </c>
      <c r="E82" s="53">
        <v>1.778</v>
      </c>
      <c r="F82" s="41">
        <v>1.0629999999999999</v>
      </c>
      <c r="G82" s="109"/>
      <c r="H82" s="109"/>
      <c r="I82" s="110"/>
      <c r="J82" s="44"/>
      <c r="K82" s="197">
        <v>2</v>
      </c>
    </row>
    <row r="83" spans="1:11" ht="27.75" customHeight="1" x14ac:dyDescent="0.25">
      <c r="A83" s="218" t="s">
        <v>481</v>
      </c>
      <c r="B83" s="97"/>
      <c r="C83" s="112"/>
      <c r="D83" s="39">
        <v>-3.6190000000000002</v>
      </c>
      <c r="E83" s="40">
        <v>-1.036</v>
      </c>
      <c r="F83" s="41">
        <v>-9.6000000000000002E-2</v>
      </c>
      <c r="G83" s="108">
        <v>0</v>
      </c>
      <c r="H83" s="109"/>
      <c r="I83" s="110"/>
      <c r="J83" s="44"/>
      <c r="K83" s="197">
        <v>2</v>
      </c>
    </row>
    <row r="84" spans="1:11" ht="27.75" customHeight="1" x14ac:dyDescent="0.25">
      <c r="A84" s="218" t="s">
        <v>482</v>
      </c>
      <c r="B84" s="97"/>
      <c r="C84" s="112"/>
      <c r="D84" s="39">
        <v>-3.6349999999999998</v>
      </c>
      <c r="E84" s="40">
        <v>-0.997</v>
      </c>
      <c r="F84" s="41">
        <v>-8.8999999999999996E-2</v>
      </c>
      <c r="G84" s="108">
        <v>0</v>
      </c>
      <c r="H84" s="109"/>
      <c r="I84" s="110"/>
      <c r="J84" s="44"/>
      <c r="K84" s="197">
        <v>2</v>
      </c>
    </row>
    <row r="85" spans="1:11" ht="27.75" customHeight="1" x14ac:dyDescent="0.25">
      <c r="A85" s="218" t="s">
        <v>483</v>
      </c>
      <c r="B85" s="97"/>
      <c r="C85" s="112"/>
      <c r="D85" s="39">
        <v>-3.6190000000000002</v>
      </c>
      <c r="E85" s="40">
        <v>-1.036</v>
      </c>
      <c r="F85" s="41">
        <v>-9.6000000000000002E-2</v>
      </c>
      <c r="G85" s="108">
        <v>0</v>
      </c>
      <c r="H85" s="109"/>
      <c r="I85" s="110"/>
      <c r="J85" s="51">
        <v>0.218</v>
      </c>
      <c r="K85" s="197">
        <v>2</v>
      </c>
    </row>
    <row r="86" spans="1:11" ht="27.75" customHeight="1" x14ac:dyDescent="0.25">
      <c r="A86" s="218" t="s">
        <v>484</v>
      </c>
      <c r="B86" s="97"/>
      <c r="C86" s="112"/>
      <c r="D86" s="39">
        <v>-3.6349999999999998</v>
      </c>
      <c r="E86" s="40">
        <v>-0.997</v>
      </c>
      <c r="F86" s="41">
        <v>-8.8999999999999996E-2</v>
      </c>
      <c r="G86" s="108">
        <v>0</v>
      </c>
      <c r="H86" s="109"/>
      <c r="I86" s="110"/>
      <c r="J86" s="51">
        <v>0.221</v>
      </c>
      <c r="K86" s="197">
        <v>2</v>
      </c>
    </row>
    <row r="87" spans="1:11" ht="27.75" customHeight="1" x14ac:dyDescent="0.25">
      <c r="A87" s="218" t="s">
        <v>485</v>
      </c>
      <c r="B87" s="97"/>
      <c r="C87" s="112"/>
      <c r="D87" s="39">
        <v>-4.9790000000000001</v>
      </c>
      <c r="E87" s="40">
        <v>-1.0529999999999999</v>
      </c>
      <c r="F87" s="41">
        <v>-6.7000000000000004E-2</v>
      </c>
      <c r="G87" s="108">
        <v>90.68</v>
      </c>
      <c r="H87" s="109"/>
      <c r="I87" s="110"/>
      <c r="J87" s="51">
        <v>0.30199999999999999</v>
      </c>
      <c r="K87" s="197">
        <v>2</v>
      </c>
    </row>
    <row r="88" spans="1:11" ht="27.75" customHeight="1" x14ac:dyDescent="0.25">
      <c r="A88" s="218" t="s">
        <v>1440</v>
      </c>
      <c r="B88" s="97"/>
      <c r="C88" s="112"/>
      <c r="D88" s="39">
        <v>2.1320000000000001</v>
      </c>
      <c r="E88" s="40">
        <v>0.61</v>
      </c>
      <c r="F88" s="41">
        <v>5.7000000000000002E-2</v>
      </c>
      <c r="G88" s="108">
        <v>6.83</v>
      </c>
      <c r="H88" s="109"/>
      <c r="I88" s="110"/>
      <c r="J88" s="44"/>
      <c r="K88" s="197">
        <v>2</v>
      </c>
    </row>
    <row r="89" spans="1:11" ht="27.75" customHeight="1" x14ac:dyDescent="0.25">
      <c r="A89" s="218" t="s">
        <v>1441</v>
      </c>
      <c r="B89" s="97"/>
      <c r="C89" s="112"/>
      <c r="D89" s="39">
        <v>2.1320000000000001</v>
      </c>
      <c r="E89" s="40">
        <v>0.61</v>
      </c>
      <c r="F89" s="41">
        <v>5.7000000000000002E-2</v>
      </c>
      <c r="G89" s="109"/>
      <c r="H89" s="109"/>
      <c r="I89" s="110"/>
      <c r="J89" s="44"/>
      <c r="K89" s="197">
        <v>2</v>
      </c>
    </row>
    <row r="90" spans="1:11" ht="27.75" customHeight="1" x14ac:dyDescent="0.25">
      <c r="A90" s="218" t="s">
        <v>1442</v>
      </c>
      <c r="B90" s="97"/>
      <c r="C90" s="112"/>
      <c r="D90" s="39">
        <v>2.3730000000000002</v>
      </c>
      <c r="E90" s="40">
        <v>0.67900000000000005</v>
      </c>
      <c r="F90" s="41">
        <v>6.3E-2</v>
      </c>
      <c r="G90" s="108">
        <v>1.82</v>
      </c>
      <c r="H90" s="109"/>
      <c r="I90" s="110"/>
      <c r="J90" s="44"/>
      <c r="K90" s="197">
        <v>2</v>
      </c>
    </row>
    <row r="91" spans="1:11" ht="27.75" customHeight="1" x14ac:dyDescent="0.25">
      <c r="A91" s="218" t="s">
        <v>1443</v>
      </c>
      <c r="B91" s="97"/>
      <c r="C91" s="112"/>
      <c r="D91" s="39">
        <v>2.3730000000000002</v>
      </c>
      <c r="E91" s="40">
        <v>0.67900000000000005</v>
      </c>
      <c r="F91" s="41">
        <v>6.3E-2</v>
      </c>
      <c r="G91" s="108">
        <v>7.72</v>
      </c>
      <c r="H91" s="109"/>
      <c r="I91" s="110"/>
      <c r="J91" s="44"/>
      <c r="K91" s="197">
        <v>2</v>
      </c>
    </row>
    <row r="92" spans="1:11" ht="27.75" customHeight="1" x14ac:dyDescent="0.25">
      <c r="A92" s="218" t="s">
        <v>1444</v>
      </c>
      <c r="B92" s="97"/>
      <c r="C92" s="112"/>
      <c r="D92" s="39">
        <v>2.3730000000000002</v>
      </c>
      <c r="E92" s="40">
        <v>0.67900000000000005</v>
      </c>
      <c r="F92" s="41">
        <v>6.3E-2</v>
      </c>
      <c r="G92" s="108">
        <v>15.75</v>
      </c>
      <c r="H92" s="109"/>
      <c r="I92" s="110"/>
      <c r="J92" s="44"/>
      <c r="K92" s="197">
        <v>2</v>
      </c>
    </row>
    <row r="93" spans="1:11" ht="27.75" customHeight="1" x14ac:dyDescent="0.25">
      <c r="A93" s="218" t="s">
        <v>1445</v>
      </c>
      <c r="B93" s="97"/>
      <c r="C93" s="112"/>
      <c r="D93" s="39">
        <v>2.3730000000000002</v>
      </c>
      <c r="E93" s="40">
        <v>0.67900000000000005</v>
      </c>
      <c r="F93" s="41">
        <v>6.3E-2</v>
      </c>
      <c r="G93" s="108">
        <v>31.43</v>
      </c>
      <c r="H93" s="109"/>
      <c r="I93" s="110"/>
      <c r="J93" s="44"/>
      <c r="K93" s="197">
        <v>2</v>
      </c>
    </row>
    <row r="94" spans="1:11" ht="27.75" customHeight="1" x14ac:dyDescent="0.25">
      <c r="A94" s="218" t="s">
        <v>1446</v>
      </c>
      <c r="B94" s="97"/>
      <c r="C94" s="112"/>
      <c r="D94" s="39">
        <v>2.3730000000000002</v>
      </c>
      <c r="E94" s="40">
        <v>0.67900000000000005</v>
      </c>
      <c r="F94" s="41">
        <v>6.3E-2</v>
      </c>
      <c r="G94" s="108">
        <v>90.18</v>
      </c>
      <c r="H94" s="109"/>
      <c r="I94" s="110"/>
      <c r="J94" s="44"/>
      <c r="K94" s="197">
        <v>2</v>
      </c>
    </row>
    <row r="95" spans="1:11" ht="27.75" customHeight="1" x14ac:dyDescent="0.25">
      <c r="A95" s="218" t="s">
        <v>486</v>
      </c>
      <c r="B95" s="97"/>
      <c r="C95" s="112"/>
      <c r="D95" s="39">
        <v>2.3730000000000002</v>
      </c>
      <c r="E95" s="40">
        <v>0.67900000000000005</v>
      </c>
      <c r="F95" s="41">
        <v>6.3E-2</v>
      </c>
      <c r="G95" s="109"/>
      <c r="H95" s="109"/>
      <c r="I95" s="110"/>
      <c r="J95" s="44"/>
      <c r="K95" s="197">
        <v>2</v>
      </c>
    </row>
    <row r="96" spans="1:11" ht="27.75" customHeight="1" x14ac:dyDescent="0.25">
      <c r="A96" s="218" t="s">
        <v>606</v>
      </c>
      <c r="B96" s="97"/>
      <c r="C96" s="112"/>
      <c r="D96" s="39">
        <v>1.8089999999999999</v>
      </c>
      <c r="E96" s="40">
        <v>0.48</v>
      </c>
      <c r="F96" s="41">
        <v>4.1000000000000002E-2</v>
      </c>
      <c r="G96" s="108">
        <v>5.63</v>
      </c>
      <c r="H96" s="108">
        <v>0.79</v>
      </c>
      <c r="I96" s="111">
        <v>1.3</v>
      </c>
      <c r="J96" s="51">
        <v>0.112</v>
      </c>
      <c r="K96" s="197">
        <v>2</v>
      </c>
    </row>
    <row r="97" spans="1:11" ht="27.75" customHeight="1" x14ac:dyDescent="0.25">
      <c r="A97" s="218" t="s">
        <v>607</v>
      </c>
      <c r="B97" s="97"/>
      <c r="C97" s="112"/>
      <c r="D97" s="39">
        <v>1.8089999999999999</v>
      </c>
      <c r="E97" s="40">
        <v>0.48</v>
      </c>
      <c r="F97" s="41">
        <v>4.1000000000000002E-2</v>
      </c>
      <c r="G97" s="108">
        <v>167.46</v>
      </c>
      <c r="H97" s="108">
        <v>0.79</v>
      </c>
      <c r="I97" s="111">
        <v>1.3</v>
      </c>
      <c r="J97" s="51">
        <v>0.112</v>
      </c>
      <c r="K97" s="197">
        <v>2</v>
      </c>
    </row>
    <row r="98" spans="1:11" ht="27.75" customHeight="1" x14ac:dyDescent="0.25">
      <c r="A98" s="218" t="s">
        <v>608</v>
      </c>
      <c r="B98" s="97"/>
      <c r="C98" s="112"/>
      <c r="D98" s="39">
        <v>1.8089999999999999</v>
      </c>
      <c r="E98" s="40">
        <v>0.48</v>
      </c>
      <c r="F98" s="41">
        <v>4.1000000000000002E-2</v>
      </c>
      <c r="G98" s="108">
        <v>318.82</v>
      </c>
      <c r="H98" s="108">
        <v>0.79</v>
      </c>
      <c r="I98" s="111">
        <v>1.3</v>
      </c>
      <c r="J98" s="51">
        <v>0.112</v>
      </c>
      <c r="K98" s="197">
        <v>2</v>
      </c>
    </row>
    <row r="99" spans="1:11" ht="27.75" customHeight="1" x14ac:dyDescent="0.25">
      <c r="A99" s="218" t="s">
        <v>609</v>
      </c>
      <c r="B99" s="97"/>
      <c r="C99" s="112"/>
      <c r="D99" s="39">
        <v>1.8089999999999999</v>
      </c>
      <c r="E99" s="40">
        <v>0.48</v>
      </c>
      <c r="F99" s="41">
        <v>4.1000000000000002E-2</v>
      </c>
      <c r="G99" s="108">
        <v>500.07</v>
      </c>
      <c r="H99" s="108">
        <v>0.79</v>
      </c>
      <c r="I99" s="111">
        <v>1.3</v>
      </c>
      <c r="J99" s="51">
        <v>0.112</v>
      </c>
      <c r="K99" s="197">
        <v>2</v>
      </c>
    </row>
    <row r="100" spans="1:11" ht="27.75" customHeight="1" x14ac:dyDescent="0.25">
      <c r="A100" s="218" t="s">
        <v>610</v>
      </c>
      <c r="B100" s="97"/>
      <c r="C100" s="112"/>
      <c r="D100" s="39">
        <v>1.8089999999999999</v>
      </c>
      <c r="E100" s="40">
        <v>0.48</v>
      </c>
      <c r="F100" s="41">
        <v>4.1000000000000002E-2</v>
      </c>
      <c r="G100" s="108">
        <v>1137.01</v>
      </c>
      <c r="H100" s="108">
        <v>0.79</v>
      </c>
      <c r="I100" s="111">
        <v>1.3</v>
      </c>
      <c r="J100" s="51">
        <v>0.112</v>
      </c>
      <c r="K100" s="197">
        <v>2</v>
      </c>
    </row>
    <row r="101" spans="1:11" ht="27.75" customHeight="1" x14ac:dyDescent="0.25">
      <c r="A101" s="218" t="s">
        <v>611</v>
      </c>
      <c r="B101" s="97"/>
      <c r="C101" s="112"/>
      <c r="D101" s="39">
        <v>2.3439999999999999</v>
      </c>
      <c r="E101" s="40">
        <v>0.51400000000000001</v>
      </c>
      <c r="F101" s="41">
        <v>3.5000000000000003E-2</v>
      </c>
      <c r="G101" s="108">
        <v>3.42</v>
      </c>
      <c r="H101" s="108">
        <v>2.48</v>
      </c>
      <c r="I101" s="111">
        <v>3.31</v>
      </c>
      <c r="J101" s="51">
        <v>0.112</v>
      </c>
      <c r="K101" s="197">
        <v>2</v>
      </c>
    </row>
    <row r="102" spans="1:11" ht="27.75" customHeight="1" x14ac:dyDescent="0.25">
      <c r="A102" s="218" t="s">
        <v>612</v>
      </c>
      <c r="B102" s="97"/>
      <c r="C102" s="112"/>
      <c r="D102" s="39">
        <v>2.3439999999999999</v>
      </c>
      <c r="E102" s="40">
        <v>0.51400000000000001</v>
      </c>
      <c r="F102" s="41">
        <v>3.5000000000000003E-2</v>
      </c>
      <c r="G102" s="108">
        <v>262.19</v>
      </c>
      <c r="H102" s="108">
        <v>2.48</v>
      </c>
      <c r="I102" s="111">
        <v>3.31</v>
      </c>
      <c r="J102" s="51">
        <v>0.112</v>
      </c>
      <c r="K102" s="197">
        <v>2</v>
      </c>
    </row>
    <row r="103" spans="1:11" ht="27.75" customHeight="1" x14ac:dyDescent="0.25">
      <c r="A103" s="218" t="s">
        <v>613</v>
      </c>
      <c r="B103" s="97"/>
      <c r="C103" s="112"/>
      <c r="D103" s="39">
        <v>2.3439999999999999</v>
      </c>
      <c r="E103" s="40">
        <v>0.51400000000000001</v>
      </c>
      <c r="F103" s="41">
        <v>3.5000000000000003E-2</v>
      </c>
      <c r="G103" s="108">
        <v>504.22</v>
      </c>
      <c r="H103" s="108">
        <v>2.48</v>
      </c>
      <c r="I103" s="111">
        <v>3.31</v>
      </c>
      <c r="J103" s="51">
        <v>0.112</v>
      </c>
      <c r="K103" s="197">
        <v>2</v>
      </c>
    </row>
    <row r="104" spans="1:11" ht="27.75" customHeight="1" x14ac:dyDescent="0.25">
      <c r="A104" s="218" t="s">
        <v>614</v>
      </c>
      <c r="B104" s="97"/>
      <c r="C104" s="112"/>
      <c r="D104" s="39">
        <v>2.3439999999999999</v>
      </c>
      <c r="E104" s="40">
        <v>0.51400000000000001</v>
      </c>
      <c r="F104" s="41">
        <v>3.5000000000000003E-2</v>
      </c>
      <c r="G104" s="108">
        <v>794.03</v>
      </c>
      <c r="H104" s="108">
        <v>2.48</v>
      </c>
      <c r="I104" s="111">
        <v>3.31</v>
      </c>
      <c r="J104" s="51">
        <v>0.112</v>
      </c>
      <c r="K104" s="197">
        <v>2</v>
      </c>
    </row>
    <row r="105" spans="1:11" ht="27.75" customHeight="1" x14ac:dyDescent="0.25">
      <c r="A105" s="218" t="s">
        <v>615</v>
      </c>
      <c r="B105" s="97"/>
      <c r="C105" s="112"/>
      <c r="D105" s="39">
        <v>2.3439999999999999</v>
      </c>
      <c r="E105" s="40">
        <v>0.51400000000000001</v>
      </c>
      <c r="F105" s="41">
        <v>3.5000000000000003E-2</v>
      </c>
      <c r="G105" s="108">
        <v>1812.51</v>
      </c>
      <c r="H105" s="108">
        <v>2.48</v>
      </c>
      <c r="I105" s="111">
        <v>3.31</v>
      </c>
      <c r="J105" s="51">
        <v>0.112</v>
      </c>
      <c r="K105" s="197">
        <v>2</v>
      </c>
    </row>
    <row r="106" spans="1:11" ht="27.75" customHeight="1" x14ac:dyDescent="0.25">
      <c r="A106" s="218" t="s">
        <v>616</v>
      </c>
      <c r="B106" s="97"/>
      <c r="C106" s="112"/>
      <c r="D106" s="39">
        <v>1.93</v>
      </c>
      <c r="E106" s="40">
        <v>0.372</v>
      </c>
      <c r="F106" s="41">
        <v>1.9E-2</v>
      </c>
      <c r="G106" s="108">
        <v>48.92</v>
      </c>
      <c r="H106" s="108">
        <v>2.23</v>
      </c>
      <c r="I106" s="111">
        <v>3.44</v>
      </c>
      <c r="J106" s="51">
        <v>7.6999999999999999E-2</v>
      </c>
      <c r="K106" s="197">
        <v>2</v>
      </c>
    </row>
    <row r="107" spans="1:11" ht="27.75" customHeight="1" x14ac:dyDescent="0.25">
      <c r="A107" s="218" t="s">
        <v>617</v>
      </c>
      <c r="B107" s="97"/>
      <c r="C107" s="112"/>
      <c r="D107" s="39">
        <v>1.93</v>
      </c>
      <c r="E107" s="40">
        <v>0.372</v>
      </c>
      <c r="F107" s="41">
        <v>1.9E-2</v>
      </c>
      <c r="G107" s="108">
        <v>1596.13</v>
      </c>
      <c r="H107" s="108">
        <v>2.23</v>
      </c>
      <c r="I107" s="111">
        <v>3.44</v>
      </c>
      <c r="J107" s="51">
        <v>7.6999999999999999E-2</v>
      </c>
      <c r="K107" s="197">
        <v>2</v>
      </c>
    </row>
    <row r="108" spans="1:11" ht="27.75" customHeight="1" x14ac:dyDescent="0.25">
      <c r="A108" s="218" t="s">
        <v>618</v>
      </c>
      <c r="B108" s="97"/>
      <c r="C108" s="112"/>
      <c r="D108" s="39">
        <v>1.93</v>
      </c>
      <c r="E108" s="40">
        <v>0.372</v>
      </c>
      <c r="F108" s="41">
        <v>1.9E-2</v>
      </c>
      <c r="G108" s="108">
        <v>4807.17</v>
      </c>
      <c r="H108" s="108">
        <v>2.23</v>
      </c>
      <c r="I108" s="111">
        <v>3.44</v>
      </c>
      <c r="J108" s="51">
        <v>7.6999999999999999E-2</v>
      </c>
      <c r="K108" s="197">
        <v>2</v>
      </c>
    </row>
    <row r="109" spans="1:11" ht="27.75" customHeight="1" x14ac:dyDescent="0.25">
      <c r="A109" s="218" t="s">
        <v>619</v>
      </c>
      <c r="B109" s="97"/>
      <c r="C109" s="112"/>
      <c r="D109" s="39">
        <v>1.93</v>
      </c>
      <c r="E109" s="40">
        <v>0.372</v>
      </c>
      <c r="F109" s="41">
        <v>1.9E-2</v>
      </c>
      <c r="G109" s="108">
        <v>10560.06</v>
      </c>
      <c r="H109" s="108">
        <v>2.23</v>
      </c>
      <c r="I109" s="111">
        <v>3.44</v>
      </c>
      <c r="J109" s="51">
        <v>7.6999999999999999E-2</v>
      </c>
      <c r="K109" s="197">
        <v>2</v>
      </c>
    </row>
    <row r="110" spans="1:11" ht="27.75" customHeight="1" x14ac:dyDescent="0.25">
      <c r="A110" s="218" t="s">
        <v>620</v>
      </c>
      <c r="B110" s="97"/>
      <c r="C110" s="112"/>
      <c r="D110" s="39">
        <v>1.93</v>
      </c>
      <c r="E110" s="40">
        <v>0.372</v>
      </c>
      <c r="F110" s="41">
        <v>1.9E-2</v>
      </c>
      <c r="G110" s="108">
        <v>19981.72</v>
      </c>
      <c r="H110" s="108">
        <v>2.23</v>
      </c>
      <c r="I110" s="111">
        <v>3.44</v>
      </c>
      <c r="J110" s="51">
        <v>7.6999999999999999E-2</v>
      </c>
      <c r="K110" s="197">
        <v>2</v>
      </c>
    </row>
    <row r="111" spans="1:11" ht="27.75" customHeight="1" x14ac:dyDescent="0.25">
      <c r="A111" s="218" t="s">
        <v>487</v>
      </c>
      <c r="B111" s="97"/>
      <c r="C111" s="112"/>
      <c r="D111" s="52">
        <v>5.05</v>
      </c>
      <c r="E111" s="53">
        <v>1.2689999999999999</v>
      </c>
      <c r="F111" s="41">
        <v>0.75900000000000001</v>
      </c>
      <c r="G111" s="109"/>
      <c r="H111" s="109"/>
      <c r="I111" s="110"/>
      <c r="J111" s="44"/>
      <c r="K111" s="197">
        <v>2</v>
      </c>
    </row>
    <row r="112" spans="1:11" ht="27.75" customHeight="1" x14ac:dyDescent="0.25">
      <c r="A112" s="218" t="s">
        <v>488</v>
      </c>
      <c r="B112" s="97"/>
      <c r="C112" s="112"/>
      <c r="D112" s="39">
        <v>-2.5830000000000002</v>
      </c>
      <c r="E112" s="40">
        <v>-0.73899999999999999</v>
      </c>
      <c r="F112" s="41">
        <v>-6.9000000000000006E-2</v>
      </c>
      <c r="G112" s="108">
        <v>0</v>
      </c>
      <c r="H112" s="109"/>
      <c r="I112" s="110"/>
      <c r="J112" s="44"/>
      <c r="K112" s="197">
        <v>2</v>
      </c>
    </row>
    <row r="113" spans="1:11" ht="27.75" customHeight="1" x14ac:dyDescent="0.25">
      <c r="A113" s="218" t="s">
        <v>489</v>
      </c>
      <c r="B113" s="97"/>
      <c r="C113" s="112"/>
      <c r="D113" s="39">
        <v>-2.5939999999999999</v>
      </c>
      <c r="E113" s="40">
        <v>-0.71099999999999997</v>
      </c>
      <c r="F113" s="41">
        <v>-6.4000000000000001E-2</v>
      </c>
      <c r="G113" s="108">
        <v>0</v>
      </c>
      <c r="H113" s="109"/>
      <c r="I113" s="110"/>
      <c r="J113" s="44"/>
      <c r="K113" s="197">
        <v>2</v>
      </c>
    </row>
    <row r="114" spans="1:11" ht="27.75" customHeight="1" x14ac:dyDescent="0.25">
      <c r="A114" s="218" t="s">
        <v>490</v>
      </c>
      <c r="B114" s="97"/>
      <c r="C114" s="112"/>
      <c r="D114" s="39">
        <v>-2.5830000000000002</v>
      </c>
      <c r="E114" s="40">
        <v>-0.73899999999999999</v>
      </c>
      <c r="F114" s="41">
        <v>-6.9000000000000006E-2</v>
      </c>
      <c r="G114" s="108">
        <v>0</v>
      </c>
      <c r="H114" s="109"/>
      <c r="I114" s="110"/>
      <c r="J114" s="51">
        <v>0.155</v>
      </c>
      <c r="K114" s="197">
        <v>2</v>
      </c>
    </row>
    <row r="115" spans="1:11" ht="27.75" customHeight="1" x14ac:dyDescent="0.25">
      <c r="A115" s="218" t="s">
        <v>491</v>
      </c>
      <c r="B115" s="97"/>
      <c r="C115" s="112"/>
      <c r="D115" s="39">
        <v>-2.5939999999999999</v>
      </c>
      <c r="E115" s="40">
        <v>-0.71099999999999997</v>
      </c>
      <c r="F115" s="41">
        <v>-6.4000000000000001E-2</v>
      </c>
      <c r="G115" s="108">
        <v>0</v>
      </c>
      <c r="H115" s="109"/>
      <c r="I115" s="110"/>
      <c r="J115" s="51">
        <v>0.158</v>
      </c>
      <c r="K115" s="197">
        <v>2</v>
      </c>
    </row>
    <row r="116" spans="1:11" ht="27.75" customHeight="1" x14ac:dyDescent="0.25">
      <c r="A116" s="218" t="s">
        <v>492</v>
      </c>
      <c r="B116" s="97"/>
      <c r="C116" s="112"/>
      <c r="D116" s="39">
        <v>-3.5529999999999999</v>
      </c>
      <c r="E116" s="40">
        <v>-0.751</v>
      </c>
      <c r="F116" s="41">
        <v>-4.8000000000000001E-2</v>
      </c>
      <c r="G116" s="108">
        <v>64.72</v>
      </c>
      <c r="H116" s="109"/>
      <c r="I116" s="110"/>
      <c r="J116" s="51">
        <v>0.215</v>
      </c>
      <c r="K116" s="197">
        <v>2</v>
      </c>
    </row>
    <row r="117" spans="1:11" ht="27.75" customHeight="1" x14ac:dyDescent="0.25">
      <c r="A117" s="218" t="s">
        <v>1447</v>
      </c>
      <c r="B117" s="97"/>
      <c r="C117" s="112"/>
      <c r="D117" s="39">
        <v>1.589</v>
      </c>
      <c r="E117" s="40">
        <v>0.45500000000000002</v>
      </c>
      <c r="F117" s="41">
        <v>4.2000000000000003E-2</v>
      </c>
      <c r="G117" s="108">
        <v>5.27</v>
      </c>
      <c r="H117" s="109"/>
      <c r="I117" s="110"/>
      <c r="J117" s="44"/>
      <c r="K117" s="197">
        <v>2</v>
      </c>
    </row>
    <row r="118" spans="1:11" ht="27.75" customHeight="1" x14ac:dyDescent="0.25">
      <c r="A118" s="218" t="s">
        <v>1448</v>
      </c>
      <c r="B118" s="97"/>
      <c r="C118" s="112"/>
      <c r="D118" s="39">
        <v>1.589</v>
      </c>
      <c r="E118" s="40">
        <v>0.45500000000000002</v>
      </c>
      <c r="F118" s="41">
        <v>4.2000000000000003E-2</v>
      </c>
      <c r="G118" s="109"/>
      <c r="H118" s="109"/>
      <c r="I118" s="110"/>
      <c r="J118" s="44"/>
      <c r="K118" s="197">
        <v>2</v>
      </c>
    </row>
    <row r="119" spans="1:11" ht="27.75" customHeight="1" x14ac:dyDescent="0.25">
      <c r="A119" s="218" t="s">
        <v>1449</v>
      </c>
      <c r="B119" s="97"/>
      <c r="C119" s="112"/>
      <c r="D119" s="39">
        <v>1.768</v>
      </c>
      <c r="E119" s="40">
        <v>0.50600000000000001</v>
      </c>
      <c r="F119" s="41">
        <v>4.7E-2</v>
      </c>
      <c r="G119" s="108">
        <v>1.5</v>
      </c>
      <c r="H119" s="109"/>
      <c r="I119" s="110"/>
      <c r="J119" s="44"/>
      <c r="K119" s="197">
        <v>3</v>
      </c>
    </row>
    <row r="120" spans="1:11" ht="27.75" customHeight="1" x14ac:dyDescent="0.25">
      <c r="A120" s="218" t="s">
        <v>1450</v>
      </c>
      <c r="B120" s="97"/>
      <c r="C120" s="112"/>
      <c r="D120" s="39">
        <v>1.768</v>
      </c>
      <c r="E120" s="40">
        <v>0.50600000000000001</v>
      </c>
      <c r="F120" s="41">
        <v>4.7E-2</v>
      </c>
      <c r="G120" s="108">
        <v>5.89</v>
      </c>
      <c r="H120" s="109"/>
      <c r="I120" s="110"/>
      <c r="J120" s="44"/>
      <c r="K120" s="197">
        <v>3</v>
      </c>
    </row>
    <row r="121" spans="1:11" ht="27.75" customHeight="1" x14ac:dyDescent="0.25">
      <c r="A121" s="218" t="s">
        <v>1451</v>
      </c>
      <c r="B121" s="97"/>
      <c r="C121" s="112"/>
      <c r="D121" s="39">
        <v>1.768</v>
      </c>
      <c r="E121" s="40">
        <v>0.50600000000000001</v>
      </c>
      <c r="F121" s="41">
        <v>4.7E-2</v>
      </c>
      <c r="G121" s="108">
        <v>11.88</v>
      </c>
      <c r="H121" s="109"/>
      <c r="I121" s="110"/>
      <c r="J121" s="44"/>
      <c r="K121" s="197">
        <v>3</v>
      </c>
    </row>
    <row r="122" spans="1:11" ht="27.75" customHeight="1" x14ac:dyDescent="0.25">
      <c r="A122" s="218" t="s">
        <v>1452</v>
      </c>
      <c r="B122" s="97"/>
      <c r="C122" s="112"/>
      <c r="D122" s="39">
        <v>1.768</v>
      </c>
      <c r="E122" s="40">
        <v>0.50600000000000001</v>
      </c>
      <c r="F122" s="41">
        <v>4.7E-2</v>
      </c>
      <c r="G122" s="108">
        <v>23.56</v>
      </c>
      <c r="H122" s="109"/>
      <c r="I122" s="110"/>
      <c r="J122" s="44"/>
      <c r="K122" s="197">
        <v>3</v>
      </c>
    </row>
    <row r="123" spans="1:11" ht="27.75" customHeight="1" x14ac:dyDescent="0.25">
      <c r="A123" s="218" t="s">
        <v>1453</v>
      </c>
      <c r="B123" s="97"/>
      <c r="C123" s="112"/>
      <c r="D123" s="39">
        <v>1.768</v>
      </c>
      <c r="E123" s="40">
        <v>0.50600000000000001</v>
      </c>
      <c r="F123" s="41">
        <v>4.7E-2</v>
      </c>
      <c r="G123" s="108">
        <v>67.349999999999994</v>
      </c>
      <c r="H123" s="109"/>
      <c r="I123" s="110"/>
      <c r="J123" s="44"/>
      <c r="K123" s="197">
        <v>3</v>
      </c>
    </row>
    <row r="124" spans="1:11" ht="27.75" customHeight="1" x14ac:dyDescent="0.25">
      <c r="A124" s="218" t="s">
        <v>493</v>
      </c>
      <c r="B124" s="97"/>
      <c r="C124" s="112"/>
      <c r="D124" s="39">
        <v>1.768</v>
      </c>
      <c r="E124" s="40">
        <v>0.50600000000000001</v>
      </c>
      <c r="F124" s="41">
        <v>4.7E-2</v>
      </c>
      <c r="G124" s="109"/>
      <c r="H124" s="109"/>
      <c r="I124" s="110"/>
      <c r="J124" s="44"/>
      <c r="K124" s="197">
        <v>3</v>
      </c>
    </row>
    <row r="125" spans="1:11" ht="27.75" customHeight="1" x14ac:dyDescent="0.25">
      <c r="A125" s="218" t="s">
        <v>591</v>
      </c>
      <c r="B125" s="97"/>
      <c r="C125" s="112"/>
      <c r="D125" s="39">
        <v>1.349</v>
      </c>
      <c r="E125" s="40">
        <v>0.35699999999999998</v>
      </c>
      <c r="F125" s="41">
        <v>3.1E-2</v>
      </c>
      <c r="G125" s="108">
        <v>4.33</v>
      </c>
      <c r="H125" s="108">
        <v>0.59</v>
      </c>
      <c r="I125" s="111">
        <v>0.97</v>
      </c>
      <c r="J125" s="51">
        <v>8.3000000000000004E-2</v>
      </c>
      <c r="K125" s="197">
        <v>3</v>
      </c>
    </row>
    <row r="126" spans="1:11" ht="27.75" customHeight="1" x14ac:dyDescent="0.25">
      <c r="A126" s="218" t="s">
        <v>592</v>
      </c>
      <c r="B126" s="97"/>
      <c r="C126" s="112"/>
      <c r="D126" s="39">
        <v>1.349</v>
      </c>
      <c r="E126" s="40">
        <v>0.35699999999999998</v>
      </c>
      <c r="F126" s="41">
        <v>3.1E-2</v>
      </c>
      <c r="G126" s="108">
        <v>124.95</v>
      </c>
      <c r="H126" s="108">
        <v>0.59</v>
      </c>
      <c r="I126" s="111">
        <v>0.97</v>
      </c>
      <c r="J126" s="51">
        <v>8.3000000000000004E-2</v>
      </c>
      <c r="K126" s="197">
        <v>3</v>
      </c>
    </row>
    <row r="127" spans="1:11" ht="27.75" customHeight="1" x14ac:dyDescent="0.25">
      <c r="A127" s="218" t="s">
        <v>593</v>
      </c>
      <c r="B127" s="97"/>
      <c r="C127" s="112"/>
      <c r="D127" s="39">
        <v>1.349</v>
      </c>
      <c r="E127" s="40">
        <v>0.35699999999999998</v>
      </c>
      <c r="F127" s="41">
        <v>3.1E-2</v>
      </c>
      <c r="G127" s="108">
        <v>237.76</v>
      </c>
      <c r="H127" s="108">
        <v>0.59</v>
      </c>
      <c r="I127" s="111">
        <v>0.97</v>
      </c>
      <c r="J127" s="51">
        <v>8.3000000000000004E-2</v>
      </c>
      <c r="K127" s="197">
        <v>3</v>
      </c>
    </row>
    <row r="128" spans="1:11" ht="27.75" customHeight="1" x14ac:dyDescent="0.25">
      <c r="A128" s="218" t="s">
        <v>594</v>
      </c>
      <c r="B128" s="97"/>
      <c r="C128" s="112"/>
      <c r="D128" s="39">
        <v>1.349</v>
      </c>
      <c r="E128" s="40">
        <v>0.35699999999999998</v>
      </c>
      <c r="F128" s="41">
        <v>3.1E-2</v>
      </c>
      <c r="G128" s="108">
        <v>372.84</v>
      </c>
      <c r="H128" s="108">
        <v>0.59</v>
      </c>
      <c r="I128" s="111">
        <v>0.97</v>
      </c>
      <c r="J128" s="51">
        <v>8.3000000000000004E-2</v>
      </c>
      <c r="K128" s="197">
        <v>3</v>
      </c>
    </row>
    <row r="129" spans="1:11" ht="27.75" customHeight="1" x14ac:dyDescent="0.25">
      <c r="A129" s="218" t="s">
        <v>595</v>
      </c>
      <c r="B129" s="97"/>
      <c r="C129" s="112"/>
      <c r="D129" s="39">
        <v>1.349</v>
      </c>
      <c r="E129" s="40">
        <v>0.35699999999999998</v>
      </c>
      <c r="F129" s="41">
        <v>3.1E-2</v>
      </c>
      <c r="G129" s="108">
        <v>847.56</v>
      </c>
      <c r="H129" s="108">
        <v>0.59</v>
      </c>
      <c r="I129" s="111">
        <v>0.97</v>
      </c>
      <c r="J129" s="51">
        <v>8.3000000000000004E-2</v>
      </c>
      <c r="K129" s="197">
        <v>3</v>
      </c>
    </row>
    <row r="130" spans="1:11" ht="27.75" customHeight="1" x14ac:dyDescent="0.25">
      <c r="A130" s="218" t="s">
        <v>596</v>
      </c>
      <c r="B130" s="97"/>
      <c r="C130" s="112"/>
      <c r="D130" s="39">
        <v>1.7470000000000001</v>
      </c>
      <c r="E130" s="40">
        <v>0.38300000000000001</v>
      </c>
      <c r="F130" s="41">
        <v>2.5999999999999999E-2</v>
      </c>
      <c r="G130" s="108">
        <v>2.69</v>
      </c>
      <c r="H130" s="108">
        <v>1.85</v>
      </c>
      <c r="I130" s="111">
        <v>2.4700000000000002</v>
      </c>
      <c r="J130" s="51">
        <v>8.4000000000000005E-2</v>
      </c>
      <c r="K130" s="197">
        <v>3</v>
      </c>
    </row>
    <row r="131" spans="1:11" ht="27.75" customHeight="1" x14ac:dyDescent="0.25">
      <c r="A131" s="218" t="s">
        <v>597</v>
      </c>
      <c r="B131" s="97"/>
      <c r="C131" s="112"/>
      <c r="D131" s="39">
        <v>1.7470000000000001</v>
      </c>
      <c r="E131" s="40">
        <v>0.38300000000000001</v>
      </c>
      <c r="F131" s="41">
        <v>2.5999999999999999E-2</v>
      </c>
      <c r="G131" s="108">
        <v>195.55</v>
      </c>
      <c r="H131" s="108">
        <v>1.85</v>
      </c>
      <c r="I131" s="111">
        <v>2.4700000000000002</v>
      </c>
      <c r="J131" s="51">
        <v>8.4000000000000005E-2</v>
      </c>
      <c r="K131" s="197">
        <v>3</v>
      </c>
    </row>
    <row r="132" spans="1:11" ht="27.75" customHeight="1" x14ac:dyDescent="0.25">
      <c r="A132" s="218" t="s">
        <v>598</v>
      </c>
      <c r="B132" s="97"/>
      <c r="C132" s="112"/>
      <c r="D132" s="39">
        <v>1.7470000000000001</v>
      </c>
      <c r="E132" s="40">
        <v>0.38300000000000001</v>
      </c>
      <c r="F132" s="41">
        <v>2.5999999999999999E-2</v>
      </c>
      <c r="G132" s="108">
        <v>375.94</v>
      </c>
      <c r="H132" s="108">
        <v>1.85</v>
      </c>
      <c r="I132" s="111">
        <v>2.4700000000000002</v>
      </c>
      <c r="J132" s="51">
        <v>8.4000000000000005E-2</v>
      </c>
      <c r="K132" s="197">
        <v>3</v>
      </c>
    </row>
    <row r="133" spans="1:11" ht="27.75" customHeight="1" x14ac:dyDescent="0.25">
      <c r="A133" s="218" t="s">
        <v>599</v>
      </c>
      <c r="B133" s="97"/>
      <c r="C133" s="112"/>
      <c r="D133" s="39">
        <v>1.7470000000000001</v>
      </c>
      <c r="E133" s="40">
        <v>0.38300000000000001</v>
      </c>
      <c r="F133" s="41">
        <v>2.5999999999999999E-2</v>
      </c>
      <c r="G133" s="108">
        <v>591.94000000000005</v>
      </c>
      <c r="H133" s="108">
        <v>1.85</v>
      </c>
      <c r="I133" s="111">
        <v>2.4700000000000002</v>
      </c>
      <c r="J133" s="51">
        <v>8.4000000000000005E-2</v>
      </c>
      <c r="K133" s="197">
        <v>3</v>
      </c>
    </row>
    <row r="134" spans="1:11" ht="27.75" customHeight="1" x14ac:dyDescent="0.25">
      <c r="A134" s="218" t="s">
        <v>600</v>
      </c>
      <c r="B134" s="97"/>
      <c r="C134" s="112"/>
      <c r="D134" s="39">
        <v>1.7470000000000001</v>
      </c>
      <c r="E134" s="40">
        <v>0.38300000000000001</v>
      </c>
      <c r="F134" s="41">
        <v>2.5999999999999999E-2</v>
      </c>
      <c r="G134" s="108">
        <v>1351.01</v>
      </c>
      <c r="H134" s="108">
        <v>1.85</v>
      </c>
      <c r="I134" s="111">
        <v>2.4700000000000002</v>
      </c>
      <c r="J134" s="51">
        <v>8.4000000000000005E-2</v>
      </c>
      <c r="K134" s="197">
        <v>3</v>
      </c>
    </row>
    <row r="135" spans="1:11" ht="27.75" customHeight="1" x14ac:dyDescent="0.25">
      <c r="A135" s="218" t="s">
        <v>601</v>
      </c>
      <c r="B135" s="97"/>
      <c r="C135" s="112"/>
      <c r="D135" s="39">
        <v>1.4379999999999999</v>
      </c>
      <c r="E135" s="40">
        <v>0.27700000000000002</v>
      </c>
      <c r="F135" s="41">
        <v>1.4E-2</v>
      </c>
      <c r="G135" s="108">
        <v>36.6</v>
      </c>
      <c r="H135" s="108">
        <v>1.66</v>
      </c>
      <c r="I135" s="111">
        <v>2.56</v>
      </c>
      <c r="J135" s="51">
        <v>5.8000000000000003E-2</v>
      </c>
      <c r="K135" s="197">
        <v>3</v>
      </c>
    </row>
    <row r="136" spans="1:11" ht="27.75" customHeight="1" x14ac:dyDescent="0.25">
      <c r="A136" s="218" t="s">
        <v>602</v>
      </c>
      <c r="B136" s="97"/>
      <c r="C136" s="112"/>
      <c r="D136" s="39">
        <v>1.4379999999999999</v>
      </c>
      <c r="E136" s="40">
        <v>0.27700000000000002</v>
      </c>
      <c r="F136" s="41">
        <v>1.4E-2</v>
      </c>
      <c r="G136" s="108">
        <v>1189.75</v>
      </c>
      <c r="H136" s="108">
        <v>1.66</v>
      </c>
      <c r="I136" s="111">
        <v>2.56</v>
      </c>
      <c r="J136" s="51">
        <v>5.8000000000000003E-2</v>
      </c>
      <c r="K136" s="197">
        <v>3</v>
      </c>
    </row>
    <row r="137" spans="1:11" ht="27.75" customHeight="1" x14ac:dyDescent="0.25">
      <c r="A137" s="218" t="s">
        <v>603</v>
      </c>
      <c r="B137" s="97"/>
      <c r="C137" s="112"/>
      <c r="D137" s="39">
        <v>1.4379999999999999</v>
      </c>
      <c r="E137" s="40">
        <v>0.27700000000000002</v>
      </c>
      <c r="F137" s="41">
        <v>1.4E-2</v>
      </c>
      <c r="G137" s="108">
        <v>3582.94</v>
      </c>
      <c r="H137" s="108">
        <v>1.66</v>
      </c>
      <c r="I137" s="111">
        <v>2.56</v>
      </c>
      <c r="J137" s="51">
        <v>5.8000000000000003E-2</v>
      </c>
      <c r="K137" s="197">
        <v>3</v>
      </c>
    </row>
    <row r="138" spans="1:11" ht="27.75" customHeight="1" x14ac:dyDescent="0.25">
      <c r="A138" s="218" t="s">
        <v>604</v>
      </c>
      <c r="B138" s="97"/>
      <c r="C138" s="112"/>
      <c r="D138" s="39">
        <v>1.4379999999999999</v>
      </c>
      <c r="E138" s="40">
        <v>0.27700000000000002</v>
      </c>
      <c r="F138" s="41">
        <v>1.4E-2</v>
      </c>
      <c r="G138" s="108">
        <v>7870.61</v>
      </c>
      <c r="H138" s="108">
        <v>1.66</v>
      </c>
      <c r="I138" s="111">
        <v>2.56</v>
      </c>
      <c r="J138" s="51">
        <v>5.8000000000000003E-2</v>
      </c>
      <c r="K138" s="197">
        <v>3</v>
      </c>
    </row>
    <row r="139" spans="1:11" ht="27.75" customHeight="1" x14ac:dyDescent="0.25">
      <c r="A139" s="218" t="s">
        <v>605</v>
      </c>
      <c r="B139" s="97"/>
      <c r="C139" s="112"/>
      <c r="D139" s="39">
        <v>1.4379999999999999</v>
      </c>
      <c r="E139" s="40">
        <v>0.27700000000000002</v>
      </c>
      <c r="F139" s="41">
        <v>1.4E-2</v>
      </c>
      <c r="G139" s="108">
        <v>14892.61</v>
      </c>
      <c r="H139" s="108">
        <v>1.66</v>
      </c>
      <c r="I139" s="111">
        <v>2.56</v>
      </c>
      <c r="J139" s="51">
        <v>5.8000000000000003E-2</v>
      </c>
      <c r="K139" s="197">
        <v>3</v>
      </c>
    </row>
    <row r="140" spans="1:11" ht="27.75" customHeight="1" x14ac:dyDescent="0.25">
      <c r="A140" s="218" t="s">
        <v>494</v>
      </c>
      <c r="B140" s="97"/>
      <c r="C140" s="112"/>
      <c r="D140" s="52">
        <v>3.7639999999999998</v>
      </c>
      <c r="E140" s="53">
        <v>0.94499999999999995</v>
      </c>
      <c r="F140" s="41">
        <v>0.56499999999999995</v>
      </c>
      <c r="G140" s="109"/>
      <c r="H140" s="109"/>
      <c r="I140" s="110"/>
      <c r="J140" s="44"/>
      <c r="K140" s="197">
        <v>3</v>
      </c>
    </row>
    <row r="141" spans="1:11" ht="27.75" customHeight="1" x14ac:dyDescent="0.25">
      <c r="A141" s="218" t="s">
        <v>495</v>
      </c>
      <c r="B141" s="97"/>
      <c r="C141" s="112"/>
      <c r="D141" s="39">
        <v>-1.925</v>
      </c>
      <c r="E141" s="40">
        <v>-0.55100000000000005</v>
      </c>
      <c r="F141" s="41">
        <v>-5.0999999999999997E-2</v>
      </c>
      <c r="G141" s="108">
        <v>0</v>
      </c>
      <c r="H141" s="109"/>
      <c r="I141" s="110"/>
      <c r="J141" s="44"/>
      <c r="K141" s="197">
        <v>3</v>
      </c>
    </row>
    <row r="142" spans="1:11" ht="27.75" customHeight="1" x14ac:dyDescent="0.25">
      <c r="A142" s="218" t="s">
        <v>496</v>
      </c>
      <c r="B142" s="97"/>
      <c r="C142" s="112"/>
      <c r="D142" s="39">
        <v>-1.9339999999999999</v>
      </c>
      <c r="E142" s="40">
        <v>-0.53</v>
      </c>
      <c r="F142" s="41">
        <v>-4.7E-2</v>
      </c>
      <c r="G142" s="108">
        <v>0</v>
      </c>
      <c r="H142" s="109"/>
      <c r="I142" s="110"/>
      <c r="J142" s="44"/>
      <c r="K142" s="197">
        <v>3</v>
      </c>
    </row>
    <row r="143" spans="1:11" ht="27.75" customHeight="1" x14ac:dyDescent="0.25">
      <c r="A143" s="218" t="s">
        <v>497</v>
      </c>
      <c r="B143" s="97"/>
      <c r="C143" s="112"/>
      <c r="D143" s="39">
        <v>-1.925</v>
      </c>
      <c r="E143" s="40">
        <v>-0.55100000000000005</v>
      </c>
      <c r="F143" s="41">
        <v>-5.0999999999999997E-2</v>
      </c>
      <c r="G143" s="108">
        <v>0</v>
      </c>
      <c r="H143" s="109"/>
      <c r="I143" s="110"/>
      <c r="J143" s="51">
        <v>0.11600000000000001</v>
      </c>
      <c r="K143" s="197">
        <v>3</v>
      </c>
    </row>
    <row r="144" spans="1:11" ht="27.75" customHeight="1" x14ac:dyDescent="0.25">
      <c r="A144" s="218" t="s">
        <v>498</v>
      </c>
      <c r="B144" s="97"/>
      <c r="C144" s="112"/>
      <c r="D144" s="39">
        <v>-1.9339999999999999</v>
      </c>
      <c r="E144" s="40">
        <v>-0.53</v>
      </c>
      <c r="F144" s="41">
        <v>-4.7E-2</v>
      </c>
      <c r="G144" s="108">
        <v>0</v>
      </c>
      <c r="H144" s="109"/>
      <c r="I144" s="110"/>
      <c r="J144" s="51">
        <v>0.11799999999999999</v>
      </c>
      <c r="K144" s="197">
        <v>3</v>
      </c>
    </row>
    <row r="145" spans="1:11" ht="27.75" customHeight="1" x14ac:dyDescent="0.25">
      <c r="A145" s="218" t="s">
        <v>499</v>
      </c>
      <c r="B145" s="97"/>
      <c r="C145" s="112"/>
      <c r="D145" s="39">
        <v>-2.6480000000000001</v>
      </c>
      <c r="E145" s="40">
        <v>-0.56000000000000005</v>
      </c>
      <c r="F145" s="41">
        <v>-3.5999999999999997E-2</v>
      </c>
      <c r="G145" s="108">
        <v>48.23</v>
      </c>
      <c r="H145" s="109"/>
      <c r="I145" s="110"/>
      <c r="J145" s="51">
        <v>0.161</v>
      </c>
      <c r="K145" s="197">
        <v>3</v>
      </c>
    </row>
    <row r="146" spans="1:11" ht="27.75" customHeight="1" x14ac:dyDescent="0.25">
      <c r="A146" s="218" t="s">
        <v>1454</v>
      </c>
      <c r="B146" s="97"/>
      <c r="C146" s="112"/>
      <c r="D146" s="39">
        <v>0.69099999999999995</v>
      </c>
      <c r="E146" s="40">
        <v>0.19800000000000001</v>
      </c>
      <c r="F146" s="41">
        <v>1.7999999999999999E-2</v>
      </c>
      <c r="G146" s="108">
        <v>2.7</v>
      </c>
      <c r="H146" s="109"/>
      <c r="I146" s="110"/>
      <c r="J146" s="44"/>
      <c r="K146" s="197">
        <v>3</v>
      </c>
    </row>
    <row r="147" spans="1:11" ht="27.75" customHeight="1" x14ac:dyDescent="0.25">
      <c r="A147" s="218" t="s">
        <v>1455</v>
      </c>
      <c r="B147" s="97"/>
      <c r="C147" s="112"/>
      <c r="D147" s="39">
        <v>0.69099999999999995</v>
      </c>
      <c r="E147" s="40">
        <v>0.19800000000000001</v>
      </c>
      <c r="F147" s="41">
        <v>1.7999999999999999E-2</v>
      </c>
      <c r="G147" s="109"/>
      <c r="H147" s="109"/>
      <c r="I147" s="110"/>
      <c r="J147" s="44"/>
      <c r="K147" s="197">
        <v>3</v>
      </c>
    </row>
    <row r="148" spans="1:11" ht="27.75" customHeight="1" x14ac:dyDescent="0.25">
      <c r="A148" s="218" t="s">
        <v>1456</v>
      </c>
      <c r="B148" s="97"/>
      <c r="C148" s="112"/>
      <c r="D148" s="39">
        <v>0.76900000000000002</v>
      </c>
      <c r="E148" s="40">
        <v>0.22</v>
      </c>
      <c r="F148" s="41">
        <v>0.02</v>
      </c>
      <c r="G148" s="108">
        <v>0.96</v>
      </c>
      <c r="H148" s="109"/>
      <c r="I148" s="110"/>
      <c r="J148" s="44"/>
      <c r="K148" s="197">
        <v>3</v>
      </c>
    </row>
    <row r="149" spans="1:11" ht="27.75" customHeight="1" x14ac:dyDescent="0.25">
      <c r="A149" s="218" t="s">
        <v>1457</v>
      </c>
      <c r="B149" s="97"/>
      <c r="C149" s="112"/>
      <c r="D149" s="39">
        <v>0.76900000000000002</v>
      </c>
      <c r="E149" s="40">
        <v>0.22</v>
      </c>
      <c r="F149" s="41">
        <v>0.02</v>
      </c>
      <c r="G149" s="108">
        <v>2.88</v>
      </c>
      <c r="H149" s="109"/>
      <c r="I149" s="110"/>
      <c r="J149" s="44"/>
      <c r="K149" s="197">
        <v>3</v>
      </c>
    </row>
    <row r="150" spans="1:11" ht="27.75" customHeight="1" x14ac:dyDescent="0.25">
      <c r="A150" s="218" t="s">
        <v>1458</v>
      </c>
      <c r="B150" s="97"/>
      <c r="C150" s="112"/>
      <c r="D150" s="39">
        <v>0.76900000000000002</v>
      </c>
      <c r="E150" s="40">
        <v>0.22</v>
      </c>
      <c r="F150" s="41">
        <v>0.02</v>
      </c>
      <c r="G150" s="108">
        <v>5.48</v>
      </c>
      <c r="H150" s="109"/>
      <c r="I150" s="110"/>
      <c r="J150" s="44"/>
      <c r="K150" s="197">
        <v>3</v>
      </c>
    </row>
    <row r="151" spans="1:11" ht="27.75" customHeight="1" x14ac:dyDescent="0.25">
      <c r="A151" s="218" t="s">
        <v>1459</v>
      </c>
      <c r="B151" s="97"/>
      <c r="C151" s="112"/>
      <c r="D151" s="39">
        <v>0.76900000000000002</v>
      </c>
      <c r="E151" s="40">
        <v>0.22</v>
      </c>
      <c r="F151" s="41">
        <v>0.02</v>
      </c>
      <c r="G151" s="108">
        <v>10.57</v>
      </c>
      <c r="H151" s="109"/>
      <c r="I151" s="110"/>
      <c r="J151" s="44"/>
      <c r="K151" s="197">
        <v>3</v>
      </c>
    </row>
    <row r="152" spans="1:11" ht="27.75" customHeight="1" x14ac:dyDescent="0.25">
      <c r="A152" s="218" t="s">
        <v>1460</v>
      </c>
      <c r="B152" s="97"/>
      <c r="C152" s="112"/>
      <c r="D152" s="39">
        <v>0.76900000000000002</v>
      </c>
      <c r="E152" s="40">
        <v>0.22</v>
      </c>
      <c r="F152" s="41">
        <v>0.02</v>
      </c>
      <c r="G152" s="108">
        <v>29.62</v>
      </c>
      <c r="H152" s="109"/>
      <c r="I152" s="110"/>
      <c r="J152" s="44"/>
      <c r="K152" s="197">
        <v>3</v>
      </c>
    </row>
    <row r="153" spans="1:11" ht="27.75" customHeight="1" x14ac:dyDescent="0.25">
      <c r="A153" s="218" t="s">
        <v>500</v>
      </c>
      <c r="B153" s="97"/>
      <c r="C153" s="112"/>
      <c r="D153" s="39">
        <v>0.76900000000000002</v>
      </c>
      <c r="E153" s="40">
        <v>0.22</v>
      </c>
      <c r="F153" s="41">
        <v>0.02</v>
      </c>
      <c r="G153" s="109"/>
      <c r="H153" s="109"/>
      <c r="I153" s="110"/>
      <c r="J153" s="44"/>
      <c r="K153" s="197">
        <v>3</v>
      </c>
    </row>
    <row r="154" spans="1:11" ht="27.75" customHeight="1" x14ac:dyDescent="0.25">
      <c r="A154" s="218" t="s">
        <v>576</v>
      </c>
      <c r="B154" s="97"/>
      <c r="C154" s="112"/>
      <c r="D154" s="39">
        <v>0.58699999999999997</v>
      </c>
      <c r="E154" s="40">
        <v>0.156</v>
      </c>
      <c r="F154" s="41">
        <v>1.2999999999999999E-2</v>
      </c>
      <c r="G154" s="108">
        <v>2.2000000000000002</v>
      </c>
      <c r="H154" s="108">
        <v>0.26</v>
      </c>
      <c r="I154" s="111">
        <v>0.42</v>
      </c>
      <c r="J154" s="51">
        <v>3.5999999999999997E-2</v>
      </c>
      <c r="K154" s="197">
        <v>3</v>
      </c>
    </row>
    <row r="155" spans="1:11" ht="27.75" customHeight="1" x14ac:dyDescent="0.25">
      <c r="A155" s="218" t="s">
        <v>577</v>
      </c>
      <c r="B155" s="97"/>
      <c r="C155" s="112"/>
      <c r="D155" s="39">
        <v>0.58699999999999997</v>
      </c>
      <c r="E155" s="40">
        <v>0.156</v>
      </c>
      <c r="F155" s="41">
        <v>1.2999999999999999E-2</v>
      </c>
      <c r="G155" s="108">
        <v>54.68</v>
      </c>
      <c r="H155" s="108">
        <v>0.26</v>
      </c>
      <c r="I155" s="111">
        <v>0.42</v>
      </c>
      <c r="J155" s="51">
        <v>3.5999999999999997E-2</v>
      </c>
      <c r="K155" s="197">
        <v>3</v>
      </c>
    </row>
    <row r="156" spans="1:11" ht="27.75" customHeight="1" x14ac:dyDescent="0.25">
      <c r="A156" s="218" t="s">
        <v>578</v>
      </c>
      <c r="B156" s="97"/>
      <c r="C156" s="112"/>
      <c r="D156" s="39">
        <v>0.58699999999999997</v>
      </c>
      <c r="E156" s="40">
        <v>0.156</v>
      </c>
      <c r="F156" s="41">
        <v>1.2999999999999999E-2</v>
      </c>
      <c r="G156" s="108">
        <v>103.76</v>
      </c>
      <c r="H156" s="108">
        <v>0.26</v>
      </c>
      <c r="I156" s="111">
        <v>0.42</v>
      </c>
      <c r="J156" s="51">
        <v>3.5999999999999997E-2</v>
      </c>
      <c r="K156" s="197">
        <v>3</v>
      </c>
    </row>
    <row r="157" spans="1:11" ht="27.75" customHeight="1" x14ac:dyDescent="0.25">
      <c r="A157" s="218" t="s">
        <v>579</v>
      </c>
      <c r="B157" s="97"/>
      <c r="C157" s="112"/>
      <c r="D157" s="39">
        <v>0.58699999999999997</v>
      </c>
      <c r="E157" s="40">
        <v>0.156</v>
      </c>
      <c r="F157" s="41">
        <v>1.2999999999999999E-2</v>
      </c>
      <c r="G157" s="108">
        <v>162.54</v>
      </c>
      <c r="H157" s="108">
        <v>0.26</v>
      </c>
      <c r="I157" s="111">
        <v>0.42</v>
      </c>
      <c r="J157" s="51">
        <v>3.5999999999999997E-2</v>
      </c>
      <c r="K157" s="197">
        <v>3</v>
      </c>
    </row>
    <row r="158" spans="1:11" ht="27.75" customHeight="1" x14ac:dyDescent="0.25">
      <c r="A158" s="218" t="s">
        <v>580</v>
      </c>
      <c r="B158" s="97"/>
      <c r="C158" s="112"/>
      <c r="D158" s="39">
        <v>0.58699999999999997</v>
      </c>
      <c r="E158" s="40">
        <v>0.156</v>
      </c>
      <c r="F158" s="41">
        <v>1.2999999999999999E-2</v>
      </c>
      <c r="G158" s="108">
        <v>369.09</v>
      </c>
      <c r="H158" s="108">
        <v>0.26</v>
      </c>
      <c r="I158" s="111">
        <v>0.42</v>
      </c>
      <c r="J158" s="51">
        <v>3.5999999999999997E-2</v>
      </c>
      <c r="K158" s="197">
        <v>3</v>
      </c>
    </row>
    <row r="159" spans="1:11" ht="27.75" customHeight="1" x14ac:dyDescent="0.25">
      <c r="A159" s="218" t="s">
        <v>581</v>
      </c>
      <c r="B159" s="97"/>
      <c r="C159" s="112"/>
      <c r="D159" s="39">
        <v>0.76</v>
      </c>
      <c r="E159" s="40">
        <v>0.16700000000000001</v>
      </c>
      <c r="F159" s="41">
        <v>1.0999999999999999E-2</v>
      </c>
      <c r="G159" s="108">
        <v>1.48</v>
      </c>
      <c r="H159" s="108">
        <v>0.8</v>
      </c>
      <c r="I159" s="111">
        <v>1.07</v>
      </c>
      <c r="J159" s="51">
        <v>3.5999999999999997E-2</v>
      </c>
      <c r="K159" s="197">
        <v>3</v>
      </c>
    </row>
    <row r="160" spans="1:11" ht="27.75" customHeight="1" x14ac:dyDescent="0.25">
      <c r="A160" s="218" t="s">
        <v>582</v>
      </c>
      <c r="B160" s="97"/>
      <c r="C160" s="112"/>
      <c r="D160" s="39">
        <v>0.76</v>
      </c>
      <c r="E160" s="40">
        <v>0.16700000000000001</v>
      </c>
      <c r="F160" s="41">
        <v>1.0999999999999999E-2</v>
      </c>
      <c r="G160" s="108">
        <v>85.4</v>
      </c>
      <c r="H160" s="108">
        <v>0.8</v>
      </c>
      <c r="I160" s="111">
        <v>1.07</v>
      </c>
      <c r="J160" s="51">
        <v>3.5999999999999997E-2</v>
      </c>
      <c r="K160" s="197">
        <v>3</v>
      </c>
    </row>
    <row r="161" spans="1:11" ht="27.75" customHeight="1" x14ac:dyDescent="0.25">
      <c r="A161" s="218" t="s">
        <v>583</v>
      </c>
      <c r="B161" s="97"/>
      <c r="C161" s="112"/>
      <c r="D161" s="39">
        <v>0.76</v>
      </c>
      <c r="E161" s="40">
        <v>0.16700000000000001</v>
      </c>
      <c r="F161" s="41">
        <v>1.0999999999999999E-2</v>
      </c>
      <c r="G161" s="108">
        <v>163.88</v>
      </c>
      <c r="H161" s="108">
        <v>0.8</v>
      </c>
      <c r="I161" s="111">
        <v>1.07</v>
      </c>
      <c r="J161" s="51">
        <v>3.5999999999999997E-2</v>
      </c>
      <c r="K161" s="197">
        <v>3</v>
      </c>
    </row>
    <row r="162" spans="1:11" ht="27.75" customHeight="1" x14ac:dyDescent="0.25">
      <c r="A162" s="218" t="s">
        <v>584</v>
      </c>
      <c r="B162" s="97"/>
      <c r="C162" s="112"/>
      <c r="D162" s="39">
        <v>0.76</v>
      </c>
      <c r="E162" s="40">
        <v>0.16700000000000001</v>
      </c>
      <c r="F162" s="41">
        <v>1.0999999999999999E-2</v>
      </c>
      <c r="G162" s="108">
        <v>257.87</v>
      </c>
      <c r="H162" s="108">
        <v>0.8</v>
      </c>
      <c r="I162" s="111">
        <v>1.07</v>
      </c>
      <c r="J162" s="51">
        <v>3.5999999999999997E-2</v>
      </c>
      <c r="K162" s="197">
        <v>3</v>
      </c>
    </row>
    <row r="163" spans="1:11" ht="27.75" customHeight="1" x14ac:dyDescent="0.25">
      <c r="A163" s="218" t="s">
        <v>585</v>
      </c>
      <c r="B163" s="97"/>
      <c r="C163" s="112"/>
      <c r="D163" s="39">
        <v>0.76</v>
      </c>
      <c r="E163" s="40">
        <v>0.16700000000000001</v>
      </c>
      <c r="F163" s="41">
        <v>1.0999999999999999E-2</v>
      </c>
      <c r="G163" s="108">
        <v>588.14</v>
      </c>
      <c r="H163" s="108">
        <v>0.8</v>
      </c>
      <c r="I163" s="111">
        <v>1.07</v>
      </c>
      <c r="J163" s="51">
        <v>3.5999999999999997E-2</v>
      </c>
      <c r="K163" s="197">
        <v>3</v>
      </c>
    </row>
    <row r="164" spans="1:11" ht="27.75" customHeight="1" x14ac:dyDescent="0.25">
      <c r="A164" s="218" t="s">
        <v>586</v>
      </c>
      <c r="B164" s="97"/>
      <c r="C164" s="112"/>
      <c r="D164" s="39">
        <v>0.626</v>
      </c>
      <c r="E164" s="40">
        <v>0.12</v>
      </c>
      <c r="F164" s="41">
        <v>6.0000000000000001E-3</v>
      </c>
      <c r="G164" s="108">
        <v>16.239999999999998</v>
      </c>
      <c r="H164" s="108">
        <v>0.72</v>
      </c>
      <c r="I164" s="111">
        <v>1.1100000000000001</v>
      </c>
      <c r="J164" s="51">
        <v>2.5000000000000001E-2</v>
      </c>
      <c r="K164" s="197">
        <v>3</v>
      </c>
    </row>
    <row r="165" spans="1:11" ht="27.75" customHeight="1" x14ac:dyDescent="0.25">
      <c r="A165" s="218" t="s">
        <v>587</v>
      </c>
      <c r="B165" s="97"/>
      <c r="C165" s="112"/>
      <c r="D165" s="39">
        <v>0.626</v>
      </c>
      <c r="E165" s="40">
        <v>0.12</v>
      </c>
      <c r="F165" s="41">
        <v>6.0000000000000001E-3</v>
      </c>
      <c r="G165" s="108">
        <v>517.97</v>
      </c>
      <c r="H165" s="108">
        <v>0.72</v>
      </c>
      <c r="I165" s="111">
        <v>1.1100000000000001</v>
      </c>
      <c r="J165" s="51">
        <v>2.5000000000000001E-2</v>
      </c>
      <c r="K165" s="197">
        <v>3</v>
      </c>
    </row>
    <row r="166" spans="1:11" ht="27.75" customHeight="1" x14ac:dyDescent="0.25">
      <c r="A166" s="218" t="s">
        <v>588</v>
      </c>
      <c r="B166" s="97"/>
      <c r="C166" s="112"/>
      <c r="D166" s="39">
        <v>0.626</v>
      </c>
      <c r="E166" s="40">
        <v>0.12</v>
      </c>
      <c r="F166" s="41">
        <v>6.0000000000000001E-3</v>
      </c>
      <c r="G166" s="108">
        <v>1559.25</v>
      </c>
      <c r="H166" s="108">
        <v>0.72</v>
      </c>
      <c r="I166" s="111">
        <v>1.1100000000000001</v>
      </c>
      <c r="J166" s="51">
        <v>2.5000000000000001E-2</v>
      </c>
      <c r="K166" s="197">
        <v>3</v>
      </c>
    </row>
    <row r="167" spans="1:11" ht="27.75" customHeight="1" x14ac:dyDescent="0.25">
      <c r="A167" s="218" t="s">
        <v>589</v>
      </c>
      <c r="B167" s="97"/>
      <c r="C167" s="112"/>
      <c r="D167" s="39">
        <v>0.626</v>
      </c>
      <c r="E167" s="40">
        <v>0.12</v>
      </c>
      <c r="F167" s="41">
        <v>6.0000000000000001E-3</v>
      </c>
      <c r="G167" s="108">
        <v>3424.81</v>
      </c>
      <c r="H167" s="108">
        <v>0.72</v>
      </c>
      <c r="I167" s="111">
        <v>1.1100000000000001</v>
      </c>
      <c r="J167" s="51">
        <v>2.5000000000000001E-2</v>
      </c>
      <c r="K167" s="197">
        <v>3</v>
      </c>
    </row>
    <row r="168" spans="1:11" ht="27.75" customHeight="1" x14ac:dyDescent="0.25">
      <c r="A168" s="218" t="s">
        <v>590</v>
      </c>
      <c r="B168" s="97"/>
      <c r="C168" s="112"/>
      <c r="D168" s="39">
        <v>0.626</v>
      </c>
      <c r="E168" s="40">
        <v>0.12</v>
      </c>
      <c r="F168" s="41">
        <v>6.0000000000000001E-3</v>
      </c>
      <c r="G168" s="108">
        <v>6480.07</v>
      </c>
      <c r="H168" s="108">
        <v>0.72</v>
      </c>
      <c r="I168" s="111">
        <v>1.1100000000000001</v>
      </c>
      <c r="J168" s="51">
        <v>2.5000000000000001E-2</v>
      </c>
      <c r="K168" s="197">
        <v>3</v>
      </c>
    </row>
    <row r="169" spans="1:11" ht="27.75" customHeight="1" x14ac:dyDescent="0.25">
      <c r="A169" s="218" t="s">
        <v>501</v>
      </c>
      <c r="B169" s="97"/>
      <c r="C169" s="112"/>
      <c r="D169" s="52">
        <v>1.6379999999999999</v>
      </c>
      <c r="E169" s="53">
        <v>0.41099999999999998</v>
      </c>
      <c r="F169" s="41">
        <v>0.246</v>
      </c>
      <c r="G169" s="109"/>
      <c r="H169" s="109"/>
      <c r="I169" s="110"/>
      <c r="J169" s="44"/>
      <c r="K169" s="197">
        <v>3</v>
      </c>
    </row>
    <row r="170" spans="1:11" ht="27.75" customHeight="1" x14ac:dyDescent="0.25">
      <c r="A170" s="218" t="s">
        <v>502</v>
      </c>
      <c r="B170" s="97"/>
      <c r="C170" s="112"/>
      <c r="D170" s="39">
        <v>-0.83699999999999997</v>
      </c>
      <c r="E170" s="40">
        <v>-0.24</v>
      </c>
      <c r="F170" s="41">
        <v>-2.1999999999999999E-2</v>
      </c>
      <c r="G170" s="108">
        <v>0</v>
      </c>
      <c r="H170" s="109"/>
      <c r="I170" s="110"/>
      <c r="J170" s="44"/>
      <c r="K170" s="197">
        <v>3</v>
      </c>
    </row>
    <row r="171" spans="1:11" ht="27.75" customHeight="1" x14ac:dyDescent="0.25">
      <c r="A171" s="218" t="s">
        <v>503</v>
      </c>
      <c r="B171" s="97"/>
      <c r="C171" s="112"/>
      <c r="D171" s="39">
        <v>-0.84099999999999997</v>
      </c>
      <c r="E171" s="40">
        <v>-0.23100000000000001</v>
      </c>
      <c r="F171" s="41">
        <v>-2.1000000000000001E-2</v>
      </c>
      <c r="G171" s="108">
        <v>0</v>
      </c>
      <c r="H171" s="109"/>
      <c r="I171" s="110"/>
      <c r="J171" s="44"/>
      <c r="K171" s="197">
        <v>3</v>
      </c>
    </row>
    <row r="172" spans="1:11" ht="27.75" customHeight="1" x14ac:dyDescent="0.25">
      <c r="A172" s="218" t="s">
        <v>504</v>
      </c>
      <c r="B172" s="97"/>
      <c r="C172" s="112"/>
      <c r="D172" s="39">
        <v>-0.83699999999999997</v>
      </c>
      <c r="E172" s="40">
        <v>-0.24</v>
      </c>
      <c r="F172" s="41">
        <v>-2.1999999999999999E-2</v>
      </c>
      <c r="G172" s="108">
        <v>0</v>
      </c>
      <c r="H172" s="109"/>
      <c r="I172" s="110"/>
      <c r="J172" s="51">
        <v>0.05</v>
      </c>
      <c r="K172" s="197">
        <v>3</v>
      </c>
    </row>
    <row r="173" spans="1:11" ht="27.75" customHeight="1" x14ac:dyDescent="0.25">
      <c r="A173" s="218" t="s">
        <v>505</v>
      </c>
      <c r="B173" s="97"/>
      <c r="C173" s="112"/>
      <c r="D173" s="39">
        <v>-0.84099999999999997</v>
      </c>
      <c r="E173" s="40">
        <v>-0.23100000000000001</v>
      </c>
      <c r="F173" s="41">
        <v>-2.1000000000000001E-2</v>
      </c>
      <c r="G173" s="108">
        <v>0</v>
      </c>
      <c r="H173" s="109"/>
      <c r="I173" s="110"/>
      <c r="J173" s="51">
        <v>5.0999999999999997E-2</v>
      </c>
      <c r="K173" s="197">
        <v>3</v>
      </c>
    </row>
    <row r="174" spans="1:11" ht="27.75" customHeight="1" x14ac:dyDescent="0.25">
      <c r="A174" s="218" t="s">
        <v>506</v>
      </c>
      <c r="B174" s="97"/>
      <c r="C174" s="112"/>
      <c r="D174" s="39">
        <v>-1.1519999999999999</v>
      </c>
      <c r="E174" s="40">
        <v>-0.24399999999999999</v>
      </c>
      <c r="F174" s="41">
        <v>-1.6E-2</v>
      </c>
      <c r="G174" s="108">
        <v>20.99</v>
      </c>
      <c r="H174" s="109"/>
      <c r="I174" s="110"/>
      <c r="J174" s="51">
        <v>7.0000000000000007E-2</v>
      </c>
      <c r="K174" s="197">
        <v>3</v>
      </c>
    </row>
    <row r="175" spans="1:11" ht="27.75" customHeight="1" x14ac:dyDescent="0.25">
      <c r="A175" s="218" t="s">
        <v>1461</v>
      </c>
      <c r="B175" s="97"/>
      <c r="C175" s="112"/>
      <c r="D175" s="39">
        <v>0</v>
      </c>
      <c r="E175" s="40">
        <v>0</v>
      </c>
      <c r="F175" s="41">
        <v>0</v>
      </c>
      <c r="G175" s="108">
        <v>0.73</v>
      </c>
      <c r="H175" s="109"/>
      <c r="I175" s="110"/>
      <c r="J175" s="44"/>
      <c r="K175" s="197">
        <v>3</v>
      </c>
    </row>
    <row r="176" spans="1:11" ht="27.75" customHeight="1" x14ac:dyDescent="0.25">
      <c r="A176" s="218" t="s">
        <v>1462</v>
      </c>
      <c r="B176" s="97"/>
      <c r="C176" s="112"/>
      <c r="D176" s="39">
        <v>0</v>
      </c>
      <c r="E176" s="40">
        <v>0</v>
      </c>
      <c r="F176" s="41">
        <v>0</v>
      </c>
      <c r="G176" s="109"/>
      <c r="H176" s="109"/>
      <c r="I176" s="110"/>
      <c r="J176" s="44"/>
      <c r="K176" s="197">
        <v>3</v>
      </c>
    </row>
    <row r="177" spans="1:11" ht="27.75" customHeight="1" x14ac:dyDescent="0.25">
      <c r="A177" s="218" t="s">
        <v>1463</v>
      </c>
      <c r="B177" s="97"/>
      <c r="C177" s="112"/>
      <c r="D177" s="39">
        <v>0</v>
      </c>
      <c r="E177" s="40">
        <v>0</v>
      </c>
      <c r="F177" s="41">
        <v>0</v>
      </c>
      <c r="G177" s="108">
        <v>0.56000000000000005</v>
      </c>
      <c r="H177" s="109"/>
      <c r="I177" s="110"/>
      <c r="J177" s="44"/>
      <c r="K177" s="197">
        <v>3</v>
      </c>
    </row>
    <row r="178" spans="1:11" ht="27.75" customHeight="1" x14ac:dyDescent="0.25">
      <c r="A178" s="218" t="s">
        <v>1464</v>
      </c>
      <c r="B178" s="97"/>
      <c r="C178" s="112"/>
      <c r="D178" s="39">
        <v>0</v>
      </c>
      <c r="E178" s="40">
        <v>0</v>
      </c>
      <c r="F178" s="41">
        <v>0</v>
      </c>
      <c r="G178" s="108">
        <v>0.56000000000000005</v>
      </c>
      <c r="H178" s="109"/>
      <c r="I178" s="110"/>
      <c r="J178" s="44"/>
      <c r="K178" s="197">
        <v>3</v>
      </c>
    </row>
    <row r="179" spans="1:11" ht="27.75" customHeight="1" x14ac:dyDescent="0.25">
      <c r="A179" s="218" t="s">
        <v>1465</v>
      </c>
      <c r="B179" s="97"/>
      <c r="C179" s="112"/>
      <c r="D179" s="39">
        <v>0</v>
      </c>
      <c r="E179" s="40">
        <v>0</v>
      </c>
      <c r="F179" s="41">
        <v>0</v>
      </c>
      <c r="G179" s="108">
        <v>0.56000000000000005</v>
      </c>
      <c r="H179" s="109"/>
      <c r="I179" s="110"/>
      <c r="J179" s="44"/>
      <c r="K179" s="197">
        <v>4</v>
      </c>
    </row>
    <row r="180" spans="1:11" ht="27.75" customHeight="1" x14ac:dyDescent="0.25">
      <c r="A180" s="218" t="s">
        <v>1466</v>
      </c>
      <c r="B180" s="97"/>
      <c r="C180" s="112"/>
      <c r="D180" s="39">
        <v>0</v>
      </c>
      <c r="E180" s="40">
        <v>0</v>
      </c>
      <c r="F180" s="41">
        <v>0</v>
      </c>
      <c r="G180" s="108">
        <v>0.56000000000000005</v>
      </c>
      <c r="H180" s="109"/>
      <c r="I180" s="110"/>
      <c r="J180" s="44"/>
      <c r="K180" s="197">
        <v>4</v>
      </c>
    </row>
    <row r="181" spans="1:11" ht="27.75" customHeight="1" x14ac:dyDescent="0.25">
      <c r="A181" s="218" t="s">
        <v>1467</v>
      </c>
      <c r="B181" s="97"/>
      <c r="C181" s="112"/>
      <c r="D181" s="39">
        <v>0</v>
      </c>
      <c r="E181" s="40">
        <v>0</v>
      </c>
      <c r="F181" s="41">
        <v>0</v>
      </c>
      <c r="G181" s="108">
        <v>0.56000000000000005</v>
      </c>
      <c r="H181" s="109"/>
      <c r="I181" s="110"/>
      <c r="J181" s="44"/>
      <c r="K181" s="197">
        <v>4</v>
      </c>
    </row>
    <row r="182" spans="1:11" ht="27.75" customHeight="1" x14ac:dyDescent="0.25">
      <c r="A182" s="218" t="s">
        <v>507</v>
      </c>
      <c r="B182" s="97"/>
      <c r="C182" s="112"/>
      <c r="D182" s="39">
        <v>0</v>
      </c>
      <c r="E182" s="40">
        <v>0</v>
      </c>
      <c r="F182" s="41">
        <v>0</v>
      </c>
      <c r="G182" s="109"/>
      <c r="H182" s="109"/>
      <c r="I182" s="110"/>
      <c r="J182" s="44"/>
      <c r="K182" s="197">
        <v>4</v>
      </c>
    </row>
    <row r="183" spans="1:11" ht="27.75" customHeight="1" x14ac:dyDescent="0.25">
      <c r="A183" s="218" t="s">
        <v>561</v>
      </c>
      <c r="B183" s="97"/>
      <c r="C183" s="112"/>
      <c r="D183" s="39">
        <v>0</v>
      </c>
      <c r="E183" s="40">
        <v>0</v>
      </c>
      <c r="F183" s="41">
        <v>0</v>
      </c>
      <c r="G183" s="108">
        <v>0.56000000000000005</v>
      </c>
      <c r="H183" s="108">
        <v>0</v>
      </c>
      <c r="I183" s="111">
        <v>0</v>
      </c>
      <c r="J183" s="51">
        <v>0</v>
      </c>
      <c r="K183" s="197">
        <v>4</v>
      </c>
    </row>
    <row r="184" spans="1:11" ht="27.75" customHeight="1" x14ac:dyDescent="0.25">
      <c r="A184" s="218" t="s">
        <v>562</v>
      </c>
      <c r="B184" s="97"/>
      <c r="C184" s="112"/>
      <c r="D184" s="39">
        <v>0</v>
      </c>
      <c r="E184" s="40">
        <v>0</v>
      </c>
      <c r="F184" s="41">
        <v>0</v>
      </c>
      <c r="G184" s="108">
        <v>0.56000000000000005</v>
      </c>
      <c r="H184" s="108">
        <v>0</v>
      </c>
      <c r="I184" s="111">
        <v>0</v>
      </c>
      <c r="J184" s="51">
        <v>0</v>
      </c>
      <c r="K184" s="197">
        <v>4</v>
      </c>
    </row>
    <row r="185" spans="1:11" ht="27.75" customHeight="1" x14ac:dyDescent="0.25">
      <c r="A185" s="218" t="s">
        <v>563</v>
      </c>
      <c r="B185" s="97"/>
      <c r="C185" s="112"/>
      <c r="D185" s="39">
        <v>0</v>
      </c>
      <c r="E185" s="40">
        <v>0</v>
      </c>
      <c r="F185" s="41">
        <v>0</v>
      </c>
      <c r="G185" s="108">
        <v>0.56000000000000005</v>
      </c>
      <c r="H185" s="108">
        <v>0</v>
      </c>
      <c r="I185" s="111">
        <v>0</v>
      </c>
      <c r="J185" s="51">
        <v>0</v>
      </c>
      <c r="K185" s="197">
        <v>4</v>
      </c>
    </row>
    <row r="186" spans="1:11" ht="27.75" customHeight="1" x14ac:dyDescent="0.25">
      <c r="A186" s="218" t="s">
        <v>564</v>
      </c>
      <c r="B186" s="97"/>
      <c r="C186" s="112"/>
      <c r="D186" s="39">
        <v>0</v>
      </c>
      <c r="E186" s="40">
        <v>0</v>
      </c>
      <c r="F186" s="41">
        <v>0</v>
      </c>
      <c r="G186" s="108">
        <v>0.56000000000000005</v>
      </c>
      <c r="H186" s="108">
        <v>0</v>
      </c>
      <c r="I186" s="111">
        <v>0</v>
      </c>
      <c r="J186" s="51">
        <v>0</v>
      </c>
      <c r="K186" s="197">
        <v>4</v>
      </c>
    </row>
    <row r="187" spans="1:11" ht="27.75" customHeight="1" x14ac:dyDescent="0.25">
      <c r="A187" s="218" t="s">
        <v>565</v>
      </c>
      <c r="B187" s="97"/>
      <c r="C187" s="112"/>
      <c r="D187" s="39">
        <v>0</v>
      </c>
      <c r="E187" s="40">
        <v>0</v>
      </c>
      <c r="F187" s="41">
        <v>0</v>
      </c>
      <c r="G187" s="108">
        <v>0.56000000000000005</v>
      </c>
      <c r="H187" s="108">
        <v>0</v>
      </c>
      <c r="I187" s="111">
        <v>0</v>
      </c>
      <c r="J187" s="51">
        <v>0</v>
      </c>
      <c r="K187" s="197">
        <v>4</v>
      </c>
    </row>
    <row r="188" spans="1:11" ht="27.75" customHeight="1" x14ac:dyDescent="0.25">
      <c r="A188" s="218" t="s">
        <v>566</v>
      </c>
      <c r="B188" s="97"/>
      <c r="C188" s="112"/>
      <c r="D188" s="39">
        <v>0</v>
      </c>
      <c r="E188" s="40">
        <v>0</v>
      </c>
      <c r="F188" s="41">
        <v>0</v>
      </c>
      <c r="G188" s="108">
        <v>0.56000000000000005</v>
      </c>
      <c r="H188" s="108">
        <v>0</v>
      </c>
      <c r="I188" s="111">
        <v>0</v>
      </c>
      <c r="J188" s="51">
        <v>0</v>
      </c>
      <c r="K188" s="197">
        <v>4</v>
      </c>
    </row>
    <row r="189" spans="1:11" ht="27.75" customHeight="1" x14ac:dyDescent="0.25">
      <c r="A189" s="218" t="s">
        <v>567</v>
      </c>
      <c r="B189" s="97"/>
      <c r="C189" s="112"/>
      <c r="D189" s="39">
        <v>0</v>
      </c>
      <c r="E189" s="40">
        <v>0</v>
      </c>
      <c r="F189" s="41">
        <v>0</v>
      </c>
      <c r="G189" s="108">
        <v>0.56000000000000005</v>
      </c>
      <c r="H189" s="108">
        <v>0</v>
      </c>
      <c r="I189" s="111">
        <v>0</v>
      </c>
      <c r="J189" s="51">
        <v>0</v>
      </c>
      <c r="K189" s="197">
        <v>4</v>
      </c>
    </row>
    <row r="190" spans="1:11" ht="27.75" customHeight="1" x14ac:dyDescent="0.25">
      <c r="A190" s="218" t="s">
        <v>568</v>
      </c>
      <c r="B190" s="97"/>
      <c r="C190" s="112"/>
      <c r="D190" s="39">
        <v>0</v>
      </c>
      <c r="E190" s="40">
        <v>0</v>
      </c>
      <c r="F190" s="41">
        <v>0</v>
      </c>
      <c r="G190" s="108">
        <v>0.56000000000000005</v>
      </c>
      <c r="H190" s="108">
        <v>0</v>
      </c>
      <c r="I190" s="111">
        <v>0</v>
      </c>
      <c r="J190" s="51">
        <v>0</v>
      </c>
      <c r="K190" s="197">
        <v>4</v>
      </c>
    </row>
    <row r="191" spans="1:11" ht="27.75" customHeight="1" x14ac:dyDescent="0.25">
      <c r="A191" s="218" t="s">
        <v>569</v>
      </c>
      <c r="B191" s="97"/>
      <c r="C191" s="112"/>
      <c r="D191" s="39">
        <v>0</v>
      </c>
      <c r="E191" s="40">
        <v>0</v>
      </c>
      <c r="F191" s="41">
        <v>0</v>
      </c>
      <c r="G191" s="108">
        <v>0.56000000000000005</v>
      </c>
      <c r="H191" s="108">
        <v>0</v>
      </c>
      <c r="I191" s="111">
        <v>0</v>
      </c>
      <c r="J191" s="51">
        <v>0</v>
      </c>
      <c r="K191" s="197">
        <v>4</v>
      </c>
    </row>
    <row r="192" spans="1:11" ht="27.75" customHeight="1" x14ac:dyDescent="0.25">
      <c r="A192" s="218" t="s">
        <v>570</v>
      </c>
      <c r="B192" s="97"/>
      <c r="C192" s="112"/>
      <c r="D192" s="39">
        <v>0</v>
      </c>
      <c r="E192" s="40">
        <v>0</v>
      </c>
      <c r="F192" s="41">
        <v>0</v>
      </c>
      <c r="G192" s="108">
        <v>0.56000000000000005</v>
      </c>
      <c r="H192" s="108">
        <v>0</v>
      </c>
      <c r="I192" s="111">
        <v>0</v>
      </c>
      <c r="J192" s="51">
        <v>0</v>
      </c>
      <c r="K192" s="197">
        <v>4</v>
      </c>
    </row>
    <row r="193" spans="1:11" ht="27.75" customHeight="1" x14ac:dyDescent="0.25">
      <c r="A193" s="218" t="s">
        <v>571</v>
      </c>
      <c r="B193" s="97"/>
      <c r="C193" s="112"/>
      <c r="D193" s="39">
        <v>0</v>
      </c>
      <c r="E193" s="40">
        <v>0</v>
      </c>
      <c r="F193" s="41">
        <v>0</v>
      </c>
      <c r="G193" s="108">
        <v>0.56000000000000005</v>
      </c>
      <c r="H193" s="108">
        <v>0</v>
      </c>
      <c r="I193" s="111">
        <v>0</v>
      </c>
      <c r="J193" s="51">
        <v>0</v>
      </c>
      <c r="K193" s="197">
        <v>4</v>
      </c>
    </row>
    <row r="194" spans="1:11" ht="27.75" customHeight="1" x14ac:dyDescent="0.25">
      <c r="A194" s="218" t="s">
        <v>572</v>
      </c>
      <c r="B194" s="97"/>
      <c r="C194" s="112"/>
      <c r="D194" s="39">
        <v>0</v>
      </c>
      <c r="E194" s="40">
        <v>0</v>
      </c>
      <c r="F194" s="41">
        <v>0</v>
      </c>
      <c r="G194" s="108">
        <v>0.56000000000000005</v>
      </c>
      <c r="H194" s="108">
        <v>0</v>
      </c>
      <c r="I194" s="111">
        <v>0</v>
      </c>
      <c r="J194" s="51">
        <v>0</v>
      </c>
      <c r="K194" s="197">
        <v>4</v>
      </c>
    </row>
    <row r="195" spans="1:11" ht="27.75" customHeight="1" x14ac:dyDescent="0.25">
      <c r="A195" s="218" t="s">
        <v>573</v>
      </c>
      <c r="B195" s="97"/>
      <c r="C195" s="112"/>
      <c r="D195" s="39">
        <v>0</v>
      </c>
      <c r="E195" s="40">
        <v>0</v>
      </c>
      <c r="F195" s="41">
        <v>0</v>
      </c>
      <c r="G195" s="108">
        <v>0.56000000000000005</v>
      </c>
      <c r="H195" s="108">
        <v>0</v>
      </c>
      <c r="I195" s="111">
        <v>0</v>
      </c>
      <c r="J195" s="51">
        <v>0</v>
      </c>
      <c r="K195" s="197">
        <v>4</v>
      </c>
    </row>
    <row r="196" spans="1:11" ht="27.75" customHeight="1" x14ac:dyDescent="0.25">
      <c r="A196" s="218" t="s">
        <v>574</v>
      </c>
      <c r="B196" s="97"/>
      <c r="C196" s="112"/>
      <c r="D196" s="39">
        <v>0</v>
      </c>
      <c r="E196" s="40">
        <v>0</v>
      </c>
      <c r="F196" s="41">
        <v>0</v>
      </c>
      <c r="G196" s="108">
        <v>0.56000000000000005</v>
      </c>
      <c r="H196" s="108">
        <v>0</v>
      </c>
      <c r="I196" s="111">
        <v>0</v>
      </c>
      <c r="J196" s="51">
        <v>0</v>
      </c>
      <c r="K196" s="197">
        <v>4</v>
      </c>
    </row>
    <row r="197" spans="1:11" ht="27.75" customHeight="1" x14ac:dyDescent="0.25">
      <c r="A197" s="218" t="s">
        <v>575</v>
      </c>
      <c r="B197" s="97"/>
      <c r="C197" s="112"/>
      <c r="D197" s="39">
        <v>0</v>
      </c>
      <c r="E197" s="40">
        <v>0</v>
      </c>
      <c r="F197" s="41">
        <v>0</v>
      </c>
      <c r="G197" s="108">
        <v>0.56000000000000005</v>
      </c>
      <c r="H197" s="108">
        <v>0</v>
      </c>
      <c r="I197" s="111">
        <v>0</v>
      </c>
      <c r="J197" s="51">
        <v>0</v>
      </c>
      <c r="K197" s="197">
        <v>4</v>
      </c>
    </row>
    <row r="198" spans="1:11" ht="27.75" customHeight="1" x14ac:dyDescent="0.25">
      <c r="A198" s="218" t="s">
        <v>508</v>
      </c>
      <c r="B198" s="97"/>
      <c r="C198" s="112"/>
      <c r="D198" s="52">
        <v>0</v>
      </c>
      <c r="E198" s="53">
        <v>0</v>
      </c>
      <c r="F198" s="41">
        <v>0</v>
      </c>
      <c r="G198" s="109"/>
      <c r="H198" s="109"/>
      <c r="I198" s="110"/>
      <c r="J198" s="44"/>
      <c r="K198" s="197">
        <v>4</v>
      </c>
    </row>
    <row r="199" spans="1:11" ht="27.75" customHeight="1" x14ac:dyDescent="0.25">
      <c r="A199" s="218" t="s">
        <v>509</v>
      </c>
      <c r="B199" s="97"/>
      <c r="C199" s="112"/>
      <c r="D199" s="39">
        <v>0</v>
      </c>
      <c r="E199" s="40">
        <v>0</v>
      </c>
      <c r="F199" s="41">
        <v>0</v>
      </c>
      <c r="G199" s="108">
        <v>0</v>
      </c>
      <c r="H199" s="109"/>
      <c r="I199" s="110"/>
      <c r="J199" s="44"/>
      <c r="K199" s="197">
        <v>4</v>
      </c>
    </row>
    <row r="200" spans="1:11" ht="27.75" customHeight="1" x14ac:dyDescent="0.25">
      <c r="A200" s="218" t="s">
        <v>510</v>
      </c>
      <c r="B200" s="97"/>
      <c r="C200" s="112"/>
      <c r="D200" s="39">
        <v>0</v>
      </c>
      <c r="E200" s="40">
        <v>0</v>
      </c>
      <c r="F200" s="41">
        <v>0</v>
      </c>
      <c r="G200" s="108">
        <v>0</v>
      </c>
      <c r="H200" s="109"/>
      <c r="I200" s="110"/>
      <c r="J200" s="44"/>
      <c r="K200" s="197">
        <v>4</v>
      </c>
    </row>
    <row r="201" spans="1:11" ht="27.75" customHeight="1" x14ac:dyDescent="0.25">
      <c r="A201" s="218" t="s">
        <v>511</v>
      </c>
      <c r="B201" s="97"/>
      <c r="C201" s="112"/>
      <c r="D201" s="39">
        <v>0</v>
      </c>
      <c r="E201" s="40">
        <v>0</v>
      </c>
      <c r="F201" s="41">
        <v>0</v>
      </c>
      <c r="G201" s="108">
        <v>0</v>
      </c>
      <c r="H201" s="109"/>
      <c r="I201" s="110"/>
      <c r="J201" s="51">
        <v>0</v>
      </c>
      <c r="K201" s="197">
        <v>4</v>
      </c>
    </row>
    <row r="202" spans="1:11" ht="27.75" customHeight="1" x14ac:dyDescent="0.25">
      <c r="A202" s="218" t="s">
        <v>512</v>
      </c>
      <c r="B202" s="97"/>
      <c r="C202" s="112"/>
      <c r="D202" s="39">
        <v>0</v>
      </c>
      <c r="E202" s="40">
        <v>0</v>
      </c>
      <c r="F202" s="41">
        <v>0</v>
      </c>
      <c r="G202" s="108">
        <v>0</v>
      </c>
      <c r="H202" s="109"/>
      <c r="I202" s="110"/>
      <c r="J202" s="51">
        <v>0</v>
      </c>
      <c r="K202" s="197">
        <v>4</v>
      </c>
    </row>
    <row r="203" spans="1:11" ht="27.75" customHeight="1" x14ac:dyDescent="0.25">
      <c r="A203" s="218" t="s">
        <v>513</v>
      </c>
      <c r="B203" s="97"/>
      <c r="C203" s="112"/>
      <c r="D203" s="39">
        <v>0</v>
      </c>
      <c r="E203" s="40">
        <v>0</v>
      </c>
      <c r="F203" s="41">
        <v>0</v>
      </c>
      <c r="G203" s="108">
        <v>0</v>
      </c>
      <c r="H203" s="109"/>
      <c r="I203" s="110"/>
      <c r="J203" s="51">
        <v>0</v>
      </c>
      <c r="K203" s="197">
        <v>4</v>
      </c>
    </row>
  </sheetData>
  <autoFilter ref="L13:M203" xr:uid="{00000000-0001-0000-0600-000000000000}"/>
  <mergeCells count="13">
    <mergeCell ref="B1:D1"/>
    <mergeCell ref="F1:H1"/>
    <mergeCell ref="A2:J2"/>
    <mergeCell ref="F4:J4"/>
    <mergeCell ref="F5:G5"/>
    <mergeCell ref="F10:G10"/>
    <mergeCell ref="H10:J10"/>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1"/>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H223"/>
  <sheetViews>
    <sheetView showGridLines="0" zoomScale="80" zoomScaleNormal="80" zoomScaleSheetLayoutView="100" workbookViewId="0">
      <selection activeCell="A11" sqref="A11"/>
    </sheetView>
  </sheetViews>
  <sheetFormatPr defaultColWidth="9.33203125" defaultRowHeight="30" customHeight="1" x14ac:dyDescent="0.3"/>
  <cols>
    <col min="1" max="1" width="25.33203125" style="2" customWidth="1"/>
    <col min="2" max="5" width="24" style="2" customWidth="1"/>
    <col min="6" max="6" width="57.6640625" style="2" customWidth="1"/>
    <col min="7" max="7" width="2.5546875" style="2" customWidth="1"/>
    <col min="8" max="8" width="9.33203125" style="217"/>
    <col min="9" max="16384" width="9.33203125" style="2"/>
  </cols>
  <sheetData>
    <row r="1" spans="1:6" ht="30" customHeight="1" x14ac:dyDescent="0.3">
      <c r="A1" s="113" t="s">
        <v>26</v>
      </c>
    </row>
    <row r="2" spans="1:6" ht="60.75" customHeight="1" x14ac:dyDescent="0.3">
      <c r="A2" s="304" t="s">
        <v>181</v>
      </c>
      <c r="B2" s="304"/>
      <c r="C2" s="304"/>
      <c r="D2" s="304"/>
      <c r="E2" s="304"/>
    </row>
    <row r="3" spans="1:6" ht="30" customHeight="1" x14ac:dyDescent="0.3">
      <c r="A3" s="259" t="str">
        <f>Overview!B4&amp; " - Illustrative LLFs for year beginning "&amp;Overview!D4</f>
        <v>SP Manweb - Illustrative LLFs for year beginning 1 April 2024</v>
      </c>
      <c r="B3" s="259"/>
      <c r="C3" s="259"/>
      <c r="D3" s="259"/>
      <c r="E3" s="259"/>
    </row>
    <row r="4" spans="1:6" ht="30" customHeight="1" x14ac:dyDescent="0.3">
      <c r="A4" s="305" t="s">
        <v>15</v>
      </c>
      <c r="B4" s="114" t="s">
        <v>7</v>
      </c>
      <c r="C4" s="114" t="s">
        <v>8</v>
      </c>
      <c r="D4" s="114" t="s">
        <v>9</v>
      </c>
      <c r="E4" s="114" t="s">
        <v>10</v>
      </c>
    </row>
    <row r="5" spans="1:6" ht="30" customHeight="1" x14ac:dyDescent="0.3">
      <c r="A5" s="306"/>
      <c r="B5" s="114" t="s">
        <v>16</v>
      </c>
      <c r="C5" s="114" t="s">
        <v>17</v>
      </c>
      <c r="D5" s="114" t="s">
        <v>18</v>
      </c>
      <c r="E5" s="114" t="s">
        <v>19</v>
      </c>
    </row>
    <row r="6" spans="1:6" ht="30" customHeight="1" x14ac:dyDescent="0.3">
      <c r="A6" s="115" t="s">
        <v>700</v>
      </c>
      <c r="B6" s="116" t="s">
        <v>701</v>
      </c>
      <c r="C6" s="116" t="s">
        <v>702</v>
      </c>
      <c r="D6" s="117"/>
      <c r="E6" s="117"/>
    </row>
    <row r="7" spans="1:6" ht="48.75" customHeight="1" x14ac:dyDescent="0.3">
      <c r="A7" s="115" t="s">
        <v>703</v>
      </c>
      <c r="B7" s="116" t="s">
        <v>701</v>
      </c>
      <c r="C7" s="116" t="s">
        <v>704</v>
      </c>
      <c r="D7" s="118" t="s">
        <v>705</v>
      </c>
      <c r="E7" s="116" t="s">
        <v>706</v>
      </c>
    </row>
    <row r="8" spans="1:6" ht="30" customHeight="1" x14ac:dyDescent="0.3">
      <c r="A8" s="115" t="s">
        <v>22</v>
      </c>
      <c r="B8" s="116" t="s">
        <v>701</v>
      </c>
      <c r="C8" s="116" t="s">
        <v>702</v>
      </c>
      <c r="D8" s="117"/>
      <c r="E8" s="117"/>
    </row>
    <row r="9" spans="1:6" ht="30" customHeight="1" x14ac:dyDescent="0.3">
      <c r="A9" s="119" t="s">
        <v>20</v>
      </c>
      <c r="B9" s="255" t="s">
        <v>21</v>
      </c>
      <c r="C9" s="256"/>
      <c r="D9" s="256"/>
      <c r="E9" s="257"/>
    </row>
    <row r="10" spans="1:6" ht="30" customHeight="1" x14ac:dyDescent="0.3">
      <c r="A10" s="120"/>
      <c r="B10" s="121"/>
      <c r="C10" s="121"/>
      <c r="D10" s="121"/>
      <c r="E10" s="121"/>
    </row>
    <row r="11" spans="1:6" ht="30" customHeight="1" x14ac:dyDescent="0.3">
      <c r="B11" s="121"/>
      <c r="C11" s="121"/>
      <c r="D11" s="121"/>
      <c r="E11" s="121"/>
    </row>
    <row r="12" spans="1:6" ht="30" customHeight="1" x14ac:dyDescent="0.3">
      <c r="A12" s="263" t="s">
        <v>71</v>
      </c>
      <c r="B12" s="303"/>
      <c r="C12" s="303"/>
      <c r="D12" s="303"/>
      <c r="E12" s="303"/>
      <c r="F12" s="264"/>
    </row>
    <row r="13" spans="1:6" ht="30" customHeight="1" x14ac:dyDescent="0.3">
      <c r="A13" s="263" t="s">
        <v>6</v>
      </c>
      <c r="B13" s="303"/>
      <c r="C13" s="303"/>
      <c r="D13" s="303"/>
      <c r="E13" s="303"/>
      <c r="F13" s="264"/>
    </row>
    <row r="14" spans="1:6" ht="30" customHeight="1" x14ac:dyDescent="0.3">
      <c r="A14" s="114" t="s">
        <v>72</v>
      </c>
      <c r="B14" s="114" t="s">
        <v>7</v>
      </c>
      <c r="C14" s="114" t="s">
        <v>8</v>
      </c>
      <c r="D14" s="114" t="s">
        <v>9</v>
      </c>
      <c r="E14" s="114" t="s">
        <v>10</v>
      </c>
      <c r="F14" s="114" t="s">
        <v>11</v>
      </c>
    </row>
    <row r="15" spans="1:6" ht="140.25" customHeight="1" x14ac:dyDescent="0.3">
      <c r="A15" s="122" t="s">
        <v>73</v>
      </c>
      <c r="B15" s="207">
        <v>1.095</v>
      </c>
      <c r="C15" s="207">
        <v>1.1120000000000001</v>
      </c>
      <c r="D15" s="207">
        <v>1.121</v>
      </c>
      <c r="E15" s="207">
        <v>1.137</v>
      </c>
      <c r="F15" s="31" t="s">
        <v>1419</v>
      </c>
    </row>
    <row r="16" spans="1:6" ht="46.8" x14ac:dyDescent="0.3">
      <c r="A16" s="122" t="s">
        <v>74</v>
      </c>
      <c r="B16" s="207">
        <v>1.06</v>
      </c>
      <c r="C16" s="207">
        <v>1.0589999999999999</v>
      </c>
      <c r="D16" s="207">
        <v>1.0620000000000001</v>
      </c>
      <c r="E16" s="207">
        <v>1.0649999999999999</v>
      </c>
      <c r="F16" s="31" t="s">
        <v>707</v>
      </c>
    </row>
    <row r="17" spans="1:8" ht="31.2" x14ac:dyDescent="0.3">
      <c r="A17" s="122" t="s">
        <v>75</v>
      </c>
      <c r="B17" s="207">
        <v>1.032</v>
      </c>
      <c r="C17" s="207">
        <v>1.036</v>
      </c>
      <c r="D17" s="207">
        <v>1.04</v>
      </c>
      <c r="E17" s="207">
        <v>1.0429999999999999</v>
      </c>
      <c r="F17" s="31" t="s">
        <v>708</v>
      </c>
    </row>
    <row r="18" spans="1:8" ht="46.8" x14ac:dyDescent="0.3">
      <c r="A18" s="122" t="s">
        <v>76</v>
      </c>
      <c r="B18" s="207">
        <v>1.024</v>
      </c>
      <c r="C18" s="207">
        <v>1.026</v>
      </c>
      <c r="D18" s="207">
        <v>1.0269999999999999</v>
      </c>
      <c r="E18" s="207">
        <v>1.0289999999999999</v>
      </c>
      <c r="F18" s="31" t="s">
        <v>709</v>
      </c>
    </row>
    <row r="19" spans="1:8" ht="30" customHeight="1" x14ac:dyDescent="0.3">
      <c r="A19" s="122" t="s">
        <v>1403</v>
      </c>
      <c r="B19" s="207">
        <v>1.016</v>
      </c>
      <c r="C19" s="207">
        <v>1.0169999999999999</v>
      </c>
      <c r="D19" s="207">
        <v>1.0189999999999999</v>
      </c>
      <c r="E19" s="207">
        <v>1.02</v>
      </c>
      <c r="F19" s="123"/>
    </row>
    <row r="20" spans="1:8" ht="30" customHeight="1" x14ac:dyDescent="0.3">
      <c r="A20" s="122" t="s">
        <v>1404</v>
      </c>
      <c r="B20" s="207">
        <v>1.012</v>
      </c>
      <c r="C20" s="207">
        <v>1.012</v>
      </c>
      <c r="D20" s="207">
        <v>1.012</v>
      </c>
      <c r="E20" s="207">
        <v>1.0129999999999999</v>
      </c>
      <c r="F20" s="123"/>
    </row>
    <row r="21" spans="1:8" ht="30" customHeight="1" x14ac:dyDescent="0.3">
      <c r="A21" s="122" t="s">
        <v>1405</v>
      </c>
      <c r="B21" s="207">
        <v>1.0029999999999999</v>
      </c>
      <c r="C21" s="207">
        <v>1.004</v>
      </c>
      <c r="D21" s="207">
        <v>1.0049999999999999</v>
      </c>
      <c r="E21" s="207">
        <v>1.0049999999999999</v>
      </c>
      <c r="F21" s="123"/>
    </row>
    <row r="22" spans="1:8" ht="30" customHeight="1" x14ac:dyDescent="0.3">
      <c r="A22" s="122" t="s">
        <v>1406</v>
      </c>
      <c r="B22" s="207">
        <v>1</v>
      </c>
      <c r="C22" s="207">
        <v>1</v>
      </c>
      <c r="D22" s="207">
        <v>1</v>
      </c>
      <c r="E22" s="207">
        <v>1</v>
      </c>
      <c r="F22" s="123"/>
    </row>
    <row r="24" spans="1:8" ht="30" customHeight="1" x14ac:dyDescent="0.3">
      <c r="A24" s="263" t="s">
        <v>77</v>
      </c>
      <c r="B24" s="303"/>
      <c r="C24" s="303"/>
      <c r="D24" s="303"/>
      <c r="E24" s="303"/>
      <c r="F24" s="264"/>
    </row>
    <row r="25" spans="1:8" ht="30" customHeight="1" x14ac:dyDescent="0.3">
      <c r="A25" s="263" t="s">
        <v>13</v>
      </c>
      <c r="B25" s="303"/>
      <c r="C25" s="303"/>
      <c r="D25" s="303"/>
      <c r="E25" s="303"/>
      <c r="F25" s="264"/>
    </row>
    <row r="26" spans="1:8" ht="30" customHeight="1" x14ac:dyDescent="0.3">
      <c r="A26" s="114" t="s">
        <v>12</v>
      </c>
      <c r="B26" s="114" t="s">
        <v>7</v>
      </c>
      <c r="C26" s="114" t="s">
        <v>8</v>
      </c>
      <c r="D26" s="114" t="s">
        <v>9</v>
      </c>
      <c r="E26" s="114" t="s">
        <v>10</v>
      </c>
      <c r="F26" s="114" t="s">
        <v>11</v>
      </c>
    </row>
    <row r="27" spans="1:8" ht="30" customHeight="1" x14ac:dyDescent="0.3">
      <c r="A27" s="122" t="s">
        <v>1124</v>
      </c>
      <c r="B27" s="207">
        <v>1.016</v>
      </c>
      <c r="C27" s="207">
        <v>1.018</v>
      </c>
      <c r="D27" s="207">
        <v>1.02</v>
      </c>
      <c r="E27" s="207">
        <v>1.0209999999999999</v>
      </c>
      <c r="F27" s="206">
        <v>800</v>
      </c>
      <c r="H27" s="217">
        <v>1</v>
      </c>
    </row>
    <row r="28" spans="1:8" ht="30" customHeight="1" x14ac:dyDescent="0.3">
      <c r="A28" s="122" t="s">
        <v>1125</v>
      </c>
      <c r="B28" s="207">
        <v>1</v>
      </c>
      <c r="C28" s="207">
        <v>1</v>
      </c>
      <c r="D28" s="207">
        <v>1</v>
      </c>
      <c r="E28" s="207">
        <v>1</v>
      </c>
      <c r="F28" s="206">
        <v>802</v>
      </c>
      <c r="H28" s="217">
        <v>1</v>
      </c>
    </row>
    <row r="29" spans="1:8" ht="30" customHeight="1" x14ac:dyDescent="0.3">
      <c r="A29" s="122" t="s">
        <v>1126</v>
      </c>
      <c r="B29" s="207">
        <v>1.0389999999999999</v>
      </c>
      <c r="C29" s="207">
        <v>1.04</v>
      </c>
      <c r="D29" s="207">
        <v>1.0389999999999999</v>
      </c>
      <c r="E29" s="207">
        <v>1.0409999999999999</v>
      </c>
      <c r="F29" s="206">
        <v>803</v>
      </c>
      <c r="H29" s="217">
        <v>1</v>
      </c>
    </row>
    <row r="30" spans="1:8" ht="30" customHeight="1" x14ac:dyDescent="0.3">
      <c r="A30" s="122" t="s">
        <v>1127</v>
      </c>
      <c r="B30" s="207">
        <v>1.0620000000000001</v>
      </c>
      <c r="C30" s="207">
        <v>1.0649999999999999</v>
      </c>
      <c r="D30" s="207">
        <v>1.0629999999999999</v>
      </c>
      <c r="E30" s="207">
        <v>1.0680000000000001</v>
      </c>
      <c r="F30" s="206">
        <v>804</v>
      </c>
      <c r="H30" s="217">
        <v>1</v>
      </c>
    </row>
    <row r="31" spans="1:8" ht="30" customHeight="1" x14ac:dyDescent="0.3">
      <c r="A31" s="122" t="s">
        <v>1129</v>
      </c>
      <c r="B31" s="207">
        <v>1.04</v>
      </c>
      <c r="C31" s="207">
        <v>1.046</v>
      </c>
      <c r="D31" s="207">
        <v>1.042</v>
      </c>
      <c r="E31" s="207">
        <v>1.0509999999999999</v>
      </c>
      <c r="F31" s="206">
        <v>805</v>
      </c>
      <c r="H31" s="217">
        <v>1</v>
      </c>
    </row>
    <row r="32" spans="1:8" ht="30" customHeight="1" x14ac:dyDescent="0.3">
      <c r="A32" s="122" t="s">
        <v>1130</v>
      </c>
      <c r="B32" s="207">
        <v>1.0369999999999999</v>
      </c>
      <c r="C32" s="207">
        <v>1.0389999999999999</v>
      </c>
      <c r="D32" s="207">
        <v>1.0369999999999999</v>
      </c>
      <c r="E32" s="207">
        <v>1.04</v>
      </c>
      <c r="F32" s="206">
        <v>807</v>
      </c>
      <c r="H32" s="217">
        <v>1</v>
      </c>
    </row>
    <row r="33" spans="1:8" ht="30" customHeight="1" x14ac:dyDescent="0.3">
      <c r="A33" s="122" t="s">
        <v>1131</v>
      </c>
      <c r="B33" s="207">
        <v>1.0169999999999999</v>
      </c>
      <c r="C33" s="207">
        <v>1.018</v>
      </c>
      <c r="D33" s="207">
        <v>1.0169999999999999</v>
      </c>
      <c r="E33" s="207">
        <v>1.0189999999999999</v>
      </c>
      <c r="F33" s="206">
        <v>808</v>
      </c>
      <c r="H33" s="217">
        <v>1</v>
      </c>
    </row>
    <row r="34" spans="1:8" ht="30" customHeight="1" x14ac:dyDescent="0.3">
      <c r="A34" s="122" t="s">
        <v>1132</v>
      </c>
      <c r="B34" s="207">
        <v>1.0369999999999999</v>
      </c>
      <c r="C34" s="207">
        <v>1.0389999999999999</v>
      </c>
      <c r="D34" s="207">
        <v>1.0369999999999999</v>
      </c>
      <c r="E34" s="207">
        <v>1.04</v>
      </c>
      <c r="F34" s="206">
        <v>809</v>
      </c>
      <c r="H34" s="217">
        <v>1</v>
      </c>
    </row>
    <row r="35" spans="1:8" ht="30" customHeight="1" x14ac:dyDescent="0.3">
      <c r="A35" s="122" t="s">
        <v>734</v>
      </c>
      <c r="B35" s="207">
        <v>1.0509999999999999</v>
      </c>
      <c r="C35" s="207">
        <v>1.0649999999999999</v>
      </c>
      <c r="D35" s="207">
        <v>1.05</v>
      </c>
      <c r="E35" s="207">
        <v>1.069</v>
      </c>
      <c r="F35" s="206">
        <v>810</v>
      </c>
      <c r="H35" s="217">
        <v>1</v>
      </c>
    </row>
    <row r="36" spans="1:8" ht="30" customHeight="1" x14ac:dyDescent="0.3">
      <c r="A36" s="122" t="s">
        <v>1133</v>
      </c>
      <c r="B36" s="207">
        <v>1.016</v>
      </c>
      <c r="C36" s="207">
        <v>1.0169999999999999</v>
      </c>
      <c r="D36" s="207">
        <v>1.0189999999999999</v>
      </c>
      <c r="E36" s="207">
        <v>1.02</v>
      </c>
      <c r="F36" s="206">
        <v>811</v>
      </c>
      <c r="H36" s="217">
        <v>1</v>
      </c>
    </row>
    <row r="37" spans="1:8" ht="30" customHeight="1" x14ac:dyDescent="0.3">
      <c r="A37" s="122" t="s">
        <v>1134</v>
      </c>
      <c r="B37" s="207">
        <v>1.0640000000000001</v>
      </c>
      <c r="C37" s="207">
        <v>1.0660000000000001</v>
      </c>
      <c r="D37" s="207">
        <v>1.0640000000000001</v>
      </c>
      <c r="E37" s="207">
        <v>1.0680000000000001</v>
      </c>
      <c r="F37" s="206">
        <v>812</v>
      </c>
      <c r="H37" s="217">
        <v>1</v>
      </c>
    </row>
    <row r="38" spans="1:8" ht="30" customHeight="1" x14ac:dyDescent="0.3">
      <c r="A38" s="122" t="s">
        <v>1135</v>
      </c>
      <c r="B38" s="207">
        <v>1.016</v>
      </c>
      <c r="C38" s="207">
        <v>1.018</v>
      </c>
      <c r="D38" s="207">
        <v>1.02</v>
      </c>
      <c r="E38" s="207">
        <v>1.0209999999999999</v>
      </c>
      <c r="F38" s="206">
        <v>813</v>
      </c>
      <c r="H38" s="217">
        <v>1</v>
      </c>
    </row>
    <row r="39" spans="1:8" ht="30" customHeight="1" x14ac:dyDescent="0.3">
      <c r="A39" s="122" t="s">
        <v>1136</v>
      </c>
      <c r="B39" s="207">
        <v>1.042</v>
      </c>
      <c r="C39" s="207">
        <v>1.044</v>
      </c>
      <c r="D39" s="207">
        <v>1.042</v>
      </c>
      <c r="E39" s="207">
        <v>1.044</v>
      </c>
      <c r="F39" s="206">
        <v>814</v>
      </c>
      <c r="H39" s="217">
        <v>1</v>
      </c>
    </row>
    <row r="40" spans="1:8" ht="30" customHeight="1" x14ac:dyDescent="0.3">
      <c r="A40" s="122" t="s">
        <v>1137</v>
      </c>
      <c r="B40" s="207">
        <v>1.04</v>
      </c>
      <c r="C40" s="207">
        <v>1.042</v>
      </c>
      <c r="D40" s="207">
        <v>1.0389999999999999</v>
      </c>
      <c r="E40" s="207">
        <v>1.042</v>
      </c>
      <c r="F40" s="206">
        <v>815</v>
      </c>
      <c r="H40" s="217">
        <v>1</v>
      </c>
    </row>
    <row r="41" spans="1:8" ht="30" customHeight="1" x14ac:dyDescent="0.3">
      <c r="A41" s="122" t="s">
        <v>1138</v>
      </c>
      <c r="B41" s="207">
        <v>1.024</v>
      </c>
      <c r="C41" s="207">
        <v>1.0269999999999999</v>
      </c>
      <c r="D41" s="207">
        <v>1.0229999999999999</v>
      </c>
      <c r="E41" s="207">
        <v>1.0289999999999999</v>
      </c>
      <c r="F41" s="206">
        <v>816</v>
      </c>
      <c r="H41" s="217">
        <v>1</v>
      </c>
    </row>
    <row r="42" spans="1:8" ht="30" customHeight="1" x14ac:dyDescent="0.3">
      <c r="A42" s="122" t="s">
        <v>1139</v>
      </c>
      <c r="B42" s="207">
        <v>1.04</v>
      </c>
      <c r="C42" s="207">
        <v>1.0509999999999999</v>
      </c>
      <c r="D42" s="207">
        <v>1.0429999999999999</v>
      </c>
      <c r="E42" s="207">
        <v>1.0640000000000001</v>
      </c>
      <c r="F42" s="206">
        <v>817</v>
      </c>
      <c r="H42" s="217">
        <v>1</v>
      </c>
    </row>
    <row r="43" spans="1:8" ht="30" customHeight="1" x14ac:dyDescent="0.3">
      <c r="A43" s="122" t="s">
        <v>1140</v>
      </c>
      <c r="B43" s="207">
        <v>1.016</v>
      </c>
      <c r="C43" s="207">
        <v>1.018</v>
      </c>
      <c r="D43" s="207">
        <v>1.02</v>
      </c>
      <c r="E43" s="207">
        <v>1.0209999999999999</v>
      </c>
      <c r="F43" s="206">
        <v>818</v>
      </c>
      <c r="H43" s="217">
        <v>1</v>
      </c>
    </row>
    <row r="44" spans="1:8" ht="30" customHeight="1" x14ac:dyDescent="0.3">
      <c r="A44" s="122" t="s">
        <v>1141</v>
      </c>
      <c r="B44" s="207">
        <v>1.016</v>
      </c>
      <c r="C44" s="207">
        <v>1.018</v>
      </c>
      <c r="D44" s="207">
        <v>1.02</v>
      </c>
      <c r="E44" s="207">
        <v>1.0209999999999999</v>
      </c>
      <c r="F44" s="206">
        <v>820</v>
      </c>
      <c r="H44" s="217">
        <v>1</v>
      </c>
    </row>
    <row r="45" spans="1:8" ht="30" customHeight="1" x14ac:dyDescent="0.3">
      <c r="A45" s="122" t="s">
        <v>1142</v>
      </c>
      <c r="B45" s="207">
        <v>1.028</v>
      </c>
      <c r="C45" s="207">
        <v>1.042</v>
      </c>
      <c r="D45" s="207">
        <v>1.032</v>
      </c>
      <c r="E45" s="207">
        <v>1.0529999999999999</v>
      </c>
      <c r="F45" s="206">
        <v>821</v>
      </c>
      <c r="H45" s="217">
        <v>1</v>
      </c>
    </row>
    <row r="46" spans="1:8" ht="30" customHeight="1" x14ac:dyDescent="0.3">
      <c r="A46" s="122" t="s">
        <v>1143</v>
      </c>
      <c r="B46" s="207">
        <v>1.03</v>
      </c>
      <c r="C46" s="207">
        <v>1.0389999999999999</v>
      </c>
      <c r="D46" s="207">
        <v>1.032</v>
      </c>
      <c r="E46" s="207">
        <v>1.0489999999999999</v>
      </c>
      <c r="F46" s="206">
        <v>822</v>
      </c>
      <c r="H46" s="217">
        <v>1</v>
      </c>
    </row>
    <row r="47" spans="1:8" ht="30" customHeight="1" x14ac:dyDescent="0.3">
      <c r="A47" s="122" t="s">
        <v>1144</v>
      </c>
      <c r="B47" s="207">
        <v>1.016</v>
      </c>
      <c r="C47" s="207">
        <v>1.0169999999999999</v>
      </c>
      <c r="D47" s="207">
        <v>1.0189999999999999</v>
      </c>
      <c r="E47" s="207">
        <v>1.0209999999999999</v>
      </c>
      <c r="F47" s="206">
        <v>823</v>
      </c>
      <c r="H47" s="217">
        <v>1</v>
      </c>
    </row>
    <row r="48" spans="1:8" ht="30" customHeight="1" x14ac:dyDescent="0.3">
      <c r="A48" s="122" t="s">
        <v>1145</v>
      </c>
      <c r="B48" s="207">
        <v>1.016</v>
      </c>
      <c r="C48" s="207">
        <v>1.018</v>
      </c>
      <c r="D48" s="207">
        <v>1.02</v>
      </c>
      <c r="E48" s="207">
        <v>1.0209999999999999</v>
      </c>
      <c r="F48" s="206">
        <v>824</v>
      </c>
      <c r="H48" s="217">
        <v>1</v>
      </c>
    </row>
    <row r="49" spans="1:8" ht="30" customHeight="1" x14ac:dyDescent="0.3">
      <c r="A49" s="122" t="s">
        <v>1146</v>
      </c>
      <c r="B49" s="207">
        <v>1.0049999999999999</v>
      </c>
      <c r="C49" s="207">
        <v>1.0089999999999999</v>
      </c>
      <c r="D49" s="207">
        <v>1.0069999999999999</v>
      </c>
      <c r="E49" s="207">
        <v>1.012</v>
      </c>
      <c r="F49" s="206">
        <v>825</v>
      </c>
      <c r="H49" s="217">
        <v>1</v>
      </c>
    </row>
    <row r="50" spans="1:8" ht="30" customHeight="1" x14ac:dyDescent="0.3">
      <c r="A50" s="122" t="s">
        <v>1147</v>
      </c>
      <c r="B50" s="207">
        <v>1.016</v>
      </c>
      <c r="C50" s="207">
        <v>1.0169999999999999</v>
      </c>
      <c r="D50" s="207">
        <v>1.0189999999999999</v>
      </c>
      <c r="E50" s="207">
        <v>1.0209999999999999</v>
      </c>
      <c r="F50" s="206">
        <v>826</v>
      </c>
      <c r="H50" s="217">
        <v>1</v>
      </c>
    </row>
    <row r="51" spans="1:8" ht="30" customHeight="1" x14ac:dyDescent="0.3">
      <c r="A51" s="122" t="s">
        <v>1148</v>
      </c>
      <c r="B51" s="207">
        <v>1.0469999999999999</v>
      </c>
      <c r="C51" s="207">
        <v>1.0609999999999999</v>
      </c>
      <c r="D51" s="207">
        <v>1.0489999999999999</v>
      </c>
      <c r="E51" s="207">
        <v>1.0720000000000001</v>
      </c>
      <c r="F51" s="206">
        <v>827</v>
      </c>
      <c r="H51" s="217">
        <v>1</v>
      </c>
    </row>
    <row r="52" spans="1:8" ht="30" customHeight="1" x14ac:dyDescent="0.3">
      <c r="A52" s="122" t="s">
        <v>1149</v>
      </c>
      <c r="B52" s="207">
        <v>1.016</v>
      </c>
      <c r="C52" s="207">
        <v>1.018</v>
      </c>
      <c r="D52" s="207">
        <v>1.02</v>
      </c>
      <c r="E52" s="207">
        <v>1.0209999999999999</v>
      </c>
      <c r="F52" s="206">
        <v>828</v>
      </c>
      <c r="H52" s="217">
        <v>1</v>
      </c>
    </row>
    <row r="53" spans="1:8" ht="30" customHeight="1" x14ac:dyDescent="0.3">
      <c r="A53" s="122" t="s">
        <v>1150</v>
      </c>
      <c r="B53" s="207">
        <v>1.06</v>
      </c>
      <c r="C53" s="207">
        <v>1.0620000000000001</v>
      </c>
      <c r="D53" s="207">
        <v>1.0609999999999999</v>
      </c>
      <c r="E53" s="207">
        <v>1.0629999999999999</v>
      </c>
      <c r="F53" s="206">
        <v>829</v>
      </c>
      <c r="H53" s="217">
        <v>1</v>
      </c>
    </row>
    <row r="54" spans="1:8" ht="30" customHeight="1" x14ac:dyDescent="0.3">
      <c r="A54" s="122" t="s">
        <v>1151</v>
      </c>
      <c r="B54" s="207">
        <v>1.016</v>
      </c>
      <c r="C54" s="207">
        <v>1.018</v>
      </c>
      <c r="D54" s="207">
        <v>1.02</v>
      </c>
      <c r="E54" s="207">
        <v>1.0209999999999999</v>
      </c>
      <c r="F54" s="206">
        <v>830</v>
      </c>
      <c r="H54" s="217">
        <v>1</v>
      </c>
    </row>
    <row r="55" spans="1:8" ht="30" customHeight="1" x14ac:dyDescent="0.3">
      <c r="A55" s="122" t="s">
        <v>1152</v>
      </c>
      <c r="B55" s="207">
        <v>1.0620000000000001</v>
      </c>
      <c r="C55" s="207">
        <v>1.0649999999999999</v>
      </c>
      <c r="D55" s="207">
        <v>1.0620000000000001</v>
      </c>
      <c r="E55" s="207">
        <v>1.0669999999999999</v>
      </c>
      <c r="F55" s="206">
        <v>831</v>
      </c>
      <c r="H55" s="217">
        <v>1</v>
      </c>
    </row>
    <row r="56" spans="1:8" ht="30" customHeight="1" x14ac:dyDescent="0.3">
      <c r="A56" s="122" t="s">
        <v>1153</v>
      </c>
      <c r="B56" s="207">
        <v>1.0189999999999999</v>
      </c>
      <c r="C56" s="207">
        <v>1.0209999999999999</v>
      </c>
      <c r="D56" s="207">
        <v>1.018</v>
      </c>
      <c r="E56" s="207">
        <v>1.0229999999999999</v>
      </c>
      <c r="F56" s="206">
        <v>833</v>
      </c>
      <c r="H56" s="217">
        <v>1</v>
      </c>
    </row>
    <row r="57" spans="1:8" ht="30" customHeight="1" x14ac:dyDescent="0.3">
      <c r="A57" s="122" t="s">
        <v>1154</v>
      </c>
      <c r="B57" s="207">
        <v>1.06</v>
      </c>
      <c r="C57" s="207">
        <v>1.073</v>
      </c>
      <c r="D57" s="207">
        <v>1.0649999999999999</v>
      </c>
      <c r="E57" s="207">
        <v>1.089</v>
      </c>
      <c r="F57" s="206">
        <v>834</v>
      </c>
      <c r="H57" s="217">
        <v>1</v>
      </c>
    </row>
    <row r="58" spans="1:8" ht="30" customHeight="1" x14ac:dyDescent="0.3">
      <c r="A58" s="122" t="s">
        <v>1155</v>
      </c>
      <c r="B58" s="207">
        <v>1.016</v>
      </c>
      <c r="C58" s="207">
        <v>1.018</v>
      </c>
      <c r="D58" s="207">
        <v>1.02</v>
      </c>
      <c r="E58" s="207">
        <v>1.0209999999999999</v>
      </c>
      <c r="F58" s="206">
        <v>835</v>
      </c>
      <c r="H58" s="217">
        <v>1</v>
      </c>
    </row>
    <row r="59" spans="1:8" ht="30" customHeight="1" x14ac:dyDescent="0.3">
      <c r="A59" s="122" t="s">
        <v>1156</v>
      </c>
      <c r="B59" s="207">
        <v>1.026</v>
      </c>
      <c r="C59" s="207">
        <v>1.0309999999999999</v>
      </c>
      <c r="D59" s="207">
        <v>1.0249999999999999</v>
      </c>
      <c r="E59" s="207">
        <v>1.0349999999999999</v>
      </c>
      <c r="F59" s="206">
        <v>836</v>
      </c>
      <c r="H59" s="217">
        <v>1</v>
      </c>
    </row>
    <row r="60" spans="1:8" ht="30" customHeight="1" x14ac:dyDescent="0.3">
      <c r="A60" s="122" t="s">
        <v>1157</v>
      </c>
      <c r="B60" s="207">
        <v>1.016</v>
      </c>
      <c r="C60" s="207">
        <v>1.018</v>
      </c>
      <c r="D60" s="207">
        <v>1.02</v>
      </c>
      <c r="E60" s="207">
        <v>1.0209999999999999</v>
      </c>
      <c r="F60" s="206">
        <v>837</v>
      </c>
      <c r="H60" s="217">
        <v>1</v>
      </c>
    </row>
    <row r="61" spans="1:8" ht="30" customHeight="1" x14ac:dyDescent="0.3">
      <c r="A61" s="122" t="s">
        <v>1158</v>
      </c>
      <c r="B61" s="207">
        <v>1.016</v>
      </c>
      <c r="C61" s="207">
        <v>1.018</v>
      </c>
      <c r="D61" s="207">
        <v>1.02</v>
      </c>
      <c r="E61" s="207">
        <v>1.0209999999999999</v>
      </c>
      <c r="F61" s="206">
        <v>838</v>
      </c>
      <c r="H61" s="217">
        <v>1</v>
      </c>
    </row>
    <row r="62" spans="1:8" ht="30" customHeight="1" x14ac:dyDescent="0.3">
      <c r="A62" s="122" t="s">
        <v>1159</v>
      </c>
      <c r="B62" s="207">
        <v>1.04</v>
      </c>
      <c r="C62" s="207">
        <v>1.0449999999999999</v>
      </c>
      <c r="D62" s="207">
        <v>1.0409999999999999</v>
      </c>
      <c r="E62" s="207">
        <v>1.048</v>
      </c>
      <c r="F62" s="206">
        <v>839</v>
      </c>
      <c r="H62" s="217">
        <v>1</v>
      </c>
    </row>
    <row r="63" spans="1:8" ht="30" customHeight="1" x14ac:dyDescent="0.3">
      <c r="A63" s="122" t="s">
        <v>1160</v>
      </c>
      <c r="B63" s="207">
        <v>1.016</v>
      </c>
      <c r="C63" s="207">
        <v>1.018</v>
      </c>
      <c r="D63" s="207">
        <v>1.02</v>
      </c>
      <c r="E63" s="207">
        <v>1.0209999999999999</v>
      </c>
      <c r="F63" s="206">
        <v>840</v>
      </c>
      <c r="H63" s="217">
        <v>1</v>
      </c>
    </row>
    <row r="64" spans="1:8" ht="30" customHeight="1" x14ac:dyDescent="0.3">
      <c r="A64" s="122" t="s">
        <v>1161</v>
      </c>
      <c r="B64" s="207">
        <v>1.016</v>
      </c>
      <c r="C64" s="207">
        <v>1.018</v>
      </c>
      <c r="D64" s="207">
        <v>1.02</v>
      </c>
      <c r="E64" s="207">
        <v>1.0209999999999999</v>
      </c>
      <c r="F64" s="206">
        <v>841</v>
      </c>
      <c r="H64" s="217">
        <v>1</v>
      </c>
    </row>
    <row r="65" spans="1:8" ht="30" customHeight="1" x14ac:dyDescent="0.3">
      <c r="A65" s="122" t="s">
        <v>1162</v>
      </c>
      <c r="B65" s="207">
        <v>1.016</v>
      </c>
      <c r="C65" s="207">
        <v>1.018</v>
      </c>
      <c r="D65" s="207">
        <v>1.02</v>
      </c>
      <c r="E65" s="207">
        <v>1.0209999999999999</v>
      </c>
      <c r="F65" s="206">
        <v>842</v>
      </c>
      <c r="H65" s="217">
        <v>2</v>
      </c>
    </row>
    <row r="66" spans="1:8" ht="30" customHeight="1" x14ac:dyDescent="0.3">
      <c r="A66" s="122" t="s">
        <v>1163</v>
      </c>
      <c r="B66" s="207">
        <v>1.016</v>
      </c>
      <c r="C66" s="207">
        <v>1.018</v>
      </c>
      <c r="D66" s="207">
        <v>1.02</v>
      </c>
      <c r="E66" s="207">
        <v>1.0209999999999999</v>
      </c>
      <c r="F66" s="206">
        <v>843</v>
      </c>
      <c r="H66" s="217">
        <v>2</v>
      </c>
    </row>
    <row r="67" spans="1:8" ht="30" customHeight="1" x14ac:dyDescent="0.3">
      <c r="A67" s="122" t="s">
        <v>1164</v>
      </c>
      <c r="B67" s="207">
        <v>1.016</v>
      </c>
      <c r="C67" s="207">
        <v>1.018</v>
      </c>
      <c r="D67" s="207">
        <v>1.02</v>
      </c>
      <c r="E67" s="207">
        <v>1.0209999999999999</v>
      </c>
      <c r="F67" s="206">
        <v>844</v>
      </c>
      <c r="H67" s="217">
        <v>2</v>
      </c>
    </row>
    <row r="68" spans="1:8" ht="30" customHeight="1" x14ac:dyDescent="0.3">
      <c r="A68" s="122" t="s">
        <v>1165</v>
      </c>
      <c r="B68" s="207">
        <v>1.016</v>
      </c>
      <c r="C68" s="207">
        <v>1.018</v>
      </c>
      <c r="D68" s="207">
        <v>1.02</v>
      </c>
      <c r="E68" s="207">
        <v>1.0209999999999999</v>
      </c>
      <c r="F68" s="206">
        <v>845</v>
      </c>
      <c r="H68" s="217">
        <v>2</v>
      </c>
    </row>
    <row r="69" spans="1:8" ht="30" customHeight="1" x14ac:dyDescent="0.3">
      <c r="A69" s="122" t="s">
        <v>1166</v>
      </c>
      <c r="B69" s="207">
        <v>1.016</v>
      </c>
      <c r="C69" s="207">
        <v>1.018</v>
      </c>
      <c r="D69" s="207">
        <v>1.02</v>
      </c>
      <c r="E69" s="207">
        <v>1.0209999999999999</v>
      </c>
      <c r="F69" s="206">
        <v>846</v>
      </c>
      <c r="H69" s="217">
        <v>2</v>
      </c>
    </row>
    <row r="70" spans="1:8" ht="30" customHeight="1" x14ac:dyDescent="0.3">
      <c r="A70" s="122" t="s">
        <v>1167</v>
      </c>
      <c r="B70" s="207">
        <v>1.014</v>
      </c>
      <c r="C70" s="207">
        <v>1.02</v>
      </c>
      <c r="D70" s="207">
        <v>1.014</v>
      </c>
      <c r="E70" s="207">
        <v>1.0249999999999999</v>
      </c>
      <c r="F70" s="206">
        <v>847</v>
      </c>
      <c r="H70" s="217">
        <v>2</v>
      </c>
    </row>
    <row r="71" spans="1:8" ht="30" customHeight="1" x14ac:dyDescent="0.3">
      <c r="A71" s="122" t="s">
        <v>1168</v>
      </c>
      <c r="B71" s="207">
        <v>1.016</v>
      </c>
      <c r="C71" s="207">
        <v>1.018</v>
      </c>
      <c r="D71" s="207">
        <v>1.02</v>
      </c>
      <c r="E71" s="207">
        <v>1.0209999999999999</v>
      </c>
      <c r="F71" s="206">
        <v>848</v>
      </c>
      <c r="H71" s="217">
        <v>2</v>
      </c>
    </row>
    <row r="72" spans="1:8" ht="30" customHeight="1" x14ac:dyDescent="0.3">
      <c r="A72" s="122" t="s">
        <v>1169</v>
      </c>
      <c r="B72" s="207">
        <v>1.016</v>
      </c>
      <c r="C72" s="207">
        <v>1.018</v>
      </c>
      <c r="D72" s="207">
        <v>1.02</v>
      </c>
      <c r="E72" s="207">
        <v>1.0209999999999999</v>
      </c>
      <c r="F72" s="206">
        <v>849</v>
      </c>
      <c r="H72" s="217">
        <v>2</v>
      </c>
    </row>
    <row r="73" spans="1:8" ht="30" customHeight="1" x14ac:dyDescent="0.3">
      <c r="A73" s="122" t="s">
        <v>1170</v>
      </c>
      <c r="B73" s="207">
        <v>1.01</v>
      </c>
      <c r="C73" s="207">
        <v>1.0189999999999999</v>
      </c>
      <c r="D73" s="207">
        <v>1.012</v>
      </c>
      <c r="E73" s="207">
        <v>1.0269999999999999</v>
      </c>
      <c r="F73" s="206">
        <v>850</v>
      </c>
      <c r="H73" s="217">
        <v>2</v>
      </c>
    </row>
    <row r="74" spans="1:8" ht="30" customHeight="1" x14ac:dyDescent="0.3">
      <c r="A74" s="122" t="s">
        <v>1171</v>
      </c>
      <c r="B74" s="207">
        <v>1.016</v>
      </c>
      <c r="C74" s="207">
        <v>1.018</v>
      </c>
      <c r="D74" s="207">
        <v>1.02</v>
      </c>
      <c r="E74" s="207">
        <v>1.0209999999999999</v>
      </c>
      <c r="F74" s="206">
        <v>851</v>
      </c>
      <c r="H74" s="217">
        <v>2</v>
      </c>
    </row>
    <row r="75" spans="1:8" ht="30" customHeight="1" x14ac:dyDescent="0.3">
      <c r="A75" s="122" t="s">
        <v>1172</v>
      </c>
      <c r="B75" s="207">
        <v>1.016</v>
      </c>
      <c r="C75" s="207">
        <v>1.018</v>
      </c>
      <c r="D75" s="207">
        <v>1.02</v>
      </c>
      <c r="E75" s="207">
        <v>1.0209999999999999</v>
      </c>
      <c r="F75" s="206">
        <v>854</v>
      </c>
      <c r="H75" s="217">
        <v>2</v>
      </c>
    </row>
    <row r="76" spans="1:8" ht="30" customHeight="1" x14ac:dyDescent="0.3">
      <c r="A76" s="122" t="s">
        <v>1173</v>
      </c>
      <c r="B76" s="207">
        <v>1.0169999999999999</v>
      </c>
      <c r="C76" s="207">
        <v>1.024</v>
      </c>
      <c r="D76" s="207">
        <v>1.02</v>
      </c>
      <c r="E76" s="207">
        <v>1.0209999999999999</v>
      </c>
      <c r="F76" s="206">
        <v>856</v>
      </c>
      <c r="H76" s="217">
        <v>2</v>
      </c>
    </row>
    <row r="77" spans="1:8" ht="30" customHeight="1" x14ac:dyDescent="0.3">
      <c r="A77" s="122" t="s">
        <v>1174</v>
      </c>
      <c r="B77" s="207">
        <v>1.008</v>
      </c>
      <c r="C77" s="207">
        <v>1.0109999999999999</v>
      </c>
      <c r="D77" s="207">
        <v>1.0089999999999999</v>
      </c>
      <c r="E77" s="207">
        <v>1.014</v>
      </c>
      <c r="F77" s="206">
        <v>857</v>
      </c>
      <c r="H77" s="217">
        <v>2</v>
      </c>
    </row>
    <row r="78" spans="1:8" ht="30" customHeight="1" x14ac:dyDescent="0.3">
      <c r="A78" s="122" t="s">
        <v>1175</v>
      </c>
      <c r="B78" s="207">
        <v>1.0029999999999999</v>
      </c>
      <c r="C78" s="207">
        <v>1.0049999999999999</v>
      </c>
      <c r="D78" s="207">
        <v>1.008</v>
      </c>
      <c r="E78" s="207">
        <v>1.006</v>
      </c>
      <c r="F78" s="206">
        <v>858</v>
      </c>
      <c r="H78" s="217">
        <v>2</v>
      </c>
    </row>
    <row r="79" spans="1:8" ht="30" customHeight="1" x14ac:dyDescent="0.3">
      <c r="A79" s="122" t="s">
        <v>1176</v>
      </c>
      <c r="B79" s="207">
        <v>1.0029999999999999</v>
      </c>
      <c r="C79" s="207">
        <v>1.004</v>
      </c>
      <c r="D79" s="207">
        <v>1.0049999999999999</v>
      </c>
      <c r="E79" s="207">
        <v>1.0049999999999999</v>
      </c>
      <c r="F79" s="206">
        <v>859</v>
      </c>
      <c r="H79" s="217">
        <v>2</v>
      </c>
    </row>
    <row r="80" spans="1:8" ht="30" customHeight="1" x14ac:dyDescent="0.3">
      <c r="A80" s="122" t="s">
        <v>1177</v>
      </c>
      <c r="B80" s="207">
        <v>1.016</v>
      </c>
      <c r="C80" s="207">
        <v>1.018</v>
      </c>
      <c r="D80" s="207">
        <v>1.02</v>
      </c>
      <c r="E80" s="207">
        <v>1.0209999999999999</v>
      </c>
      <c r="F80" s="206">
        <v>865</v>
      </c>
      <c r="H80" s="217">
        <v>2</v>
      </c>
    </row>
    <row r="81" spans="1:8" ht="30" customHeight="1" x14ac:dyDescent="0.3">
      <c r="A81" s="122" t="s">
        <v>1178</v>
      </c>
      <c r="B81" s="207">
        <v>1.016</v>
      </c>
      <c r="C81" s="207">
        <v>1.018</v>
      </c>
      <c r="D81" s="207">
        <v>1.02</v>
      </c>
      <c r="E81" s="207">
        <v>1.0209999999999999</v>
      </c>
      <c r="F81" s="206">
        <v>866</v>
      </c>
      <c r="H81" s="217">
        <v>2</v>
      </c>
    </row>
    <row r="82" spans="1:8" ht="30" customHeight="1" x14ac:dyDescent="0.3">
      <c r="A82" s="122" t="s">
        <v>1179</v>
      </c>
      <c r="B82" s="207">
        <v>1.016</v>
      </c>
      <c r="C82" s="207">
        <v>1.018</v>
      </c>
      <c r="D82" s="207">
        <v>1.02</v>
      </c>
      <c r="E82" s="207">
        <v>1.0209999999999999</v>
      </c>
      <c r="F82" s="206">
        <v>867</v>
      </c>
      <c r="H82" s="217">
        <v>2</v>
      </c>
    </row>
    <row r="83" spans="1:8" ht="30" customHeight="1" x14ac:dyDescent="0.3">
      <c r="A83" s="122" t="s">
        <v>1180</v>
      </c>
      <c r="B83" s="207">
        <v>1.016</v>
      </c>
      <c r="C83" s="207">
        <v>1.018</v>
      </c>
      <c r="D83" s="207">
        <v>1.02</v>
      </c>
      <c r="E83" s="207">
        <v>1.0209999999999999</v>
      </c>
      <c r="F83" s="206">
        <v>868</v>
      </c>
      <c r="H83" s="217">
        <v>2</v>
      </c>
    </row>
    <row r="84" spans="1:8" ht="30" customHeight="1" x14ac:dyDescent="0.3">
      <c r="A84" s="122" t="s">
        <v>1181</v>
      </c>
      <c r="B84" s="207">
        <v>1.016</v>
      </c>
      <c r="C84" s="207">
        <v>1.018</v>
      </c>
      <c r="D84" s="207">
        <v>1.02</v>
      </c>
      <c r="E84" s="207">
        <v>1.0209999999999999</v>
      </c>
      <c r="F84" s="206">
        <v>869</v>
      </c>
      <c r="H84" s="217">
        <v>2</v>
      </c>
    </row>
    <row r="85" spans="1:8" ht="30" customHeight="1" x14ac:dyDescent="0.3">
      <c r="A85" s="122" t="s">
        <v>1182</v>
      </c>
      <c r="B85" s="207">
        <v>1.0289999999999999</v>
      </c>
      <c r="C85" s="207">
        <v>1.034</v>
      </c>
      <c r="D85" s="207">
        <v>1.0289999999999999</v>
      </c>
      <c r="E85" s="207">
        <v>1.0369999999999999</v>
      </c>
      <c r="F85" s="206">
        <v>870</v>
      </c>
      <c r="H85" s="217">
        <v>2</v>
      </c>
    </row>
    <row r="86" spans="1:8" ht="30" customHeight="1" x14ac:dyDescent="0.3">
      <c r="A86" s="122" t="s">
        <v>1183</v>
      </c>
      <c r="B86" s="207">
        <v>1.016</v>
      </c>
      <c r="C86" s="207">
        <v>1.018</v>
      </c>
      <c r="D86" s="207">
        <v>1.02</v>
      </c>
      <c r="E86" s="207">
        <v>1.0209999999999999</v>
      </c>
      <c r="F86" s="206">
        <v>871</v>
      </c>
      <c r="H86" s="217">
        <v>2</v>
      </c>
    </row>
    <row r="87" spans="1:8" ht="30" customHeight="1" x14ac:dyDescent="0.3">
      <c r="A87" s="122" t="s">
        <v>1184</v>
      </c>
      <c r="B87" s="207">
        <v>1.016</v>
      </c>
      <c r="C87" s="207">
        <v>1.018</v>
      </c>
      <c r="D87" s="207">
        <v>1.02</v>
      </c>
      <c r="E87" s="207">
        <v>1.0209999999999999</v>
      </c>
      <c r="F87" s="206">
        <v>872</v>
      </c>
      <c r="H87" s="217">
        <v>2</v>
      </c>
    </row>
    <row r="88" spans="1:8" ht="30" customHeight="1" x14ac:dyDescent="0.3">
      <c r="A88" s="122" t="s">
        <v>1185</v>
      </c>
      <c r="B88" s="207">
        <v>1.016</v>
      </c>
      <c r="C88" s="207">
        <v>1.018</v>
      </c>
      <c r="D88" s="207">
        <v>1.02</v>
      </c>
      <c r="E88" s="207">
        <v>1.0209999999999999</v>
      </c>
      <c r="F88" s="206">
        <v>873</v>
      </c>
      <c r="H88" s="217">
        <v>2</v>
      </c>
    </row>
    <row r="89" spans="1:8" ht="30" customHeight="1" x14ac:dyDescent="0.3">
      <c r="A89" s="122" t="s">
        <v>1186</v>
      </c>
      <c r="B89" s="207">
        <v>1.016</v>
      </c>
      <c r="C89" s="207">
        <v>1.018</v>
      </c>
      <c r="D89" s="207">
        <v>1.02</v>
      </c>
      <c r="E89" s="207">
        <v>1.0209999999999999</v>
      </c>
      <c r="F89" s="206">
        <v>874</v>
      </c>
      <c r="H89" s="217">
        <v>2</v>
      </c>
    </row>
    <row r="90" spans="1:8" ht="30" customHeight="1" x14ac:dyDescent="0.3">
      <c r="A90" s="122" t="s">
        <v>1187</v>
      </c>
      <c r="B90" s="207">
        <v>1.016</v>
      </c>
      <c r="C90" s="207">
        <v>1.018</v>
      </c>
      <c r="D90" s="207">
        <v>1.02</v>
      </c>
      <c r="E90" s="207">
        <v>1.0209999999999999</v>
      </c>
      <c r="F90" s="206">
        <v>875</v>
      </c>
      <c r="H90" s="217">
        <v>2</v>
      </c>
    </row>
    <row r="91" spans="1:8" ht="30" customHeight="1" x14ac:dyDescent="0.3">
      <c r="A91" s="122" t="s">
        <v>1188</v>
      </c>
      <c r="B91" s="207">
        <v>1.016</v>
      </c>
      <c r="C91" s="207">
        <v>1.018</v>
      </c>
      <c r="D91" s="207">
        <v>1.02</v>
      </c>
      <c r="E91" s="207">
        <v>1.0209999999999999</v>
      </c>
      <c r="F91" s="206">
        <v>876</v>
      </c>
      <c r="H91" s="217">
        <v>2</v>
      </c>
    </row>
    <row r="92" spans="1:8" ht="30" customHeight="1" x14ac:dyDescent="0.3">
      <c r="A92" s="122" t="s">
        <v>1189</v>
      </c>
      <c r="B92" s="207">
        <v>1.042</v>
      </c>
      <c r="C92" s="207">
        <v>1.044</v>
      </c>
      <c r="D92" s="207">
        <v>1.0429999999999999</v>
      </c>
      <c r="E92" s="207">
        <v>1.046</v>
      </c>
      <c r="F92" s="206">
        <v>877</v>
      </c>
      <c r="H92" s="217">
        <v>2</v>
      </c>
    </row>
    <row r="93" spans="1:8" ht="30" customHeight="1" x14ac:dyDescent="0.3">
      <c r="A93" s="122" t="s">
        <v>1190</v>
      </c>
      <c r="B93" s="207">
        <v>1.075</v>
      </c>
      <c r="C93" s="207">
        <v>1.08</v>
      </c>
      <c r="D93" s="207">
        <v>1.0760000000000001</v>
      </c>
      <c r="E93" s="207">
        <v>1.0840000000000001</v>
      </c>
      <c r="F93" s="206">
        <v>878</v>
      </c>
      <c r="H93" s="217">
        <v>2</v>
      </c>
    </row>
    <row r="94" spans="1:8" ht="30" customHeight="1" x14ac:dyDescent="0.3">
      <c r="A94" s="122" t="s">
        <v>1191</v>
      </c>
      <c r="B94" s="207">
        <v>1.016</v>
      </c>
      <c r="C94" s="207">
        <v>1.0169999999999999</v>
      </c>
      <c r="D94" s="207">
        <v>1.0189999999999999</v>
      </c>
      <c r="E94" s="207">
        <v>1.02</v>
      </c>
      <c r="F94" s="206">
        <v>880</v>
      </c>
      <c r="H94" s="217">
        <v>2</v>
      </c>
    </row>
    <row r="95" spans="1:8" ht="30" customHeight="1" x14ac:dyDescent="0.3">
      <c r="A95" s="122" t="s">
        <v>1192</v>
      </c>
      <c r="B95" s="207">
        <v>1.016</v>
      </c>
      <c r="C95" s="207">
        <v>1.0169999999999999</v>
      </c>
      <c r="D95" s="207">
        <v>1.0189999999999999</v>
      </c>
      <c r="E95" s="207">
        <v>1.0209999999999999</v>
      </c>
      <c r="F95" s="206">
        <v>881</v>
      </c>
      <c r="H95" s="217">
        <v>2</v>
      </c>
    </row>
    <row r="96" spans="1:8" ht="30" customHeight="1" x14ac:dyDescent="0.3">
      <c r="A96" s="122" t="s">
        <v>1193</v>
      </c>
      <c r="B96" s="207">
        <v>1.022</v>
      </c>
      <c r="C96" s="207">
        <v>1.0249999999999999</v>
      </c>
      <c r="D96" s="207">
        <v>1.0209999999999999</v>
      </c>
      <c r="E96" s="207">
        <v>1.0269999999999999</v>
      </c>
      <c r="F96" s="206">
        <v>882</v>
      </c>
      <c r="H96" s="217">
        <v>2</v>
      </c>
    </row>
    <row r="97" spans="1:8" ht="30" customHeight="1" x14ac:dyDescent="0.3">
      <c r="A97" s="122" t="s">
        <v>1194</v>
      </c>
      <c r="B97" s="207">
        <v>1.016</v>
      </c>
      <c r="C97" s="207">
        <v>1.0169999999999999</v>
      </c>
      <c r="D97" s="207">
        <v>1.0189999999999999</v>
      </c>
      <c r="E97" s="207">
        <v>1.0209999999999999</v>
      </c>
      <c r="F97" s="206">
        <v>883</v>
      </c>
      <c r="H97" s="217">
        <v>2</v>
      </c>
    </row>
    <row r="98" spans="1:8" ht="30" customHeight="1" x14ac:dyDescent="0.3">
      <c r="A98" s="122" t="s">
        <v>1195</v>
      </c>
      <c r="B98" s="207">
        <v>1.0409999999999999</v>
      </c>
      <c r="C98" s="207">
        <v>1.044</v>
      </c>
      <c r="D98" s="207">
        <v>1.02</v>
      </c>
      <c r="E98" s="207">
        <v>1.0209999999999999</v>
      </c>
      <c r="F98" s="206">
        <v>884</v>
      </c>
      <c r="H98" s="217">
        <v>3</v>
      </c>
    </row>
    <row r="99" spans="1:8" ht="30" customHeight="1" x14ac:dyDescent="0.3">
      <c r="A99" s="122" t="s">
        <v>1196</v>
      </c>
      <c r="B99" s="207">
        <v>1.016</v>
      </c>
      <c r="C99" s="207">
        <v>1.018</v>
      </c>
      <c r="D99" s="207">
        <v>1.02</v>
      </c>
      <c r="E99" s="207">
        <v>1.0209999999999999</v>
      </c>
      <c r="F99" s="206">
        <v>885</v>
      </c>
      <c r="H99" s="217">
        <v>3</v>
      </c>
    </row>
    <row r="100" spans="1:8" ht="30" customHeight="1" x14ac:dyDescent="0.3">
      <c r="A100" s="122" t="s">
        <v>1197</v>
      </c>
      <c r="B100" s="207">
        <v>1.016</v>
      </c>
      <c r="C100" s="207">
        <v>1.018</v>
      </c>
      <c r="D100" s="207">
        <v>1.02</v>
      </c>
      <c r="E100" s="207">
        <v>1.0209999999999999</v>
      </c>
      <c r="F100" s="206">
        <v>886</v>
      </c>
      <c r="H100" s="217">
        <v>3</v>
      </c>
    </row>
    <row r="101" spans="1:8" ht="30" customHeight="1" x14ac:dyDescent="0.3">
      <c r="A101" s="122" t="s">
        <v>1198</v>
      </c>
      <c r="B101" s="207">
        <v>1.016</v>
      </c>
      <c r="C101" s="207">
        <v>1.018</v>
      </c>
      <c r="D101" s="207">
        <v>1.02</v>
      </c>
      <c r="E101" s="207">
        <v>1.0209999999999999</v>
      </c>
      <c r="F101" s="206">
        <v>887</v>
      </c>
      <c r="H101" s="217">
        <v>3</v>
      </c>
    </row>
    <row r="102" spans="1:8" ht="30" customHeight="1" x14ac:dyDescent="0.3">
      <c r="A102" s="122" t="s">
        <v>1199</v>
      </c>
      <c r="B102" s="207">
        <v>1.016</v>
      </c>
      <c r="C102" s="207">
        <v>1.018</v>
      </c>
      <c r="D102" s="207">
        <v>1.02</v>
      </c>
      <c r="E102" s="207">
        <v>1.0209999999999999</v>
      </c>
      <c r="F102" s="206">
        <v>889</v>
      </c>
      <c r="H102" s="217">
        <v>3</v>
      </c>
    </row>
    <row r="103" spans="1:8" ht="30" customHeight="1" x14ac:dyDescent="0.3">
      <c r="A103" s="122" t="s">
        <v>1200</v>
      </c>
      <c r="B103" s="207">
        <v>1.016</v>
      </c>
      <c r="C103" s="207">
        <v>1.0169999999999999</v>
      </c>
      <c r="D103" s="207">
        <v>1.0189999999999999</v>
      </c>
      <c r="E103" s="207">
        <v>1.02</v>
      </c>
      <c r="F103" s="206">
        <v>890</v>
      </c>
      <c r="H103" s="217">
        <v>3</v>
      </c>
    </row>
    <row r="104" spans="1:8" ht="30" customHeight="1" x14ac:dyDescent="0.3">
      <c r="A104" s="122" t="s">
        <v>1201</v>
      </c>
      <c r="B104" s="207">
        <v>1.016</v>
      </c>
      <c r="C104" s="207">
        <v>1.0169999999999999</v>
      </c>
      <c r="D104" s="207">
        <v>1.0189999999999999</v>
      </c>
      <c r="E104" s="207">
        <v>1.02</v>
      </c>
      <c r="F104" s="206">
        <v>891</v>
      </c>
      <c r="H104" s="217">
        <v>3</v>
      </c>
    </row>
    <row r="105" spans="1:8" ht="30" customHeight="1" x14ac:dyDescent="0.3">
      <c r="A105" s="122" t="s">
        <v>1202</v>
      </c>
      <c r="B105" s="207">
        <v>1.048</v>
      </c>
      <c r="C105" s="207">
        <v>1.05</v>
      </c>
      <c r="D105" s="207">
        <v>1.048</v>
      </c>
      <c r="E105" s="207">
        <v>1.0509999999999999</v>
      </c>
      <c r="F105" s="206">
        <v>892</v>
      </c>
      <c r="H105" s="217">
        <v>3</v>
      </c>
    </row>
    <row r="106" spans="1:8" ht="30" customHeight="1" x14ac:dyDescent="0.3">
      <c r="A106" s="122" t="s">
        <v>1203</v>
      </c>
      <c r="B106" s="207">
        <v>1.016</v>
      </c>
      <c r="C106" s="207">
        <v>1.0169999999999999</v>
      </c>
      <c r="D106" s="207">
        <v>1.0189999999999999</v>
      </c>
      <c r="E106" s="207">
        <v>1.02</v>
      </c>
      <c r="F106" s="206">
        <v>893</v>
      </c>
      <c r="H106" s="217">
        <v>3</v>
      </c>
    </row>
    <row r="107" spans="1:8" ht="30" customHeight="1" x14ac:dyDescent="0.3">
      <c r="A107" s="122" t="s">
        <v>1204</v>
      </c>
      <c r="B107" s="207">
        <v>1.016</v>
      </c>
      <c r="C107" s="207">
        <v>1.0169999999999999</v>
      </c>
      <c r="D107" s="207">
        <v>1.0189999999999999</v>
      </c>
      <c r="E107" s="207">
        <v>1.02</v>
      </c>
      <c r="F107" s="206">
        <v>894</v>
      </c>
      <c r="H107" s="217">
        <v>3</v>
      </c>
    </row>
    <row r="108" spans="1:8" ht="30" customHeight="1" x14ac:dyDescent="0.3">
      <c r="A108" s="122" t="s">
        <v>1205</v>
      </c>
      <c r="B108" s="207">
        <v>1.016</v>
      </c>
      <c r="C108" s="207">
        <v>1.018</v>
      </c>
      <c r="D108" s="207">
        <v>1.02</v>
      </c>
      <c r="E108" s="207">
        <v>1.0209999999999999</v>
      </c>
      <c r="F108" s="206">
        <v>895</v>
      </c>
      <c r="H108" s="217">
        <v>3</v>
      </c>
    </row>
    <row r="109" spans="1:8" ht="30" customHeight="1" x14ac:dyDescent="0.3">
      <c r="A109" s="122" t="s">
        <v>1206</v>
      </c>
      <c r="B109" s="207">
        <v>1.0049999999999999</v>
      </c>
      <c r="C109" s="207">
        <v>1.008</v>
      </c>
      <c r="D109" s="207">
        <v>1.006</v>
      </c>
      <c r="E109" s="207">
        <v>1.0109999999999999</v>
      </c>
      <c r="F109" s="206">
        <v>896</v>
      </c>
      <c r="H109" s="217">
        <v>3</v>
      </c>
    </row>
    <row r="110" spans="1:8" ht="30" customHeight="1" x14ac:dyDescent="0.3">
      <c r="A110" s="122" t="s">
        <v>1207</v>
      </c>
      <c r="B110" s="207">
        <v>1.016</v>
      </c>
      <c r="C110" s="207">
        <v>1.0169999999999999</v>
      </c>
      <c r="D110" s="207">
        <v>1.0189999999999999</v>
      </c>
      <c r="E110" s="207">
        <v>1.02</v>
      </c>
      <c r="F110" s="206">
        <v>897</v>
      </c>
      <c r="H110" s="217">
        <v>3</v>
      </c>
    </row>
    <row r="111" spans="1:8" ht="30" customHeight="1" x14ac:dyDescent="0.3">
      <c r="A111" s="122" t="s">
        <v>1208</v>
      </c>
      <c r="B111" s="207">
        <v>1.03</v>
      </c>
      <c r="C111" s="207">
        <v>1.036</v>
      </c>
      <c r="D111" s="207">
        <v>1.02</v>
      </c>
      <c r="E111" s="207">
        <v>1.0209999999999999</v>
      </c>
      <c r="F111" s="206">
        <v>898</v>
      </c>
      <c r="H111" s="217">
        <v>3</v>
      </c>
    </row>
    <row r="112" spans="1:8" ht="30" customHeight="1" x14ac:dyDescent="0.3">
      <c r="A112" s="122" t="s">
        <v>1209</v>
      </c>
      <c r="B112" s="207">
        <v>1.018</v>
      </c>
      <c r="C112" s="207">
        <v>1.0209999999999999</v>
      </c>
      <c r="D112" s="207">
        <v>1.018</v>
      </c>
      <c r="E112" s="207">
        <v>1.0209999999999999</v>
      </c>
      <c r="F112" s="206">
        <v>899</v>
      </c>
      <c r="H112" s="217">
        <v>3</v>
      </c>
    </row>
    <row r="113" spans="1:8" ht="30" customHeight="1" x14ac:dyDescent="0.3">
      <c r="A113" s="122" t="s">
        <v>1210</v>
      </c>
      <c r="B113" s="207">
        <v>1.016</v>
      </c>
      <c r="C113" s="207">
        <v>1.018</v>
      </c>
      <c r="D113" s="207">
        <v>1.02</v>
      </c>
      <c r="E113" s="207">
        <v>1.0209999999999999</v>
      </c>
      <c r="F113" s="206">
        <v>911</v>
      </c>
      <c r="H113" s="217">
        <v>3</v>
      </c>
    </row>
    <row r="114" spans="1:8" ht="30" customHeight="1" x14ac:dyDescent="0.3">
      <c r="A114" s="122" t="s">
        <v>1211</v>
      </c>
      <c r="B114" s="207">
        <v>1.016</v>
      </c>
      <c r="C114" s="207">
        <v>1.018</v>
      </c>
      <c r="D114" s="207">
        <v>1.02</v>
      </c>
      <c r="E114" s="207">
        <v>1.0209999999999999</v>
      </c>
      <c r="F114" s="206">
        <v>912</v>
      </c>
      <c r="H114" s="217">
        <v>3</v>
      </c>
    </row>
    <row r="115" spans="1:8" ht="30" customHeight="1" x14ac:dyDescent="0.3">
      <c r="A115" s="122" t="s">
        <v>1212</v>
      </c>
      <c r="B115" s="207">
        <v>1.016</v>
      </c>
      <c r="C115" s="207">
        <v>1.0169999999999999</v>
      </c>
      <c r="D115" s="207">
        <v>1.0189999999999999</v>
      </c>
      <c r="E115" s="207">
        <v>1.02</v>
      </c>
      <c r="F115" s="206">
        <v>913</v>
      </c>
      <c r="H115" s="217">
        <v>3</v>
      </c>
    </row>
    <row r="116" spans="1:8" ht="30" customHeight="1" x14ac:dyDescent="0.3">
      <c r="A116" s="122" t="s">
        <v>1213</v>
      </c>
      <c r="B116" s="207">
        <v>1.016</v>
      </c>
      <c r="C116" s="207">
        <v>1.018</v>
      </c>
      <c r="D116" s="207">
        <v>1.02</v>
      </c>
      <c r="E116" s="207">
        <v>1.0209999999999999</v>
      </c>
      <c r="F116" s="206">
        <v>914</v>
      </c>
      <c r="H116" s="217">
        <v>3</v>
      </c>
    </row>
    <row r="117" spans="1:8" ht="30" customHeight="1" x14ac:dyDescent="0.3">
      <c r="A117" s="122" t="s">
        <v>1215</v>
      </c>
      <c r="B117" s="207">
        <v>1.016</v>
      </c>
      <c r="C117" s="207">
        <v>1.018</v>
      </c>
      <c r="D117" s="207">
        <v>1.02</v>
      </c>
      <c r="E117" s="207">
        <v>1.0209999999999999</v>
      </c>
      <c r="F117" s="206">
        <v>916</v>
      </c>
      <c r="H117" s="217">
        <v>3</v>
      </c>
    </row>
    <row r="118" spans="1:8" ht="30" customHeight="1" x14ac:dyDescent="0.3">
      <c r="A118" s="122" t="s">
        <v>1216</v>
      </c>
      <c r="B118" s="207">
        <v>1.006</v>
      </c>
      <c r="C118" s="207">
        <v>1.008</v>
      </c>
      <c r="D118" s="207">
        <v>1.006</v>
      </c>
      <c r="E118" s="207">
        <v>1.0089999999999999</v>
      </c>
      <c r="F118" s="206">
        <v>917</v>
      </c>
      <c r="H118" s="217">
        <v>3</v>
      </c>
    </row>
    <row r="119" spans="1:8" ht="30" customHeight="1" x14ac:dyDescent="0.3">
      <c r="A119" s="122" t="s">
        <v>1217</v>
      </c>
      <c r="B119" s="207">
        <v>1.016</v>
      </c>
      <c r="C119" s="207">
        <v>1.018</v>
      </c>
      <c r="D119" s="207">
        <v>1.02</v>
      </c>
      <c r="E119" s="207">
        <v>1.0209999999999999</v>
      </c>
      <c r="F119" s="206">
        <v>918</v>
      </c>
      <c r="H119" s="217">
        <v>3</v>
      </c>
    </row>
    <row r="120" spans="1:8" ht="30" customHeight="1" x14ac:dyDescent="0.3">
      <c r="A120" s="122" t="s">
        <v>1218</v>
      </c>
      <c r="B120" s="207">
        <v>1.016</v>
      </c>
      <c r="C120" s="207">
        <v>1.0169999999999999</v>
      </c>
      <c r="D120" s="207">
        <v>1.0189999999999999</v>
      </c>
      <c r="E120" s="207">
        <v>1.02</v>
      </c>
      <c r="F120" s="206">
        <v>919</v>
      </c>
      <c r="H120" s="217">
        <v>3</v>
      </c>
    </row>
    <row r="121" spans="1:8" ht="30" customHeight="1" x14ac:dyDescent="0.3">
      <c r="A121" s="122" t="s">
        <v>1219</v>
      </c>
      <c r="B121" s="207">
        <v>1.052</v>
      </c>
      <c r="C121" s="207">
        <v>1.0589999999999999</v>
      </c>
      <c r="D121" s="207">
        <v>1.054</v>
      </c>
      <c r="E121" s="207">
        <v>1.0680000000000001</v>
      </c>
      <c r="F121" s="206">
        <v>921</v>
      </c>
      <c r="H121" s="217">
        <v>3</v>
      </c>
    </row>
    <row r="122" spans="1:8" ht="30" customHeight="1" x14ac:dyDescent="0.3">
      <c r="A122" s="122" t="s">
        <v>1220</v>
      </c>
      <c r="B122" s="207">
        <v>1.077</v>
      </c>
      <c r="C122" s="207">
        <v>1.0820000000000001</v>
      </c>
      <c r="D122" s="207">
        <v>1.079</v>
      </c>
      <c r="E122" s="207">
        <v>1.087</v>
      </c>
      <c r="F122" s="206">
        <v>923</v>
      </c>
      <c r="H122" s="217">
        <v>3</v>
      </c>
    </row>
    <row r="123" spans="1:8" ht="30" customHeight="1" x14ac:dyDescent="0.3">
      <c r="A123" s="122" t="s">
        <v>1221</v>
      </c>
      <c r="B123" s="207">
        <v>1.04</v>
      </c>
      <c r="C123" s="207">
        <v>1.0469999999999999</v>
      </c>
      <c r="D123" s="207">
        <v>1.042</v>
      </c>
      <c r="E123" s="207">
        <v>1.052</v>
      </c>
      <c r="F123" s="206">
        <v>924</v>
      </c>
      <c r="H123" s="217">
        <v>3</v>
      </c>
    </row>
    <row r="124" spans="1:8" ht="30" customHeight="1" x14ac:dyDescent="0.3">
      <c r="A124" s="122" t="s">
        <v>1222</v>
      </c>
      <c r="B124" s="207">
        <v>1.042</v>
      </c>
      <c r="C124" s="207">
        <v>1.044</v>
      </c>
      <c r="D124" s="207">
        <v>1.042</v>
      </c>
      <c r="E124" s="207">
        <v>1.046</v>
      </c>
      <c r="F124" s="206">
        <v>925</v>
      </c>
      <c r="H124" s="217">
        <v>3</v>
      </c>
    </row>
    <row r="125" spans="1:8" ht="30" customHeight="1" x14ac:dyDescent="0.3">
      <c r="A125" s="122" t="s">
        <v>1225</v>
      </c>
      <c r="B125" s="207">
        <v>1.012</v>
      </c>
      <c r="C125" s="207">
        <v>1.016</v>
      </c>
      <c r="D125" s="207">
        <v>1.012</v>
      </c>
      <c r="E125" s="207">
        <v>1.0189999999999999</v>
      </c>
      <c r="F125" s="206" t="s">
        <v>1224</v>
      </c>
      <c r="H125" s="217">
        <v>3</v>
      </c>
    </row>
    <row r="126" spans="1:8" ht="30" customHeight="1" x14ac:dyDescent="0.3">
      <c r="A126" s="122" t="s">
        <v>1228</v>
      </c>
      <c r="B126" s="207">
        <v>1.0389999999999999</v>
      </c>
      <c r="C126" s="207">
        <v>1.04</v>
      </c>
      <c r="D126" s="207">
        <v>1.05</v>
      </c>
      <c r="E126" s="207">
        <v>1.0569999999999999</v>
      </c>
      <c r="F126" s="206" t="s">
        <v>1227</v>
      </c>
      <c r="H126" s="217">
        <v>3</v>
      </c>
    </row>
    <row r="127" spans="1:8" ht="30" customHeight="1" x14ac:dyDescent="0.3">
      <c r="A127" s="122" t="s">
        <v>1231</v>
      </c>
      <c r="B127" s="207">
        <v>0.99099999999999999</v>
      </c>
      <c r="C127" s="207">
        <v>0.99199999999999999</v>
      </c>
      <c r="D127" s="207">
        <v>0.98399999999999999</v>
      </c>
      <c r="E127" s="207">
        <v>0.98499999999999999</v>
      </c>
      <c r="F127" s="206" t="s">
        <v>1230</v>
      </c>
      <c r="H127" s="217">
        <v>3</v>
      </c>
    </row>
    <row r="128" spans="1:8" ht="30" customHeight="1" x14ac:dyDescent="0.3">
      <c r="A128" s="122" t="s">
        <v>1234</v>
      </c>
      <c r="B128" s="207">
        <v>1.0009999999999999</v>
      </c>
      <c r="C128" s="207">
        <v>1.0009999999999999</v>
      </c>
      <c r="D128" s="207">
        <v>1.0009999999999999</v>
      </c>
      <c r="E128" s="207">
        <v>1.002</v>
      </c>
      <c r="F128" s="206" t="s">
        <v>1233</v>
      </c>
      <c r="H128" s="217">
        <v>3</v>
      </c>
    </row>
    <row r="129" spans="1:8" ht="30" customHeight="1" x14ac:dyDescent="0.3">
      <c r="A129" s="122" t="s">
        <v>1237</v>
      </c>
      <c r="B129" s="207">
        <v>1.0029999999999999</v>
      </c>
      <c r="C129" s="207">
        <v>1.004</v>
      </c>
      <c r="D129" s="207">
        <v>1.0029999999999999</v>
      </c>
      <c r="E129" s="207">
        <v>1.0029999999999999</v>
      </c>
      <c r="F129" s="206" t="s">
        <v>1236</v>
      </c>
      <c r="H129" s="217">
        <v>3</v>
      </c>
    </row>
    <row r="130" spans="1:8" ht="30" customHeight="1" x14ac:dyDescent="0.3">
      <c r="A130" s="122" t="s">
        <v>1241</v>
      </c>
      <c r="B130" s="207">
        <v>1.016</v>
      </c>
      <c r="C130" s="207">
        <v>1.0169999999999999</v>
      </c>
      <c r="D130" s="207">
        <v>1.0189999999999999</v>
      </c>
      <c r="E130" s="207">
        <v>1.02</v>
      </c>
      <c r="F130" s="206" t="s">
        <v>1239</v>
      </c>
      <c r="H130" s="217">
        <v>3</v>
      </c>
    </row>
    <row r="131" spans="1:8" ht="30" customHeight="1" x14ac:dyDescent="0.3">
      <c r="A131" s="208" t="s">
        <v>1375</v>
      </c>
      <c r="B131" s="209">
        <v>1.016</v>
      </c>
      <c r="C131" s="209">
        <v>1.0169999999999999</v>
      </c>
      <c r="D131" s="209">
        <v>1.0189999999999999</v>
      </c>
      <c r="E131" s="209">
        <v>1.02</v>
      </c>
      <c r="F131" s="210">
        <v>920</v>
      </c>
      <c r="H131" s="217">
        <v>3</v>
      </c>
    </row>
    <row r="132" spans="1:8" ht="6.75" customHeight="1" x14ac:dyDescent="0.3">
      <c r="A132" s="214"/>
      <c r="B132" s="215"/>
      <c r="C132" s="215"/>
      <c r="D132" s="215"/>
      <c r="E132" s="215"/>
      <c r="F132" s="216"/>
      <c r="H132" s="217">
        <v>0</v>
      </c>
    </row>
    <row r="133" spans="1:8" ht="30" customHeight="1" x14ac:dyDescent="0.3">
      <c r="A133" s="211"/>
      <c r="B133" s="212"/>
      <c r="C133" s="212"/>
      <c r="D133" s="212"/>
      <c r="E133" s="212"/>
      <c r="F133" s="213"/>
      <c r="H133" s="217">
        <v>0</v>
      </c>
    </row>
    <row r="134" spans="1:8" ht="30" customHeight="1" x14ac:dyDescent="0.3">
      <c r="A134" s="122"/>
      <c r="B134" s="123"/>
      <c r="C134" s="123"/>
      <c r="D134" s="123"/>
      <c r="E134" s="123"/>
      <c r="F134" s="124"/>
      <c r="H134" s="217">
        <v>0</v>
      </c>
    </row>
    <row r="135" spans="1:8" ht="30" customHeight="1" x14ac:dyDescent="0.3">
      <c r="A135" s="122"/>
      <c r="B135" s="123"/>
      <c r="C135" s="123"/>
      <c r="D135" s="123"/>
      <c r="E135" s="123"/>
      <c r="F135" s="124"/>
      <c r="H135" s="217">
        <v>0</v>
      </c>
    </row>
    <row r="136" spans="1:8" ht="30" customHeight="1" x14ac:dyDescent="0.3">
      <c r="A136" s="122"/>
      <c r="B136" s="123"/>
      <c r="C136" s="123"/>
      <c r="D136" s="123"/>
      <c r="E136" s="123"/>
      <c r="F136" s="124"/>
      <c r="H136" s="217">
        <v>0</v>
      </c>
    </row>
    <row r="137" spans="1:8" ht="30" customHeight="1" x14ac:dyDescent="0.3">
      <c r="A137" s="122"/>
      <c r="B137" s="123"/>
      <c r="C137" s="123"/>
      <c r="D137" s="123"/>
      <c r="E137" s="123"/>
      <c r="F137" s="124"/>
      <c r="H137" s="217">
        <v>0</v>
      </c>
    </row>
    <row r="138" spans="1:8" ht="30" customHeight="1" x14ac:dyDescent="0.3">
      <c r="A138" s="122"/>
      <c r="B138" s="123"/>
      <c r="C138" s="123"/>
      <c r="D138" s="123"/>
      <c r="E138" s="123"/>
      <c r="F138" s="124"/>
      <c r="H138" s="217">
        <v>0</v>
      </c>
    </row>
    <row r="140" spans="1:8" ht="30" customHeight="1" x14ac:dyDescent="0.3">
      <c r="A140" s="263" t="s">
        <v>77</v>
      </c>
      <c r="B140" s="303"/>
      <c r="C140" s="303"/>
      <c r="D140" s="303"/>
      <c r="E140" s="303"/>
      <c r="F140" s="264"/>
    </row>
    <row r="141" spans="1:8" ht="30" customHeight="1" x14ac:dyDescent="0.3">
      <c r="A141" s="263" t="s">
        <v>14</v>
      </c>
      <c r="B141" s="303"/>
      <c r="C141" s="303"/>
      <c r="D141" s="303"/>
      <c r="E141" s="303"/>
      <c r="F141" s="264"/>
    </row>
    <row r="142" spans="1:8" ht="30" customHeight="1" x14ac:dyDescent="0.3">
      <c r="A142" s="114" t="s">
        <v>12</v>
      </c>
      <c r="B142" s="114" t="s">
        <v>7</v>
      </c>
      <c r="C142" s="114" t="s">
        <v>8</v>
      </c>
      <c r="D142" s="114" t="s">
        <v>9</v>
      </c>
      <c r="E142" s="114" t="s">
        <v>10</v>
      </c>
      <c r="F142" s="114" t="s">
        <v>11</v>
      </c>
    </row>
    <row r="143" spans="1:8" ht="30" customHeight="1" x14ac:dyDescent="0.3">
      <c r="A143" s="122" t="s">
        <v>1124</v>
      </c>
      <c r="B143" s="207">
        <v>1.0149999999999999</v>
      </c>
      <c r="C143" s="207">
        <v>1.0209999999999999</v>
      </c>
      <c r="D143" s="207">
        <v>1.0149999999999999</v>
      </c>
      <c r="E143" s="207">
        <v>1.0209999999999999</v>
      </c>
      <c r="F143" s="124">
        <v>622</v>
      </c>
      <c r="H143" s="217">
        <v>4</v>
      </c>
    </row>
    <row r="144" spans="1:8" ht="30" customHeight="1" x14ac:dyDescent="0.3">
      <c r="A144" s="122" t="s">
        <v>1125</v>
      </c>
      <c r="B144" s="207">
        <v>1</v>
      </c>
      <c r="C144" s="207">
        <v>1</v>
      </c>
      <c r="D144" s="207">
        <v>1</v>
      </c>
      <c r="E144" s="207">
        <v>1</v>
      </c>
      <c r="F144" s="124">
        <v>601</v>
      </c>
      <c r="H144" s="217">
        <v>4</v>
      </c>
    </row>
    <row r="145" spans="1:8" ht="30" customHeight="1" x14ac:dyDescent="0.3">
      <c r="A145" s="122" t="s">
        <v>1126</v>
      </c>
      <c r="B145" s="207">
        <v>1.012</v>
      </c>
      <c r="C145" s="207">
        <v>1.012</v>
      </c>
      <c r="D145" s="207">
        <v>1.0129999999999999</v>
      </c>
      <c r="E145" s="207">
        <v>1.014</v>
      </c>
      <c r="F145" s="124">
        <v>603</v>
      </c>
      <c r="H145" s="217">
        <v>4</v>
      </c>
    </row>
    <row r="146" spans="1:8" ht="30" customHeight="1" x14ac:dyDescent="0.3">
      <c r="A146" s="122" t="s">
        <v>734</v>
      </c>
      <c r="B146" s="207">
        <v>1.03</v>
      </c>
      <c r="C146" s="207">
        <v>1.0349999999999999</v>
      </c>
      <c r="D146" s="207">
        <v>1.0129999999999999</v>
      </c>
      <c r="E146" s="207">
        <v>1.014</v>
      </c>
      <c r="F146" s="124">
        <v>618</v>
      </c>
      <c r="H146" s="217">
        <v>4</v>
      </c>
    </row>
    <row r="147" spans="1:8" ht="30" customHeight="1" x14ac:dyDescent="0.3">
      <c r="A147" s="122" t="s">
        <v>1133</v>
      </c>
      <c r="B147" s="207">
        <v>1.012</v>
      </c>
      <c r="C147" s="207">
        <v>1.028</v>
      </c>
      <c r="D147" s="207">
        <v>1.022</v>
      </c>
      <c r="E147" s="207">
        <v>1.0129999999999999</v>
      </c>
      <c r="F147" s="124">
        <v>655</v>
      </c>
      <c r="H147" s="217">
        <v>4</v>
      </c>
    </row>
    <row r="148" spans="1:8" ht="30" customHeight="1" x14ac:dyDescent="0.3">
      <c r="A148" s="122" t="s">
        <v>1139</v>
      </c>
      <c r="B148" s="207">
        <v>1.02</v>
      </c>
      <c r="C148" s="207">
        <v>1.022</v>
      </c>
      <c r="D148" s="207">
        <v>1.0209999999999999</v>
      </c>
      <c r="E148" s="207">
        <v>1.028</v>
      </c>
      <c r="F148" s="124">
        <v>648</v>
      </c>
      <c r="H148" s="217">
        <v>4</v>
      </c>
    </row>
    <row r="149" spans="1:8" ht="30" customHeight="1" x14ac:dyDescent="0.3">
      <c r="A149" s="122" t="s">
        <v>1140</v>
      </c>
      <c r="B149" s="207">
        <v>1.016</v>
      </c>
      <c r="C149" s="207">
        <v>1.024</v>
      </c>
      <c r="D149" s="207">
        <v>1.018</v>
      </c>
      <c r="E149" s="207">
        <v>1.028</v>
      </c>
      <c r="F149" s="124">
        <v>680</v>
      </c>
      <c r="H149" s="217">
        <v>4</v>
      </c>
    </row>
    <row r="150" spans="1:8" ht="30" customHeight="1" x14ac:dyDescent="0.3">
      <c r="A150" s="122" t="s">
        <v>1141</v>
      </c>
      <c r="B150" s="207">
        <v>1.012</v>
      </c>
      <c r="C150" s="207">
        <v>1.006</v>
      </c>
      <c r="D150" s="207">
        <v>1.01</v>
      </c>
      <c r="E150" s="207">
        <v>1.0269999999999999</v>
      </c>
      <c r="F150" s="124">
        <v>658</v>
      </c>
      <c r="H150" s="217">
        <v>4</v>
      </c>
    </row>
    <row r="151" spans="1:8" ht="30" customHeight="1" x14ac:dyDescent="0.3">
      <c r="A151" s="122" t="s">
        <v>1142</v>
      </c>
      <c r="B151" s="207">
        <v>1.0169999999999999</v>
      </c>
      <c r="C151" s="207">
        <v>1.0289999999999999</v>
      </c>
      <c r="D151" s="207">
        <v>1.024</v>
      </c>
      <c r="E151" s="207">
        <v>1.0429999999999999</v>
      </c>
      <c r="F151" s="124">
        <v>621</v>
      </c>
      <c r="H151" s="217">
        <v>4</v>
      </c>
    </row>
    <row r="152" spans="1:8" ht="30" customHeight="1" x14ac:dyDescent="0.3">
      <c r="A152" s="122" t="s">
        <v>1144</v>
      </c>
      <c r="B152" s="207">
        <v>1.012</v>
      </c>
      <c r="C152" s="207">
        <v>1.024</v>
      </c>
      <c r="D152" s="207">
        <v>1.0169999999999999</v>
      </c>
      <c r="E152" s="207">
        <v>1.0129999999999999</v>
      </c>
      <c r="F152" s="124">
        <v>659</v>
      </c>
      <c r="H152" s="217">
        <v>4</v>
      </c>
    </row>
    <row r="153" spans="1:8" ht="30" customHeight="1" x14ac:dyDescent="0.3">
      <c r="A153" s="122" t="s">
        <v>1145</v>
      </c>
      <c r="B153" s="207">
        <v>1.0109999999999999</v>
      </c>
      <c r="C153" s="207">
        <v>1.0149999999999999</v>
      </c>
      <c r="D153" s="207">
        <v>1.012</v>
      </c>
      <c r="E153" s="207">
        <v>1.018</v>
      </c>
      <c r="F153" s="124">
        <v>604</v>
      </c>
      <c r="H153" s="217">
        <v>4</v>
      </c>
    </row>
    <row r="154" spans="1:8" ht="30" customHeight="1" x14ac:dyDescent="0.3">
      <c r="A154" s="122" t="s">
        <v>1146</v>
      </c>
      <c r="B154" s="207">
        <v>1.004</v>
      </c>
      <c r="C154" s="207">
        <v>1.0069999999999999</v>
      </c>
      <c r="D154" s="207">
        <v>1.006</v>
      </c>
      <c r="E154" s="207">
        <v>1.01</v>
      </c>
      <c r="F154" s="124">
        <v>660</v>
      </c>
      <c r="H154" s="217">
        <v>4</v>
      </c>
    </row>
    <row r="155" spans="1:8" ht="30" customHeight="1" x14ac:dyDescent="0.3">
      <c r="A155" s="122" t="s">
        <v>1147</v>
      </c>
      <c r="B155" s="207">
        <v>1.0209999999999999</v>
      </c>
      <c r="C155" s="207">
        <v>1.0249999999999999</v>
      </c>
      <c r="D155" s="207">
        <v>1.022</v>
      </c>
      <c r="E155" s="207">
        <v>1.0129999999999999</v>
      </c>
      <c r="F155" s="124">
        <v>661</v>
      </c>
      <c r="H155" s="217">
        <v>4</v>
      </c>
    </row>
    <row r="156" spans="1:8" ht="30" customHeight="1" x14ac:dyDescent="0.3">
      <c r="A156" s="122" t="s">
        <v>1149</v>
      </c>
      <c r="B156" s="207">
        <v>0.995</v>
      </c>
      <c r="C156" s="207">
        <v>1.0049999999999999</v>
      </c>
      <c r="D156" s="207">
        <v>0.998</v>
      </c>
      <c r="E156" s="207">
        <v>1.0129999999999999</v>
      </c>
      <c r="F156" s="124">
        <v>628</v>
      </c>
      <c r="H156" s="217">
        <v>4</v>
      </c>
    </row>
    <row r="157" spans="1:8" ht="30" customHeight="1" x14ac:dyDescent="0.3">
      <c r="A157" s="122" t="s">
        <v>1150</v>
      </c>
      <c r="B157" s="207">
        <v>1.012</v>
      </c>
      <c r="C157" s="207">
        <v>1.012</v>
      </c>
      <c r="D157" s="207">
        <v>1.0009999999999999</v>
      </c>
      <c r="E157" s="207">
        <v>1.034</v>
      </c>
      <c r="F157" s="124">
        <v>629</v>
      </c>
      <c r="H157" s="217">
        <v>4</v>
      </c>
    </row>
    <row r="158" spans="1:8" ht="30" customHeight="1" x14ac:dyDescent="0.3">
      <c r="A158" s="122" t="s">
        <v>1151</v>
      </c>
      <c r="B158" s="207">
        <v>1.012</v>
      </c>
      <c r="C158" s="207">
        <v>1.014</v>
      </c>
      <c r="D158" s="207">
        <v>1.0089999999999999</v>
      </c>
      <c r="E158" s="207">
        <v>1.024</v>
      </c>
      <c r="F158" s="124">
        <v>681</v>
      </c>
      <c r="H158" s="217">
        <v>4</v>
      </c>
    </row>
    <row r="159" spans="1:8" ht="30" customHeight="1" x14ac:dyDescent="0.3">
      <c r="A159" s="122" t="s">
        <v>1153</v>
      </c>
      <c r="B159" s="207">
        <v>1.012</v>
      </c>
      <c r="C159" s="207">
        <v>1.018</v>
      </c>
      <c r="D159" s="207">
        <v>1.0129999999999999</v>
      </c>
      <c r="E159" s="207">
        <v>1.014</v>
      </c>
      <c r="F159" s="124">
        <v>663</v>
      </c>
      <c r="H159" s="217">
        <v>4</v>
      </c>
    </row>
    <row r="160" spans="1:8" ht="30" customHeight="1" x14ac:dyDescent="0.3">
      <c r="A160" s="122" t="s">
        <v>1155</v>
      </c>
      <c r="B160" s="207">
        <v>1.0029999999999999</v>
      </c>
      <c r="C160" s="207">
        <v>1.0089999999999999</v>
      </c>
      <c r="D160" s="207">
        <v>1.0129999999999999</v>
      </c>
      <c r="E160" s="207">
        <v>1.014</v>
      </c>
      <c r="F160" s="124">
        <v>635</v>
      </c>
      <c r="H160" s="217">
        <v>4</v>
      </c>
    </row>
    <row r="161" spans="1:8" ht="30" customHeight="1" x14ac:dyDescent="0.3">
      <c r="A161" s="122" t="s">
        <v>1157</v>
      </c>
      <c r="B161" s="207">
        <v>1.0169999999999999</v>
      </c>
      <c r="C161" s="207">
        <v>1.0189999999999999</v>
      </c>
      <c r="D161" s="207">
        <v>1.016</v>
      </c>
      <c r="E161" s="207">
        <v>1.018</v>
      </c>
      <c r="F161" s="124">
        <v>662</v>
      </c>
      <c r="H161" s="217">
        <v>4</v>
      </c>
    </row>
    <row r="162" spans="1:8" ht="30" customHeight="1" x14ac:dyDescent="0.3">
      <c r="A162" s="122" t="s">
        <v>1158</v>
      </c>
      <c r="B162" s="207">
        <v>0.96899999999999997</v>
      </c>
      <c r="C162" s="207">
        <v>0.98799999999999999</v>
      </c>
      <c r="D162" s="207">
        <v>0.96199999999999997</v>
      </c>
      <c r="E162" s="207">
        <v>0.98499999999999999</v>
      </c>
      <c r="F162" s="124">
        <v>638</v>
      </c>
      <c r="H162" s="217">
        <v>4</v>
      </c>
    </row>
    <row r="163" spans="1:8" ht="30" customHeight="1" x14ac:dyDescent="0.3">
      <c r="A163" s="122" t="s">
        <v>1159</v>
      </c>
      <c r="B163" s="207">
        <v>0.98699999999999999</v>
      </c>
      <c r="C163" s="207">
        <v>0.99099999999999999</v>
      </c>
      <c r="D163" s="207">
        <v>0.98799999999999999</v>
      </c>
      <c r="E163" s="207">
        <v>0.99399999999999999</v>
      </c>
      <c r="F163" s="124">
        <v>639</v>
      </c>
      <c r="H163" s="217">
        <v>4</v>
      </c>
    </row>
    <row r="164" spans="1:8" ht="30" customHeight="1" x14ac:dyDescent="0.3">
      <c r="A164" s="122" t="s">
        <v>1160</v>
      </c>
      <c r="B164" s="207">
        <v>0.98199999999999998</v>
      </c>
      <c r="C164" s="207">
        <v>0.99</v>
      </c>
      <c r="D164" s="207">
        <v>0.98299999999999998</v>
      </c>
      <c r="E164" s="207">
        <v>0.99399999999999999</v>
      </c>
      <c r="F164" s="124">
        <v>640</v>
      </c>
      <c r="H164" s="217">
        <v>4</v>
      </c>
    </row>
    <row r="165" spans="1:8" ht="30" customHeight="1" x14ac:dyDescent="0.3">
      <c r="A165" s="122" t="s">
        <v>1161</v>
      </c>
      <c r="B165" s="207">
        <v>0.98199999999999998</v>
      </c>
      <c r="C165" s="207">
        <v>0.99</v>
      </c>
      <c r="D165" s="207">
        <v>0.98299999999999998</v>
      </c>
      <c r="E165" s="207">
        <v>0.99399999999999999</v>
      </c>
      <c r="F165" s="124">
        <v>641</v>
      </c>
      <c r="H165" s="217">
        <v>4</v>
      </c>
    </row>
    <row r="166" spans="1:8" ht="30" customHeight="1" x14ac:dyDescent="0.3">
      <c r="A166" s="122" t="s">
        <v>1162</v>
      </c>
      <c r="B166" s="207">
        <v>0.95799999999999996</v>
      </c>
      <c r="C166" s="207">
        <v>0.96499999999999997</v>
      </c>
      <c r="D166" s="207">
        <v>0.95799999999999996</v>
      </c>
      <c r="E166" s="207">
        <v>0.96599999999999997</v>
      </c>
      <c r="F166" s="124">
        <v>642</v>
      </c>
      <c r="H166" s="217">
        <v>4</v>
      </c>
    </row>
    <row r="167" spans="1:8" ht="30" customHeight="1" x14ac:dyDescent="0.3">
      <c r="A167" s="122" t="s">
        <v>1163</v>
      </c>
      <c r="B167" s="207">
        <v>1.042</v>
      </c>
      <c r="C167" s="207">
        <v>1.054</v>
      </c>
      <c r="D167" s="207">
        <v>1.048</v>
      </c>
      <c r="E167" s="207">
        <v>1.07</v>
      </c>
      <c r="F167" s="124">
        <v>643</v>
      </c>
      <c r="H167" s="217">
        <v>4</v>
      </c>
    </row>
    <row r="168" spans="1:8" ht="30" customHeight="1" x14ac:dyDescent="0.3">
      <c r="A168" s="122" t="s">
        <v>1164</v>
      </c>
      <c r="B168" s="207">
        <v>1.0289999999999999</v>
      </c>
      <c r="C168" s="207">
        <v>1.042</v>
      </c>
      <c r="D168" s="207">
        <v>1.0329999999999999</v>
      </c>
      <c r="E168" s="207">
        <v>1.0529999999999999</v>
      </c>
      <c r="F168" s="124">
        <v>644</v>
      </c>
      <c r="H168" s="217">
        <v>4</v>
      </c>
    </row>
    <row r="169" spans="1:8" ht="30" customHeight="1" x14ac:dyDescent="0.3">
      <c r="A169" s="122" t="s">
        <v>1165</v>
      </c>
      <c r="B169" s="207">
        <v>0.96299999999999997</v>
      </c>
      <c r="C169" s="207">
        <v>0.94499999999999995</v>
      </c>
      <c r="D169" s="207">
        <v>0.94899999999999995</v>
      </c>
      <c r="E169" s="207">
        <v>0.96699999999999997</v>
      </c>
      <c r="F169" s="124">
        <v>645</v>
      </c>
      <c r="H169" s="217">
        <v>4</v>
      </c>
    </row>
    <row r="170" spans="1:8" ht="30" customHeight="1" x14ac:dyDescent="0.3">
      <c r="A170" s="122" t="s">
        <v>1166</v>
      </c>
      <c r="B170" s="207">
        <v>1.008</v>
      </c>
      <c r="C170" s="207">
        <v>1.0249999999999999</v>
      </c>
      <c r="D170" s="207">
        <v>1.022</v>
      </c>
      <c r="E170" s="207">
        <v>1.0369999999999999</v>
      </c>
      <c r="F170" s="124">
        <v>646</v>
      </c>
      <c r="H170" s="217">
        <v>4</v>
      </c>
    </row>
    <row r="171" spans="1:8" ht="30" customHeight="1" x14ac:dyDescent="0.3">
      <c r="A171" s="122" t="s">
        <v>1167</v>
      </c>
      <c r="B171" s="207">
        <v>1.012</v>
      </c>
      <c r="C171" s="207">
        <v>1.012</v>
      </c>
      <c r="D171" s="207">
        <v>1.0129999999999999</v>
      </c>
      <c r="E171" s="207">
        <v>1.014</v>
      </c>
      <c r="F171" s="124">
        <v>647</v>
      </c>
      <c r="H171" s="217">
        <v>4</v>
      </c>
    </row>
    <row r="172" spans="1:8" ht="30" customHeight="1" x14ac:dyDescent="0.3">
      <c r="A172" s="122" t="s">
        <v>1168</v>
      </c>
      <c r="B172" s="207">
        <v>1.004</v>
      </c>
      <c r="C172" s="207">
        <v>1.002</v>
      </c>
      <c r="D172" s="207">
        <v>1.004</v>
      </c>
      <c r="E172" s="207">
        <v>1.0169999999999999</v>
      </c>
      <c r="F172" s="124">
        <v>651</v>
      </c>
      <c r="H172" s="217">
        <v>4</v>
      </c>
    </row>
    <row r="173" spans="1:8" ht="30" customHeight="1" x14ac:dyDescent="0.3">
      <c r="A173" s="122" t="s">
        <v>1169</v>
      </c>
      <c r="B173" s="207">
        <v>0.98099999999999998</v>
      </c>
      <c r="C173" s="207">
        <v>0.97599999999999998</v>
      </c>
      <c r="D173" s="207">
        <v>0.999</v>
      </c>
      <c r="E173" s="207">
        <v>0.98399999999999999</v>
      </c>
      <c r="F173" s="124">
        <v>649</v>
      </c>
      <c r="H173" s="217">
        <v>4</v>
      </c>
    </row>
    <row r="174" spans="1:8" ht="30" customHeight="1" x14ac:dyDescent="0.3">
      <c r="A174" s="122" t="s">
        <v>1170</v>
      </c>
      <c r="B174" s="207">
        <v>1.002</v>
      </c>
      <c r="C174" s="207">
        <v>1.0089999999999999</v>
      </c>
      <c r="D174" s="207">
        <v>1.0029999999999999</v>
      </c>
      <c r="E174" s="207">
        <v>1.0149999999999999</v>
      </c>
      <c r="F174" s="124">
        <v>652</v>
      </c>
      <c r="H174" s="217">
        <v>4</v>
      </c>
    </row>
    <row r="175" spans="1:8" ht="30" customHeight="1" x14ac:dyDescent="0.3">
      <c r="A175" s="122" t="s">
        <v>1171</v>
      </c>
      <c r="B175" s="207">
        <v>0.98199999999999998</v>
      </c>
      <c r="C175" s="207">
        <v>0.99</v>
      </c>
      <c r="D175" s="207">
        <v>0.98299999999999998</v>
      </c>
      <c r="E175" s="207">
        <v>0.99399999999999999</v>
      </c>
      <c r="F175" s="124">
        <v>611</v>
      </c>
      <c r="H175" s="217">
        <v>4</v>
      </c>
    </row>
    <row r="176" spans="1:8" ht="30" customHeight="1" x14ac:dyDescent="0.3">
      <c r="A176" s="122" t="s">
        <v>1172</v>
      </c>
      <c r="B176" s="207">
        <v>0.99</v>
      </c>
      <c r="C176" s="207">
        <v>1.018</v>
      </c>
      <c r="D176" s="207">
        <v>1.004</v>
      </c>
      <c r="E176" s="207">
        <v>1.03</v>
      </c>
      <c r="F176" s="124">
        <v>654</v>
      </c>
      <c r="H176" s="217">
        <v>4</v>
      </c>
    </row>
    <row r="177" spans="1:8" ht="30" customHeight="1" x14ac:dyDescent="0.3">
      <c r="A177" s="122" t="s">
        <v>1173</v>
      </c>
      <c r="B177" s="207">
        <v>1.008</v>
      </c>
      <c r="C177" s="207">
        <v>1.0149999999999999</v>
      </c>
      <c r="D177" s="207">
        <v>1.0089999999999999</v>
      </c>
      <c r="E177" s="207">
        <v>1.0189999999999999</v>
      </c>
      <c r="F177" s="124">
        <v>656</v>
      </c>
      <c r="H177" s="217">
        <v>4</v>
      </c>
    </row>
    <row r="178" spans="1:8" ht="30" customHeight="1" x14ac:dyDescent="0.3">
      <c r="A178" s="122" t="s">
        <v>1175</v>
      </c>
      <c r="B178" s="207">
        <v>0.997</v>
      </c>
      <c r="C178" s="207">
        <v>1</v>
      </c>
      <c r="D178" s="207">
        <v>0.996</v>
      </c>
      <c r="E178" s="207">
        <v>0.998</v>
      </c>
      <c r="F178" s="124">
        <v>612</v>
      </c>
      <c r="H178" s="217">
        <v>4</v>
      </c>
    </row>
    <row r="179" spans="1:8" ht="30" customHeight="1" x14ac:dyDescent="0.3">
      <c r="A179" s="122" t="s">
        <v>1176</v>
      </c>
      <c r="B179" s="207">
        <v>1</v>
      </c>
      <c r="C179" s="207">
        <v>1</v>
      </c>
      <c r="D179" s="207">
        <v>1</v>
      </c>
      <c r="E179" s="207">
        <v>1</v>
      </c>
      <c r="F179" s="124">
        <v>630</v>
      </c>
      <c r="H179" s="217">
        <v>4</v>
      </c>
    </row>
    <row r="180" spans="1:8" ht="30" customHeight="1" x14ac:dyDescent="0.3">
      <c r="A180" s="122" t="s">
        <v>1177</v>
      </c>
      <c r="B180" s="207">
        <v>0.96899999999999997</v>
      </c>
      <c r="C180" s="207">
        <v>0.98799999999999999</v>
      </c>
      <c r="D180" s="207">
        <v>0.96199999999999997</v>
      </c>
      <c r="E180" s="207">
        <v>0.98499999999999999</v>
      </c>
      <c r="F180" s="124">
        <v>665</v>
      </c>
      <c r="H180" s="217">
        <v>4</v>
      </c>
    </row>
    <row r="181" spans="1:8" ht="30" customHeight="1" x14ac:dyDescent="0.3">
      <c r="A181" s="122" t="s">
        <v>1178</v>
      </c>
      <c r="B181" s="207">
        <v>0.97399999999999998</v>
      </c>
      <c r="C181" s="207">
        <v>0.96599999999999997</v>
      </c>
      <c r="D181" s="207">
        <v>0.94299999999999995</v>
      </c>
      <c r="E181" s="207">
        <v>0.97099999999999997</v>
      </c>
      <c r="F181" s="124">
        <v>666</v>
      </c>
      <c r="H181" s="217">
        <v>4</v>
      </c>
    </row>
    <row r="182" spans="1:8" ht="30" customHeight="1" x14ac:dyDescent="0.3">
      <c r="A182" s="122" t="s">
        <v>1179</v>
      </c>
      <c r="B182" s="207">
        <v>0.94099999999999995</v>
      </c>
      <c r="C182" s="207">
        <v>0.96099999999999997</v>
      </c>
      <c r="D182" s="207">
        <v>0.94299999999999995</v>
      </c>
      <c r="E182" s="207">
        <v>0.96799999999999997</v>
      </c>
      <c r="F182" s="124">
        <v>667</v>
      </c>
      <c r="H182" s="217">
        <v>4</v>
      </c>
    </row>
    <row r="183" spans="1:8" ht="30" customHeight="1" x14ac:dyDescent="0.3">
      <c r="A183" s="122" t="s">
        <v>1180</v>
      </c>
      <c r="B183" s="207">
        <v>0.97199999999999998</v>
      </c>
      <c r="C183" s="207">
        <v>0.97499999999999998</v>
      </c>
      <c r="D183" s="207">
        <v>0.95699999999999996</v>
      </c>
      <c r="E183" s="207">
        <v>0.97399999999999998</v>
      </c>
      <c r="F183" s="124">
        <v>668</v>
      </c>
      <c r="H183" s="217">
        <v>5</v>
      </c>
    </row>
    <row r="184" spans="1:8" ht="30" customHeight="1" x14ac:dyDescent="0.3">
      <c r="A184" s="122" t="s">
        <v>1181</v>
      </c>
      <c r="B184" s="207">
        <v>0.996</v>
      </c>
      <c r="C184" s="207">
        <v>1.012</v>
      </c>
      <c r="D184" s="207">
        <v>1.002</v>
      </c>
      <c r="E184" s="207">
        <v>1.026</v>
      </c>
      <c r="F184" s="124">
        <v>669</v>
      </c>
      <c r="H184" s="217">
        <v>5</v>
      </c>
    </row>
    <row r="185" spans="1:8" ht="30" customHeight="1" x14ac:dyDescent="0.3">
      <c r="A185" s="122" t="s">
        <v>1183</v>
      </c>
      <c r="B185" s="207">
        <v>1.0069999999999999</v>
      </c>
      <c r="C185" s="207">
        <v>1.0189999999999999</v>
      </c>
      <c r="D185" s="207">
        <v>1.0129999999999999</v>
      </c>
      <c r="E185" s="207">
        <v>1.0349999999999999</v>
      </c>
      <c r="F185" s="124">
        <v>671</v>
      </c>
      <c r="H185" s="217">
        <v>5</v>
      </c>
    </row>
    <row r="186" spans="1:8" ht="30" customHeight="1" x14ac:dyDescent="0.3">
      <c r="A186" s="122" t="s">
        <v>1184</v>
      </c>
      <c r="B186" s="207">
        <v>0.995</v>
      </c>
      <c r="C186" s="207">
        <v>1.0049999999999999</v>
      </c>
      <c r="D186" s="207">
        <v>0.998</v>
      </c>
      <c r="E186" s="207">
        <v>1.0129999999999999</v>
      </c>
      <c r="F186" s="124">
        <v>672</v>
      </c>
      <c r="H186" s="217">
        <v>5</v>
      </c>
    </row>
    <row r="187" spans="1:8" ht="30" customHeight="1" x14ac:dyDescent="0.3">
      <c r="A187" s="122" t="s">
        <v>1185</v>
      </c>
      <c r="B187" s="207">
        <v>0.995</v>
      </c>
      <c r="C187" s="207">
        <v>1.0049999999999999</v>
      </c>
      <c r="D187" s="207">
        <v>0.998</v>
      </c>
      <c r="E187" s="207">
        <v>1.0129999999999999</v>
      </c>
      <c r="F187" s="124">
        <v>673</v>
      </c>
      <c r="H187" s="217">
        <v>5</v>
      </c>
    </row>
    <row r="188" spans="1:8" ht="30" customHeight="1" x14ac:dyDescent="0.3">
      <c r="A188" s="122" t="s">
        <v>1186</v>
      </c>
      <c r="B188" s="207">
        <v>0.98699999999999999</v>
      </c>
      <c r="C188" s="207">
        <v>0.98899999999999999</v>
      </c>
      <c r="D188" s="207">
        <v>0.98699999999999999</v>
      </c>
      <c r="E188" s="207">
        <v>0.98899999999999999</v>
      </c>
      <c r="F188" s="124">
        <v>674</v>
      </c>
      <c r="H188" s="217">
        <v>5</v>
      </c>
    </row>
    <row r="189" spans="1:8" ht="30" customHeight="1" x14ac:dyDescent="0.3">
      <c r="A189" s="122" t="s">
        <v>1187</v>
      </c>
      <c r="B189" s="207">
        <v>0.96699999999999997</v>
      </c>
      <c r="C189" s="207">
        <v>0.96799999999999997</v>
      </c>
      <c r="D189" s="207">
        <v>0.96599999999999997</v>
      </c>
      <c r="E189" s="207">
        <v>0.96799999999999997</v>
      </c>
      <c r="F189" s="124">
        <v>675</v>
      </c>
      <c r="H189" s="217">
        <v>5</v>
      </c>
    </row>
    <row r="190" spans="1:8" ht="30" customHeight="1" x14ac:dyDescent="0.3">
      <c r="A190" s="122" t="s">
        <v>1188</v>
      </c>
      <c r="B190" s="207">
        <v>1.012</v>
      </c>
      <c r="C190" s="207">
        <v>1.034</v>
      </c>
      <c r="D190" s="207">
        <v>1.0289999999999999</v>
      </c>
      <c r="E190" s="207">
        <v>1.014</v>
      </c>
      <c r="F190" s="124">
        <v>676</v>
      </c>
      <c r="H190" s="217">
        <v>5</v>
      </c>
    </row>
    <row r="191" spans="1:8" ht="30" customHeight="1" x14ac:dyDescent="0.3">
      <c r="A191" s="122" t="s">
        <v>1191</v>
      </c>
      <c r="B191" s="207">
        <v>1.012</v>
      </c>
      <c r="C191" s="207">
        <v>1.02</v>
      </c>
      <c r="D191" s="207">
        <v>1.018</v>
      </c>
      <c r="E191" s="207">
        <v>1.0289999999999999</v>
      </c>
      <c r="F191" s="124">
        <v>670</v>
      </c>
      <c r="H191" s="217">
        <v>5</v>
      </c>
    </row>
    <row r="192" spans="1:8" ht="30" customHeight="1" x14ac:dyDescent="0.3">
      <c r="A192" s="122" t="s">
        <v>1192</v>
      </c>
      <c r="B192" s="207">
        <v>1.012</v>
      </c>
      <c r="C192" s="207">
        <v>1.0189999999999999</v>
      </c>
      <c r="D192" s="207">
        <v>1.0169999999999999</v>
      </c>
      <c r="E192" s="207">
        <v>1.0129999999999999</v>
      </c>
      <c r="F192" s="124">
        <v>679</v>
      </c>
      <c r="H192" s="217">
        <v>5</v>
      </c>
    </row>
    <row r="193" spans="1:8" ht="30" customHeight="1" x14ac:dyDescent="0.3">
      <c r="A193" s="122" t="s">
        <v>1193</v>
      </c>
      <c r="B193" s="207">
        <v>1.0189999999999999</v>
      </c>
      <c r="C193" s="207">
        <v>1.0209999999999999</v>
      </c>
      <c r="D193" s="207">
        <v>1.018</v>
      </c>
      <c r="E193" s="207">
        <v>1.022</v>
      </c>
      <c r="F193" s="124">
        <v>684</v>
      </c>
      <c r="H193" s="217">
        <v>5</v>
      </c>
    </row>
    <row r="194" spans="1:8" ht="30" customHeight="1" x14ac:dyDescent="0.3">
      <c r="A194" s="122" t="s">
        <v>1194</v>
      </c>
      <c r="B194" s="207">
        <v>1.012</v>
      </c>
      <c r="C194" s="207">
        <v>1.0149999999999999</v>
      </c>
      <c r="D194" s="207">
        <v>1.0189999999999999</v>
      </c>
      <c r="E194" s="207">
        <v>1.0129999999999999</v>
      </c>
      <c r="F194" s="124">
        <v>683</v>
      </c>
      <c r="H194" s="217">
        <v>5</v>
      </c>
    </row>
    <row r="195" spans="1:8" ht="30" customHeight="1" x14ac:dyDescent="0.3">
      <c r="A195" s="122" t="s">
        <v>1195</v>
      </c>
      <c r="B195" s="207">
        <v>1.0429999999999999</v>
      </c>
      <c r="C195" s="207">
        <v>1.044</v>
      </c>
      <c r="D195" s="207">
        <v>1.042</v>
      </c>
      <c r="E195" s="207">
        <v>1.0429999999999999</v>
      </c>
      <c r="F195" s="124">
        <v>664</v>
      </c>
      <c r="H195" s="217">
        <v>5</v>
      </c>
    </row>
    <row r="196" spans="1:8" ht="30" customHeight="1" x14ac:dyDescent="0.3">
      <c r="A196" s="122" t="s">
        <v>1196</v>
      </c>
      <c r="B196" s="207">
        <v>1.0429999999999999</v>
      </c>
      <c r="C196" s="207">
        <v>1.0449999999999999</v>
      </c>
      <c r="D196" s="207">
        <v>1.042</v>
      </c>
      <c r="E196" s="207">
        <v>1.044</v>
      </c>
      <c r="F196" s="124">
        <v>615</v>
      </c>
      <c r="H196" s="217">
        <v>5</v>
      </c>
    </row>
    <row r="197" spans="1:8" ht="30" customHeight="1" x14ac:dyDescent="0.3">
      <c r="A197" s="122" t="s">
        <v>1197</v>
      </c>
      <c r="B197" s="207">
        <v>1.0129999999999999</v>
      </c>
      <c r="C197" s="207">
        <v>1.016</v>
      </c>
      <c r="D197" s="207">
        <v>1.0169999999999999</v>
      </c>
      <c r="E197" s="207">
        <v>1.028</v>
      </c>
      <c r="F197" s="124">
        <v>686</v>
      </c>
      <c r="H197" s="217">
        <v>5</v>
      </c>
    </row>
    <row r="198" spans="1:8" ht="30" customHeight="1" x14ac:dyDescent="0.3">
      <c r="A198" s="122" t="s">
        <v>1198</v>
      </c>
      <c r="B198" s="207">
        <v>1.008</v>
      </c>
      <c r="C198" s="207">
        <v>1.03</v>
      </c>
      <c r="D198" s="207">
        <v>1.018</v>
      </c>
      <c r="E198" s="207">
        <v>1.0589999999999999</v>
      </c>
      <c r="F198" s="124">
        <v>687</v>
      </c>
      <c r="H198" s="217">
        <v>5</v>
      </c>
    </row>
    <row r="199" spans="1:8" ht="30" customHeight="1" x14ac:dyDescent="0.3">
      <c r="A199" s="122" t="s">
        <v>1199</v>
      </c>
      <c r="B199" s="207">
        <v>1.012</v>
      </c>
      <c r="C199" s="207">
        <v>1.0229999999999999</v>
      </c>
      <c r="D199" s="207">
        <v>1.018</v>
      </c>
      <c r="E199" s="207">
        <v>1.0129999999999999</v>
      </c>
      <c r="F199" s="124">
        <v>678</v>
      </c>
      <c r="H199" s="217">
        <v>5</v>
      </c>
    </row>
    <row r="200" spans="1:8" ht="30" customHeight="1" x14ac:dyDescent="0.3">
      <c r="A200" s="122" t="s">
        <v>1200</v>
      </c>
      <c r="B200" s="207">
        <v>1.0069999999999999</v>
      </c>
      <c r="C200" s="207">
        <v>1.008</v>
      </c>
      <c r="D200" s="207">
        <v>1.0069999999999999</v>
      </c>
      <c r="E200" s="207">
        <v>1.0089999999999999</v>
      </c>
      <c r="F200" s="124">
        <v>697</v>
      </c>
      <c r="H200" s="217">
        <v>5</v>
      </c>
    </row>
    <row r="201" spans="1:8" ht="30" customHeight="1" x14ac:dyDescent="0.3">
      <c r="A201" s="122" t="s">
        <v>1201</v>
      </c>
      <c r="B201" s="207">
        <v>1.008</v>
      </c>
      <c r="C201" s="207">
        <v>1.012</v>
      </c>
      <c r="D201" s="207">
        <v>1.01</v>
      </c>
      <c r="E201" s="207">
        <v>1.02</v>
      </c>
      <c r="F201" s="124">
        <v>699</v>
      </c>
      <c r="H201" s="217">
        <v>5</v>
      </c>
    </row>
    <row r="202" spans="1:8" ht="30" customHeight="1" x14ac:dyDescent="0.3">
      <c r="A202" s="122" t="s">
        <v>1202</v>
      </c>
      <c r="B202" s="207">
        <v>1.042</v>
      </c>
      <c r="C202" s="207">
        <v>1.0429999999999999</v>
      </c>
      <c r="D202" s="207">
        <v>1.042</v>
      </c>
      <c r="E202" s="207">
        <v>1.044</v>
      </c>
      <c r="F202" s="124">
        <v>692</v>
      </c>
      <c r="H202" s="217">
        <v>5</v>
      </c>
    </row>
    <row r="203" spans="1:8" ht="30" customHeight="1" x14ac:dyDescent="0.3">
      <c r="A203" s="122" t="s">
        <v>1203</v>
      </c>
      <c r="B203" s="207">
        <v>1.012</v>
      </c>
      <c r="C203" s="207">
        <v>1.016</v>
      </c>
      <c r="D203" s="207">
        <v>1.01</v>
      </c>
      <c r="E203" s="207">
        <v>1.0129999999999999</v>
      </c>
      <c r="F203" s="124">
        <v>693</v>
      </c>
      <c r="H203" s="217">
        <v>5</v>
      </c>
    </row>
    <row r="204" spans="1:8" ht="30" customHeight="1" x14ac:dyDescent="0.3">
      <c r="A204" s="122" t="s">
        <v>1204</v>
      </c>
      <c r="B204" s="207">
        <v>1.014</v>
      </c>
      <c r="C204" s="207">
        <v>1.022</v>
      </c>
      <c r="D204" s="207">
        <v>1.016</v>
      </c>
      <c r="E204" s="207">
        <v>1.03</v>
      </c>
      <c r="F204" s="124">
        <v>694</v>
      </c>
      <c r="H204" s="217">
        <v>5</v>
      </c>
    </row>
    <row r="205" spans="1:8" ht="30" customHeight="1" x14ac:dyDescent="0.3">
      <c r="A205" s="122" t="s">
        <v>1205</v>
      </c>
      <c r="B205" s="207">
        <v>0.995</v>
      </c>
      <c r="C205" s="207">
        <v>0.997</v>
      </c>
      <c r="D205" s="207">
        <v>0.99299999999999999</v>
      </c>
      <c r="E205" s="207">
        <v>0.996</v>
      </c>
      <c r="F205" s="124">
        <v>696</v>
      </c>
      <c r="H205" s="217">
        <v>5</v>
      </c>
    </row>
    <row r="206" spans="1:8" ht="30" customHeight="1" x14ac:dyDescent="0.3">
      <c r="A206" s="122" t="s">
        <v>1206</v>
      </c>
      <c r="B206" s="207">
        <v>1.004</v>
      </c>
      <c r="C206" s="207">
        <v>1.0069999999999999</v>
      </c>
      <c r="D206" s="207">
        <v>1.0049999999999999</v>
      </c>
      <c r="E206" s="207">
        <v>1.0089999999999999</v>
      </c>
      <c r="F206" s="124">
        <v>616</v>
      </c>
      <c r="H206" s="217">
        <v>5</v>
      </c>
    </row>
    <row r="207" spans="1:8" ht="30" customHeight="1" x14ac:dyDescent="0.3">
      <c r="A207" s="122" t="s">
        <v>1207</v>
      </c>
      <c r="B207" s="207">
        <v>1.0009999999999999</v>
      </c>
      <c r="C207" s="207">
        <v>1.004</v>
      </c>
      <c r="D207" s="207">
        <v>1.002</v>
      </c>
      <c r="E207" s="207">
        <v>1.0089999999999999</v>
      </c>
      <c r="F207" s="124">
        <v>617</v>
      </c>
      <c r="H207" s="217">
        <v>5</v>
      </c>
    </row>
    <row r="208" spans="1:8" ht="30" customHeight="1" x14ac:dyDescent="0.3">
      <c r="A208" s="122" t="s">
        <v>1208</v>
      </c>
      <c r="B208" s="207">
        <v>1.0209999999999999</v>
      </c>
      <c r="C208" s="207">
        <v>1.026</v>
      </c>
      <c r="D208" s="207">
        <v>1.022</v>
      </c>
      <c r="E208" s="207">
        <v>1.022</v>
      </c>
      <c r="F208" s="124">
        <v>698</v>
      </c>
      <c r="H208" s="217">
        <v>5</v>
      </c>
    </row>
    <row r="209" spans="1:8" ht="30" customHeight="1" x14ac:dyDescent="0.3">
      <c r="A209" s="122" t="s">
        <v>1210</v>
      </c>
      <c r="B209" s="207">
        <v>1.0169999999999999</v>
      </c>
      <c r="C209" s="207">
        <v>1.0229999999999999</v>
      </c>
      <c r="D209" s="207">
        <v>1.0189999999999999</v>
      </c>
      <c r="E209" s="207">
        <v>1.0249999999999999</v>
      </c>
      <c r="F209" s="124">
        <v>623</v>
      </c>
      <c r="H209" s="217">
        <v>5</v>
      </c>
    </row>
    <row r="210" spans="1:8" ht="30" customHeight="1" x14ac:dyDescent="0.3">
      <c r="A210" s="122" t="s">
        <v>1211</v>
      </c>
      <c r="B210" s="207">
        <v>1.004</v>
      </c>
      <c r="C210" s="207">
        <v>1.0089999999999999</v>
      </c>
      <c r="D210" s="207">
        <v>1.0049999999999999</v>
      </c>
      <c r="E210" s="207">
        <v>1.0109999999999999</v>
      </c>
      <c r="F210" s="124">
        <v>624</v>
      </c>
      <c r="H210" s="217">
        <v>5</v>
      </c>
    </row>
    <row r="211" spans="1:8" ht="30" customHeight="1" x14ac:dyDescent="0.3">
      <c r="A211" s="122" t="s">
        <v>1213</v>
      </c>
      <c r="B211" s="207">
        <v>1.0029999999999999</v>
      </c>
      <c r="C211" s="207">
        <v>1.01</v>
      </c>
      <c r="D211" s="207">
        <v>1.0049999999999999</v>
      </c>
      <c r="E211" s="207">
        <v>1.012</v>
      </c>
      <c r="F211" s="124">
        <v>626</v>
      </c>
      <c r="H211" s="217">
        <v>5</v>
      </c>
    </row>
    <row r="212" spans="1:8" ht="30" customHeight="1" x14ac:dyDescent="0.3">
      <c r="A212" s="122" t="s">
        <v>1215</v>
      </c>
      <c r="B212" s="207">
        <v>1.0029999999999999</v>
      </c>
      <c r="C212" s="207">
        <v>1.004</v>
      </c>
      <c r="D212" s="207">
        <v>1.0029999999999999</v>
      </c>
      <c r="E212" s="207">
        <v>1.0029999999999999</v>
      </c>
      <c r="F212" s="124" t="s">
        <v>1214</v>
      </c>
      <c r="H212" s="217">
        <v>5</v>
      </c>
    </row>
    <row r="213" spans="1:8" ht="30" customHeight="1" x14ac:dyDescent="0.3">
      <c r="A213" s="122" t="s">
        <v>1216</v>
      </c>
      <c r="B213" s="207">
        <v>1.0029999999999999</v>
      </c>
      <c r="C213" s="207">
        <v>1.004</v>
      </c>
      <c r="D213" s="207">
        <v>1.0029999999999999</v>
      </c>
      <c r="E213" s="207">
        <v>1.004</v>
      </c>
      <c r="F213" s="124">
        <v>632</v>
      </c>
      <c r="H213" s="217">
        <v>5</v>
      </c>
    </row>
    <row r="214" spans="1:8" ht="30" customHeight="1" x14ac:dyDescent="0.3">
      <c r="A214" s="122" t="s">
        <v>1217</v>
      </c>
      <c r="B214" s="207">
        <v>1.0089999999999999</v>
      </c>
      <c r="C214" s="207">
        <v>1.0129999999999999</v>
      </c>
      <c r="D214" s="207">
        <v>1.01</v>
      </c>
      <c r="E214" s="207">
        <v>1.0149999999999999</v>
      </c>
      <c r="F214" s="124">
        <v>633</v>
      </c>
      <c r="H214" s="217">
        <v>5</v>
      </c>
    </row>
    <row r="215" spans="1:8" ht="30" customHeight="1" x14ac:dyDescent="0.3">
      <c r="A215" s="122" t="s">
        <v>1219</v>
      </c>
      <c r="B215" s="207">
        <v>1.012</v>
      </c>
      <c r="C215" s="207">
        <v>1.026</v>
      </c>
      <c r="D215" s="207">
        <v>1.0229999999999999</v>
      </c>
      <c r="E215" s="207">
        <v>1.0329999999999999</v>
      </c>
      <c r="F215" s="124">
        <v>691</v>
      </c>
      <c r="H215" s="217">
        <v>5</v>
      </c>
    </row>
    <row r="216" spans="1:8" ht="30" customHeight="1" x14ac:dyDescent="0.3">
      <c r="A216" s="122" t="s">
        <v>1231</v>
      </c>
      <c r="B216" s="207">
        <v>0.99099999999999999</v>
      </c>
      <c r="C216" s="207">
        <v>0.99199999999999999</v>
      </c>
      <c r="D216" s="207">
        <v>0.98399999999999999</v>
      </c>
      <c r="E216" s="207">
        <v>0.98499999999999999</v>
      </c>
      <c r="F216" s="124" t="s">
        <v>1230</v>
      </c>
      <c r="H216" s="217">
        <v>5</v>
      </c>
    </row>
    <row r="217" spans="1:8" ht="30" customHeight="1" x14ac:dyDescent="0.3">
      <c r="A217" s="122" t="s">
        <v>1234</v>
      </c>
      <c r="B217" s="207">
        <v>1.0009999999999999</v>
      </c>
      <c r="C217" s="207">
        <v>1.0009999999999999</v>
      </c>
      <c r="D217" s="207">
        <v>1.0009999999999999</v>
      </c>
      <c r="E217" s="207">
        <v>1.002</v>
      </c>
      <c r="F217" s="124" t="s">
        <v>1233</v>
      </c>
      <c r="H217" s="217">
        <v>5</v>
      </c>
    </row>
    <row r="218" spans="1:8" ht="30" customHeight="1" x14ac:dyDescent="0.3">
      <c r="A218" s="122" t="s">
        <v>1237</v>
      </c>
      <c r="B218" s="207">
        <v>1.0029999999999999</v>
      </c>
      <c r="C218" s="207">
        <v>1.004</v>
      </c>
      <c r="D218" s="207">
        <v>1.0029999999999999</v>
      </c>
      <c r="E218" s="207">
        <v>1.0029999999999999</v>
      </c>
      <c r="F218" s="124" t="s">
        <v>1236</v>
      </c>
      <c r="H218" s="217">
        <v>5</v>
      </c>
    </row>
    <row r="219" spans="1:8" ht="30" customHeight="1" x14ac:dyDescent="0.3">
      <c r="A219" s="122" t="s">
        <v>1241</v>
      </c>
      <c r="B219" s="207">
        <v>1.012</v>
      </c>
      <c r="C219" s="207">
        <v>1.012</v>
      </c>
      <c r="D219" s="207">
        <v>1.012</v>
      </c>
      <c r="E219" s="207">
        <v>1.0129999999999999</v>
      </c>
      <c r="F219" s="124" t="s">
        <v>1240</v>
      </c>
      <c r="H219" s="217">
        <v>5</v>
      </c>
    </row>
    <row r="220" spans="1:8" ht="30" customHeight="1" x14ac:dyDescent="0.3">
      <c r="A220" s="122" t="s">
        <v>1243</v>
      </c>
      <c r="B220" s="207">
        <v>0.92</v>
      </c>
      <c r="C220" s="207">
        <v>0.93200000000000005</v>
      </c>
      <c r="D220" s="207">
        <v>0.97799999999999998</v>
      </c>
      <c r="E220" s="207">
        <v>0.94899999999999995</v>
      </c>
      <c r="F220" s="124" t="s">
        <v>1242</v>
      </c>
      <c r="H220" s="217">
        <v>5</v>
      </c>
    </row>
    <row r="221" spans="1:8" ht="30" customHeight="1" x14ac:dyDescent="0.3">
      <c r="A221" s="122" t="s">
        <v>1245</v>
      </c>
      <c r="B221" s="207">
        <v>0.96499999999999997</v>
      </c>
      <c r="C221" s="207">
        <v>0.99</v>
      </c>
      <c r="D221" s="207">
        <v>0.98199999999999998</v>
      </c>
      <c r="E221" s="207">
        <v>0.97699999999999998</v>
      </c>
      <c r="F221" s="124" t="s">
        <v>1244</v>
      </c>
      <c r="H221" s="217">
        <v>5</v>
      </c>
    </row>
    <row r="222" spans="1:8" ht="30" customHeight="1" x14ac:dyDescent="0.3">
      <c r="A222" s="122" t="s">
        <v>1375</v>
      </c>
      <c r="B222" s="207">
        <v>1.012</v>
      </c>
      <c r="C222" s="207">
        <v>1.012</v>
      </c>
      <c r="D222" s="207">
        <v>1.012</v>
      </c>
      <c r="E222" s="207">
        <v>1.0129999999999999</v>
      </c>
      <c r="F222" s="124">
        <v>650</v>
      </c>
      <c r="H222" s="217">
        <v>5</v>
      </c>
    </row>
    <row r="223" spans="1:8" ht="9" customHeight="1" x14ac:dyDescent="0.3"/>
  </sheetData>
  <autoFilter ref="H142:I222" xr:uid="{00000000-0001-0000-0700-000000000000}"/>
  <mergeCells count="10">
    <mergeCell ref="A141:F141"/>
    <mergeCell ref="A140:F140"/>
    <mergeCell ref="A2:E2"/>
    <mergeCell ref="B9:E9"/>
    <mergeCell ref="A3:E3"/>
    <mergeCell ref="A4:A5"/>
    <mergeCell ref="A12:F12"/>
    <mergeCell ref="A13:F13"/>
    <mergeCell ref="A24:F24"/>
    <mergeCell ref="A25:F25"/>
  </mergeCells>
  <phoneticPr fontId="7"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1" fitToHeight="0" orientation="portrait" r:id="rId1"/>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tabSelected="1" topLeftCell="E4" zoomScale="80" zoomScaleNormal="80" zoomScaleSheetLayoutView="100" workbookViewId="0">
      <selection activeCell="J10" sqref="J10"/>
    </sheetView>
  </sheetViews>
  <sheetFormatPr defaultColWidth="9.33203125" defaultRowHeight="27.75" customHeight="1" x14ac:dyDescent="0.3"/>
  <cols>
    <col min="1" max="1" width="16" style="17" customWidth="1"/>
    <col min="2" max="2" width="18.6640625" style="17" customWidth="1"/>
    <col min="3" max="3" width="7.6640625" style="17" bestFit="1" customWidth="1"/>
    <col min="4" max="4" width="20.6640625" style="17" customWidth="1"/>
    <col min="5" max="5" width="16.44140625" style="55" customWidth="1"/>
    <col min="6" max="6" width="8.44140625" style="55" customWidth="1"/>
    <col min="7" max="7" width="20.6640625" style="17" customWidth="1"/>
    <col min="8" max="8" width="50.5546875" style="55" customWidth="1"/>
    <col min="9" max="10" width="15.5546875" style="55" customWidth="1"/>
    <col min="11" max="11" width="15.5546875" style="93" customWidth="1"/>
    <col min="12" max="13" width="15.5546875" style="18" customWidth="1"/>
    <col min="14" max="17" width="15.5546875" style="17" customWidth="1"/>
    <col min="18" max="18" width="1.44140625" style="17" customWidth="1"/>
    <col min="19" max="16384" width="9.33203125" style="17"/>
  </cols>
  <sheetData>
    <row r="1" spans="1:17" ht="100.5" customHeight="1" x14ac:dyDescent="0.3">
      <c r="A1" s="59" t="s">
        <v>26</v>
      </c>
      <c r="B1" s="59"/>
      <c r="C1" s="59"/>
      <c r="D1" s="59"/>
      <c r="H1" s="307" t="s">
        <v>183</v>
      </c>
      <c r="I1" s="307"/>
    </row>
    <row r="2" spans="1:17" ht="27.75" customHeight="1" x14ac:dyDescent="0.25">
      <c r="A2" s="310" t="s">
        <v>182</v>
      </c>
      <c r="B2" s="311"/>
      <c r="C2" s="311"/>
      <c r="D2" s="311"/>
      <c r="E2" s="311"/>
      <c r="F2" s="311"/>
      <c r="G2" s="311"/>
      <c r="H2" s="311"/>
      <c r="I2" s="311"/>
      <c r="J2" s="311"/>
      <c r="K2" s="311"/>
      <c r="L2" s="311"/>
      <c r="M2" s="311"/>
      <c r="N2" s="311"/>
      <c r="O2" s="311"/>
      <c r="P2" s="311"/>
      <c r="Q2" s="311"/>
    </row>
    <row r="3" spans="1:17" ht="17.25" customHeight="1" x14ac:dyDescent="0.3">
      <c r="A3" s="59"/>
      <c r="B3" s="59"/>
      <c r="C3" s="59"/>
      <c r="D3" s="59"/>
    </row>
    <row r="4" spans="1:17" ht="25.5" customHeight="1" x14ac:dyDescent="0.25">
      <c r="A4" s="308" t="str">
        <f>Overview!B4&amp; " - Effective from "&amp;Overview!D4&amp;" - "&amp;Overview!E4&amp;" new designated EHV charges"</f>
        <v>SP Manweb - Effective from 1 April 2024 - Final new designated EHV charges</v>
      </c>
      <c r="B4" s="309"/>
      <c r="C4" s="309"/>
      <c r="D4" s="309"/>
      <c r="E4" s="309"/>
      <c r="F4" s="309"/>
      <c r="G4" s="309"/>
      <c r="H4" s="309"/>
      <c r="I4" s="309"/>
      <c r="J4" s="309"/>
      <c r="K4" s="309"/>
      <c r="L4" s="309"/>
      <c r="M4" s="309"/>
      <c r="N4" s="309"/>
      <c r="O4" s="309"/>
      <c r="P4" s="309"/>
      <c r="Q4" s="309"/>
    </row>
    <row r="5" spans="1:17" ht="69.75" customHeight="1" x14ac:dyDescent="0.25">
      <c r="A5" s="33" t="s">
        <v>186</v>
      </c>
      <c r="B5" s="33" t="s">
        <v>98</v>
      </c>
      <c r="C5" s="33" t="s">
        <v>61</v>
      </c>
      <c r="D5" s="33" t="s">
        <v>62</v>
      </c>
      <c r="E5" s="33" t="s">
        <v>99</v>
      </c>
      <c r="F5" s="33" t="s">
        <v>61</v>
      </c>
      <c r="G5" s="33" t="s">
        <v>63</v>
      </c>
      <c r="H5" s="125" t="s">
        <v>55</v>
      </c>
      <c r="I5" s="63" t="s">
        <v>656</v>
      </c>
      <c r="J5" s="125" t="str">
        <f>'Annex 2 EHV charges'!I10</f>
        <v>Import
Super Red
unit charge
(p/kWh)</v>
      </c>
      <c r="K5" s="125" t="str">
        <f>'Annex 2 EHV charges'!J10</f>
        <v>Import
fixed charge
(p/day)</v>
      </c>
      <c r="L5" s="125" t="str">
        <f>'Annex 2 EHV charges'!K10</f>
        <v>Import
capacity charge
(p/kVA/day)</v>
      </c>
      <c r="M5" s="125" t="str">
        <f>'Annex 2 EHV charges'!L10</f>
        <v>Import
exceeded capacity charge
(p/kVA/day)</v>
      </c>
      <c r="N5" s="125" t="str">
        <f>'Annex 2 EHV charges'!M10</f>
        <v>Export
Super Red
unit charge
(p/kWh)</v>
      </c>
      <c r="O5" s="125" t="str">
        <f>'Annex 2 EHV charges'!N10</f>
        <v>Export
fixed charge
(p/day)</v>
      </c>
      <c r="P5" s="125" t="str">
        <f>'Annex 2 EHV charges'!O10</f>
        <v>Export
capacity charge
(p/kVA/day)</v>
      </c>
      <c r="Q5" s="125" t="str">
        <f>'Annex 2 EHV charges'!P10</f>
        <v>Export
exceeded capacity charge
(p/kVA/day)</v>
      </c>
    </row>
    <row r="6" spans="1:17" ht="22.5" customHeight="1" x14ac:dyDescent="0.25">
      <c r="A6" s="199" t="s">
        <v>1397</v>
      </c>
      <c r="B6" s="199" t="s">
        <v>78</v>
      </c>
      <c r="C6" s="200">
        <v>852</v>
      </c>
      <c r="D6" s="200">
        <v>1300061141281</v>
      </c>
      <c r="E6" s="201" t="s">
        <v>79</v>
      </c>
      <c r="F6" s="227">
        <v>634</v>
      </c>
      <c r="G6" s="227">
        <v>1300061141290</v>
      </c>
      <c r="H6" s="227" t="s">
        <v>1398</v>
      </c>
      <c r="I6" s="227">
        <v>0</v>
      </c>
      <c r="J6" s="202">
        <v>0</v>
      </c>
      <c r="K6" s="202">
        <v>58.57</v>
      </c>
      <c r="L6" s="202">
        <v>2.3199999999999998</v>
      </c>
      <c r="M6" s="202">
        <v>2.3199999999999998</v>
      </c>
      <c r="N6" s="203">
        <v>0</v>
      </c>
      <c r="O6" s="203">
        <v>4685.6899999999996</v>
      </c>
      <c r="P6" s="203">
        <v>0.05</v>
      </c>
      <c r="Q6" s="203">
        <v>0.05</v>
      </c>
    </row>
    <row r="7" spans="1:17" ht="22.5" customHeight="1" x14ac:dyDescent="0.25">
      <c r="A7" s="199" t="s">
        <v>1397</v>
      </c>
      <c r="B7" s="199" t="s">
        <v>80</v>
      </c>
      <c r="C7" s="200">
        <v>863</v>
      </c>
      <c r="D7" s="200">
        <v>1300061061583</v>
      </c>
      <c r="E7" s="201" t="s">
        <v>89</v>
      </c>
      <c r="F7" s="227">
        <v>613</v>
      </c>
      <c r="G7" s="227">
        <v>1300061061592</v>
      </c>
      <c r="H7" s="227" t="s">
        <v>1399</v>
      </c>
      <c r="I7" s="227">
        <v>0</v>
      </c>
      <c r="J7" s="202">
        <v>0</v>
      </c>
      <c r="K7" s="202">
        <v>47.37</v>
      </c>
      <c r="L7" s="202">
        <v>1.73</v>
      </c>
      <c r="M7" s="202">
        <v>1.73</v>
      </c>
      <c r="N7" s="203">
        <v>0</v>
      </c>
      <c r="O7" s="203">
        <v>7887.51</v>
      </c>
      <c r="P7" s="203">
        <v>0.05</v>
      </c>
      <c r="Q7" s="203">
        <v>0.05</v>
      </c>
    </row>
    <row r="8" spans="1:17" ht="22.5" customHeight="1" x14ac:dyDescent="0.25">
      <c r="A8" s="199" t="s">
        <v>1397</v>
      </c>
      <c r="B8" s="199" t="s">
        <v>81</v>
      </c>
      <c r="C8" s="200">
        <v>888</v>
      </c>
      <c r="D8" s="200">
        <v>1300061391132</v>
      </c>
      <c r="E8" s="200" t="s">
        <v>90</v>
      </c>
      <c r="F8" s="227">
        <v>951</v>
      </c>
      <c r="G8" s="227">
        <v>1300061391141</v>
      </c>
      <c r="H8" s="227" t="s">
        <v>1400</v>
      </c>
      <c r="I8" s="227">
        <v>0</v>
      </c>
      <c r="J8" s="202">
        <v>0</v>
      </c>
      <c r="K8" s="202">
        <v>901.81</v>
      </c>
      <c r="L8" s="202">
        <v>1.8</v>
      </c>
      <c r="M8" s="202">
        <v>1.8</v>
      </c>
      <c r="N8" s="203">
        <v>0</v>
      </c>
      <c r="O8" s="203">
        <v>1623.26</v>
      </c>
      <c r="P8" s="203">
        <v>0.05</v>
      </c>
      <c r="Q8" s="203">
        <v>0.05</v>
      </c>
    </row>
    <row r="9" spans="1:17" ht="22.5" customHeight="1" x14ac:dyDescent="0.25">
      <c r="A9" s="199" t="s">
        <v>1397</v>
      </c>
      <c r="B9" s="199" t="s">
        <v>82</v>
      </c>
      <c r="C9" s="200">
        <v>350</v>
      </c>
      <c r="D9" s="200">
        <v>1300035355970</v>
      </c>
      <c r="E9" s="201" t="s">
        <v>91</v>
      </c>
      <c r="F9" s="227">
        <v>705</v>
      </c>
      <c r="G9" s="227">
        <v>1300061236507</v>
      </c>
      <c r="H9" s="227" t="s">
        <v>1401</v>
      </c>
      <c r="I9" s="227">
        <v>0</v>
      </c>
      <c r="J9" s="202">
        <v>0</v>
      </c>
      <c r="K9" s="202">
        <v>18297.63</v>
      </c>
      <c r="L9" s="202">
        <v>1.39</v>
      </c>
      <c r="M9" s="202">
        <v>1.39</v>
      </c>
      <c r="N9" s="203">
        <v>0</v>
      </c>
      <c r="O9" s="203">
        <v>250.79</v>
      </c>
      <c r="P9" s="203">
        <v>0.05</v>
      </c>
      <c r="Q9" s="203">
        <v>0.05</v>
      </c>
    </row>
    <row r="10" spans="1:17" ht="22.5" customHeight="1" x14ac:dyDescent="0.25">
      <c r="A10" s="199" t="s">
        <v>1397</v>
      </c>
      <c r="B10" s="199" t="s">
        <v>83</v>
      </c>
      <c r="C10" s="200">
        <v>839</v>
      </c>
      <c r="D10" s="200">
        <v>1300051822667</v>
      </c>
      <c r="E10" s="201" t="s">
        <v>92</v>
      </c>
      <c r="F10" s="227"/>
      <c r="G10" s="227"/>
      <c r="H10" s="227" t="s">
        <v>1481</v>
      </c>
      <c r="I10" s="227">
        <v>4</v>
      </c>
      <c r="J10" s="202">
        <v>0</v>
      </c>
      <c r="K10" s="202">
        <v>210389.85</v>
      </c>
      <c r="L10" s="202">
        <v>2.16</v>
      </c>
      <c r="M10" s="202">
        <v>2.16</v>
      </c>
      <c r="N10" s="203">
        <v>0</v>
      </c>
      <c r="O10" s="203">
        <v>0</v>
      </c>
      <c r="P10" s="203">
        <v>0</v>
      </c>
      <c r="Q10" s="203">
        <v>0</v>
      </c>
    </row>
    <row r="11" spans="1:17" ht="22.5" customHeight="1" x14ac:dyDescent="0.25">
      <c r="A11" s="199" t="s">
        <v>1397</v>
      </c>
      <c r="B11" s="199" t="s">
        <v>84</v>
      </c>
      <c r="C11" s="200">
        <v>928</v>
      </c>
      <c r="D11" s="200">
        <v>1300061485757</v>
      </c>
      <c r="E11" s="201" t="s">
        <v>93</v>
      </c>
      <c r="F11" s="227">
        <v>639</v>
      </c>
      <c r="G11" s="227">
        <v>1300061485766</v>
      </c>
      <c r="H11" s="227" t="s">
        <v>1482</v>
      </c>
      <c r="I11" s="227">
        <v>1</v>
      </c>
      <c r="J11" s="202">
        <v>0</v>
      </c>
      <c r="K11" s="202">
        <v>18165.830000000002</v>
      </c>
      <c r="L11" s="202">
        <v>1.56</v>
      </c>
      <c r="M11" s="202">
        <v>1.56</v>
      </c>
      <c r="N11" s="203">
        <v>0</v>
      </c>
      <c r="O11" s="203">
        <v>0</v>
      </c>
      <c r="P11" s="203">
        <v>0</v>
      </c>
      <c r="Q11" s="203">
        <v>0</v>
      </c>
    </row>
    <row r="12" spans="1:17" ht="22.5" customHeight="1" x14ac:dyDescent="0.25">
      <c r="A12" s="199" t="s">
        <v>1397</v>
      </c>
      <c r="B12" s="199" t="s">
        <v>85</v>
      </c>
      <c r="C12" s="66" t="s">
        <v>1382</v>
      </c>
      <c r="D12" s="66" t="s">
        <v>1382</v>
      </c>
      <c r="E12" s="69" t="s">
        <v>1383</v>
      </c>
      <c r="F12" s="227" t="s">
        <v>1383</v>
      </c>
      <c r="G12" s="227" t="s">
        <v>1383</v>
      </c>
      <c r="H12" s="227" t="s">
        <v>1384</v>
      </c>
      <c r="I12" s="227">
        <v>2</v>
      </c>
      <c r="J12" s="202" t="s">
        <v>640</v>
      </c>
      <c r="K12" s="202">
        <v>49460.35</v>
      </c>
      <c r="L12" s="202">
        <v>0.97</v>
      </c>
      <c r="M12" s="202">
        <v>0.97</v>
      </c>
      <c r="N12" s="203"/>
      <c r="O12" s="203"/>
      <c r="P12" s="203"/>
      <c r="Q12" s="203"/>
    </row>
    <row r="13" spans="1:17" ht="22.5" customHeight="1" x14ac:dyDescent="0.25">
      <c r="A13" s="199" t="s">
        <v>1397</v>
      </c>
      <c r="B13" s="66" t="s">
        <v>86</v>
      </c>
      <c r="C13" s="231" t="s">
        <v>1483</v>
      </c>
      <c r="D13" s="231" t="s">
        <v>1484</v>
      </c>
      <c r="E13" s="69" t="s">
        <v>94</v>
      </c>
      <c r="F13" s="69"/>
      <c r="G13" s="69"/>
      <c r="H13" s="69" t="s">
        <v>1485</v>
      </c>
      <c r="I13" s="232">
        <v>1</v>
      </c>
      <c r="J13" s="202">
        <v>0</v>
      </c>
      <c r="K13" s="202">
        <v>20763.79</v>
      </c>
      <c r="L13" s="202">
        <v>2.67</v>
      </c>
      <c r="M13" s="202">
        <v>2.67</v>
      </c>
      <c r="N13" s="203">
        <v>0</v>
      </c>
      <c r="O13" s="203">
        <v>0</v>
      </c>
      <c r="P13" s="203">
        <v>0</v>
      </c>
      <c r="Q13" s="203">
        <v>0</v>
      </c>
    </row>
    <row r="14" spans="1:17" ht="22.5" customHeight="1" x14ac:dyDescent="0.25">
      <c r="A14" s="199" t="s">
        <v>1397</v>
      </c>
      <c r="B14" s="66" t="s">
        <v>87</v>
      </c>
      <c r="C14" s="231">
        <v>322</v>
      </c>
      <c r="D14" s="242">
        <v>1300035364707</v>
      </c>
      <c r="E14" s="69" t="s">
        <v>95</v>
      </c>
      <c r="F14" s="243">
        <v>700</v>
      </c>
      <c r="G14" s="242">
        <v>1300060416993</v>
      </c>
      <c r="H14" s="244" t="s">
        <v>1268</v>
      </c>
      <c r="I14" s="79" t="s">
        <v>464</v>
      </c>
      <c r="J14" s="202">
        <v>0</v>
      </c>
      <c r="K14" s="202">
        <v>59523.351192755683</v>
      </c>
      <c r="L14" s="202">
        <v>1.85</v>
      </c>
      <c r="M14" s="202">
        <v>1.85</v>
      </c>
      <c r="N14" s="203" t="s">
        <v>640</v>
      </c>
      <c r="O14" s="203">
        <v>1509.21</v>
      </c>
      <c r="P14" s="203">
        <v>0.05</v>
      </c>
      <c r="Q14" s="203">
        <v>0.05</v>
      </c>
    </row>
    <row r="15" spans="1:17" ht="22.5" customHeight="1" x14ac:dyDescent="0.25">
      <c r="A15" s="66"/>
      <c r="B15" s="66" t="s">
        <v>88</v>
      </c>
      <c r="C15" s="66"/>
      <c r="D15" s="66"/>
      <c r="E15" s="69" t="s">
        <v>96</v>
      </c>
      <c r="F15" s="69"/>
      <c r="G15" s="69"/>
      <c r="H15" s="69"/>
      <c r="I15" s="69"/>
      <c r="J15" s="126"/>
      <c r="K15" s="127"/>
      <c r="L15" s="127"/>
      <c r="M15" s="127"/>
      <c r="N15" s="128"/>
      <c r="O15" s="129"/>
      <c r="P15" s="129"/>
      <c r="Q15" s="129"/>
    </row>
    <row r="17" spans="1:17" ht="27.75" customHeight="1" x14ac:dyDescent="0.25">
      <c r="A17" s="308" t="str">
        <f>Overview!B4&amp; " - Effective from "&amp;Overview!D4&amp;" - "&amp;Overview!E4&amp;" new designated EHV line loss factors"</f>
        <v>SP Manweb - Effective from 1 April 2024 - Final new designated EHV line loss factors</v>
      </c>
      <c r="B17" s="309"/>
      <c r="C17" s="309"/>
      <c r="D17" s="309"/>
      <c r="E17" s="309"/>
      <c r="F17" s="309"/>
      <c r="G17" s="309"/>
      <c r="H17" s="309"/>
      <c r="I17" s="309"/>
      <c r="J17" s="309"/>
      <c r="K17" s="309"/>
      <c r="L17" s="309"/>
      <c r="M17" s="309"/>
      <c r="N17" s="309"/>
      <c r="O17" s="309"/>
      <c r="P17" s="309"/>
      <c r="Q17" s="309"/>
    </row>
    <row r="18" spans="1:17" ht="62.25" customHeight="1" x14ac:dyDescent="0.25">
      <c r="A18" s="33" t="s">
        <v>186</v>
      </c>
      <c r="B18" s="33" t="s">
        <v>98</v>
      </c>
      <c r="C18" s="33" t="s">
        <v>61</v>
      </c>
      <c r="D18" s="33" t="s">
        <v>62</v>
      </c>
      <c r="E18" s="33" t="s">
        <v>99</v>
      </c>
      <c r="F18" s="33" t="s">
        <v>61</v>
      </c>
      <c r="G18" s="33" t="s">
        <v>63</v>
      </c>
      <c r="H18" s="125" t="s">
        <v>55</v>
      </c>
      <c r="I18" s="63" t="s">
        <v>656</v>
      </c>
      <c r="J18" s="130" t="s">
        <v>155</v>
      </c>
      <c r="K18" s="130" t="s">
        <v>154</v>
      </c>
      <c r="L18" s="130" t="s">
        <v>156</v>
      </c>
      <c r="M18" s="130" t="s">
        <v>157</v>
      </c>
      <c r="N18" s="131" t="s">
        <v>158</v>
      </c>
      <c r="O18" s="131" t="s">
        <v>159</v>
      </c>
      <c r="P18" s="131" t="s">
        <v>160</v>
      </c>
      <c r="Q18" s="131" t="s">
        <v>161</v>
      </c>
    </row>
    <row r="19" spans="1:17" ht="22.5" customHeight="1" x14ac:dyDescent="0.25">
      <c r="A19" s="203" t="str">
        <f>A6</f>
        <v>01/04/2024</v>
      </c>
      <c r="B19" s="66" t="s">
        <v>36</v>
      </c>
      <c r="C19" s="227">
        <f>C6</f>
        <v>852</v>
      </c>
      <c r="D19" s="227">
        <f>D6</f>
        <v>1300061141281</v>
      </c>
      <c r="E19" s="222" t="s">
        <v>46</v>
      </c>
      <c r="F19" s="227">
        <f>F6</f>
        <v>634</v>
      </c>
      <c r="G19" s="227">
        <f>G6</f>
        <v>1300061141290</v>
      </c>
      <c r="H19" s="227" t="str">
        <f>H6</f>
        <v>Bubney Farm</v>
      </c>
      <c r="I19" s="227">
        <f>I6</f>
        <v>0</v>
      </c>
      <c r="J19" s="228">
        <v>1.016</v>
      </c>
      <c r="K19" s="228">
        <v>1.0169999999999999</v>
      </c>
      <c r="L19" s="228">
        <v>1.0189999999999999</v>
      </c>
      <c r="M19" s="228">
        <v>1.02</v>
      </c>
      <c r="N19" s="229">
        <v>1.012</v>
      </c>
      <c r="O19" s="229">
        <v>1.012</v>
      </c>
      <c r="P19" s="229">
        <v>1.012</v>
      </c>
      <c r="Q19" s="229">
        <v>1.0129999999999999</v>
      </c>
    </row>
    <row r="20" spans="1:17" ht="22.5" customHeight="1" x14ac:dyDescent="0.25">
      <c r="A20" s="203" t="str">
        <f t="shared" ref="A20:A25" si="0">A7</f>
        <v>01/04/2024</v>
      </c>
      <c r="B20" s="66" t="s">
        <v>37</v>
      </c>
      <c r="C20" s="227">
        <f t="shared" ref="C20:D20" si="1">C7</f>
        <v>863</v>
      </c>
      <c r="D20" s="227">
        <f t="shared" si="1"/>
        <v>1300061061583</v>
      </c>
      <c r="E20" s="222" t="s">
        <v>47</v>
      </c>
      <c r="F20" s="227">
        <f t="shared" ref="F20:G20" si="2">F7</f>
        <v>613</v>
      </c>
      <c r="G20" s="227">
        <f t="shared" si="2"/>
        <v>1300061061592</v>
      </c>
      <c r="H20" s="227" t="str">
        <f t="shared" ref="H20:I20" si="3">H7</f>
        <v>Porth Wen / North Anglesey Solar Park</v>
      </c>
      <c r="I20" s="227">
        <f t="shared" si="3"/>
        <v>0</v>
      </c>
      <c r="J20" s="228">
        <v>1.0029999999999999</v>
      </c>
      <c r="K20" s="228">
        <v>1.004</v>
      </c>
      <c r="L20" s="228">
        <v>1.0049999999999999</v>
      </c>
      <c r="M20" s="228">
        <v>1.0049999999999999</v>
      </c>
      <c r="N20" s="229">
        <v>1</v>
      </c>
      <c r="O20" s="229">
        <v>1</v>
      </c>
      <c r="P20" s="229">
        <v>1</v>
      </c>
      <c r="Q20" s="229">
        <v>1</v>
      </c>
    </row>
    <row r="21" spans="1:17" ht="22.5" customHeight="1" x14ac:dyDescent="0.25">
      <c r="A21" s="203" t="str">
        <f t="shared" si="0"/>
        <v>01/04/2024</v>
      </c>
      <c r="B21" s="66" t="s">
        <v>38</v>
      </c>
      <c r="C21" s="227">
        <f t="shared" ref="C21:D21" si="4">C8</f>
        <v>888</v>
      </c>
      <c r="D21" s="227">
        <f t="shared" si="4"/>
        <v>1300061391132</v>
      </c>
      <c r="E21" s="222" t="s">
        <v>48</v>
      </c>
      <c r="F21" s="227">
        <f t="shared" ref="F21:G21" si="5">F8</f>
        <v>951</v>
      </c>
      <c r="G21" s="227">
        <f t="shared" si="5"/>
        <v>1300061391141</v>
      </c>
      <c r="H21" s="227" t="str">
        <f t="shared" ref="H21:I21" si="6">H8</f>
        <v>Morlais Tidal</v>
      </c>
      <c r="I21" s="227">
        <f t="shared" si="6"/>
        <v>0</v>
      </c>
      <c r="J21" s="228">
        <v>1.016</v>
      </c>
      <c r="K21" s="228">
        <v>1.0169999999999999</v>
      </c>
      <c r="L21" s="228">
        <v>1.0189999999999999</v>
      </c>
      <c r="M21" s="228">
        <v>1.02</v>
      </c>
      <c r="N21" s="229">
        <v>1.012</v>
      </c>
      <c r="O21" s="229">
        <v>1.012</v>
      </c>
      <c r="P21" s="229">
        <v>1.012</v>
      </c>
      <c r="Q21" s="229">
        <v>1.0129999999999999</v>
      </c>
    </row>
    <row r="22" spans="1:17" ht="22.5" customHeight="1" x14ac:dyDescent="0.25">
      <c r="A22" s="203" t="str">
        <f t="shared" si="0"/>
        <v>01/04/2024</v>
      </c>
      <c r="B22" s="66" t="s">
        <v>39</v>
      </c>
      <c r="C22" s="227">
        <f t="shared" ref="C22:D22" si="7">C9</f>
        <v>350</v>
      </c>
      <c r="D22" s="227">
        <f t="shared" si="7"/>
        <v>1300035355970</v>
      </c>
      <c r="E22" s="222" t="s">
        <v>49</v>
      </c>
      <c r="F22" s="227">
        <f t="shared" ref="F22:G22" si="8">F9</f>
        <v>705</v>
      </c>
      <c r="G22" s="227">
        <f t="shared" si="8"/>
        <v>1300061236507</v>
      </c>
      <c r="H22" s="227" t="str">
        <f t="shared" ref="H22:I22" si="9">H9</f>
        <v>Poppies House</v>
      </c>
      <c r="I22" s="227">
        <f t="shared" si="9"/>
        <v>0</v>
      </c>
      <c r="J22" s="228">
        <v>1.024</v>
      </c>
      <c r="K22" s="228">
        <v>1.026</v>
      </c>
      <c r="L22" s="228">
        <v>1.0269999999999999</v>
      </c>
      <c r="M22" s="228">
        <v>1.0289999999999999</v>
      </c>
      <c r="N22" s="229">
        <v>1.024</v>
      </c>
      <c r="O22" s="229">
        <v>1.026</v>
      </c>
      <c r="P22" s="229">
        <v>1.0269999999999999</v>
      </c>
      <c r="Q22" s="229">
        <v>1.0289999999999999</v>
      </c>
    </row>
    <row r="23" spans="1:17" ht="22.5" customHeight="1" x14ac:dyDescent="0.25">
      <c r="A23" s="203" t="str">
        <f t="shared" si="0"/>
        <v>01/04/2024</v>
      </c>
      <c r="B23" s="66" t="s">
        <v>40</v>
      </c>
      <c r="C23" s="227">
        <f t="shared" ref="C23:D23" si="10">C10</f>
        <v>839</v>
      </c>
      <c r="D23" s="227">
        <f t="shared" si="10"/>
        <v>1300051822667</v>
      </c>
      <c r="E23" s="222" t="s">
        <v>50</v>
      </c>
      <c r="F23" s="227">
        <f t="shared" ref="F23:G23" si="11">F10</f>
        <v>0</v>
      </c>
      <c r="G23" s="227">
        <f t="shared" si="11"/>
        <v>0</v>
      </c>
      <c r="H23" s="227" t="str">
        <f t="shared" ref="H23:I23" si="12">H10</f>
        <v>EON Strand Gate</v>
      </c>
      <c r="I23" s="227">
        <f t="shared" si="12"/>
        <v>4</v>
      </c>
      <c r="J23" s="228">
        <v>1.04</v>
      </c>
      <c r="K23" s="228">
        <v>1.0449999999999999</v>
      </c>
      <c r="L23" s="228">
        <v>1.0409999999999999</v>
      </c>
      <c r="M23" s="228">
        <v>1.048</v>
      </c>
      <c r="N23" s="226"/>
      <c r="O23" s="226"/>
      <c r="P23" s="226"/>
      <c r="Q23" s="226"/>
    </row>
    <row r="24" spans="1:17" ht="22.5" customHeight="1" x14ac:dyDescent="0.25">
      <c r="A24" s="203" t="str">
        <f t="shared" si="0"/>
        <v>01/04/2024</v>
      </c>
      <c r="B24" s="66" t="s">
        <v>41</v>
      </c>
      <c r="C24" s="227">
        <f t="shared" ref="C24:D24" si="13">C11</f>
        <v>928</v>
      </c>
      <c r="D24" s="227">
        <f t="shared" si="13"/>
        <v>1300061485757</v>
      </c>
      <c r="E24" s="222" t="s">
        <v>51</v>
      </c>
      <c r="F24" s="227">
        <f t="shared" ref="F24:G24" si="14">F11</f>
        <v>639</v>
      </c>
      <c r="G24" s="227">
        <f t="shared" si="14"/>
        <v>1300061485766</v>
      </c>
      <c r="H24" s="227" t="str">
        <f t="shared" ref="H24:I24" si="15">H11</f>
        <v>Cargills Strand Gate</v>
      </c>
      <c r="I24" s="227">
        <f t="shared" si="15"/>
        <v>1</v>
      </c>
      <c r="J24" s="228">
        <v>1.016</v>
      </c>
      <c r="K24" s="228">
        <v>1.0169999999999999</v>
      </c>
      <c r="L24" s="228">
        <v>1.0189999999999999</v>
      </c>
      <c r="M24" s="228">
        <v>1.02</v>
      </c>
      <c r="N24" s="229">
        <v>0.98699999999999999</v>
      </c>
      <c r="O24" s="229">
        <v>0.99099999999999999</v>
      </c>
      <c r="P24" s="229">
        <v>0.98799999999999999</v>
      </c>
      <c r="Q24" s="229">
        <v>0.99399999999999999</v>
      </c>
    </row>
    <row r="25" spans="1:17" ht="22.5" customHeight="1" x14ac:dyDescent="0.25">
      <c r="A25" s="203" t="str">
        <f t="shared" si="0"/>
        <v>01/04/2024</v>
      </c>
      <c r="B25" s="66" t="s">
        <v>42</v>
      </c>
      <c r="C25" s="227" t="str">
        <f t="shared" ref="C25:D25" si="16">C12</f>
        <v>TBC8</v>
      </c>
      <c r="D25" s="227" t="str">
        <f t="shared" si="16"/>
        <v>TBC8</v>
      </c>
      <c r="E25" s="222" t="s">
        <v>52</v>
      </c>
      <c r="F25" s="227" t="str">
        <f t="shared" ref="F25:G25" si="17">F12</f>
        <v>TBC8A</v>
      </c>
      <c r="G25" s="227" t="str">
        <f t="shared" si="17"/>
        <v>TBC8A</v>
      </c>
      <c r="H25" s="227" t="str">
        <f t="shared" ref="H25:I25" si="18">H12</f>
        <v>Airfields Deeside</v>
      </c>
      <c r="I25" s="227">
        <f t="shared" si="18"/>
        <v>2</v>
      </c>
      <c r="J25" s="228">
        <v>1.016</v>
      </c>
      <c r="K25" s="228">
        <v>1.0169999999999999</v>
      </c>
      <c r="L25" s="228">
        <v>1.0189999999999999</v>
      </c>
      <c r="M25" s="228">
        <v>1.02</v>
      </c>
      <c r="N25" s="229">
        <v>1.012</v>
      </c>
      <c r="O25" s="229">
        <v>1.012</v>
      </c>
      <c r="P25" s="229">
        <v>1.012</v>
      </c>
      <c r="Q25" s="229">
        <v>1.0129999999999999</v>
      </c>
    </row>
    <row r="26" spans="1:17" ht="22.5" customHeight="1" x14ac:dyDescent="0.25">
      <c r="A26" s="203" t="s">
        <v>1397</v>
      </c>
      <c r="B26" s="66" t="s">
        <v>86</v>
      </c>
      <c r="C26" s="227" t="s">
        <v>1483</v>
      </c>
      <c r="D26" s="227" t="s">
        <v>1484</v>
      </c>
      <c r="E26" s="222" t="s">
        <v>94</v>
      </c>
      <c r="F26" s="227"/>
      <c r="G26" s="227"/>
      <c r="H26" s="227" t="s">
        <v>1485</v>
      </c>
      <c r="I26" s="227">
        <v>1</v>
      </c>
      <c r="J26" s="228">
        <v>1.024</v>
      </c>
      <c r="K26" s="228">
        <v>1.026</v>
      </c>
      <c r="L26" s="228">
        <v>1.0269999999999999</v>
      </c>
      <c r="M26" s="228">
        <v>1.0289999999999999</v>
      </c>
      <c r="N26" s="229"/>
      <c r="O26" s="229"/>
      <c r="P26" s="229"/>
      <c r="Q26" s="229"/>
    </row>
    <row r="27" spans="1:17" ht="22.5" customHeight="1" x14ac:dyDescent="0.25">
      <c r="A27" s="203"/>
      <c r="B27" s="66" t="s">
        <v>43</v>
      </c>
      <c r="C27" s="221"/>
      <c r="D27" s="221"/>
      <c r="E27" s="222" t="s">
        <v>53</v>
      </c>
      <c r="F27" s="223"/>
      <c r="G27" s="223"/>
      <c r="H27" s="223"/>
      <c r="I27" s="223"/>
      <c r="J27" s="224"/>
      <c r="K27" s="224"/>
      <c r="L27" s="225"/>
      <c r="M27" s="225"/>
      <c r="N27" s="226"/>
      <c r="O27" s="226"/>
      <c r="P27" s="226"/>
      <c r="Q27" s="226"/>
    </row>
    <row r="28" spans="1:17" ht="22.5" customHeight="1" x14ac:dyDescent="0.25">
      <c r="A28" s="203"/>
      <c r="B28" s="66" t="s">
        <v>44</v>
      </c>
      <c r="C28" s="221"/>
      <c r="D28" s="221"/>
      <c r="E28" s="222" t="s">
        <v>54</v>
      </c>
      <c r="F28" s="223"/>
      <c r="G28" s="223"/>
      <c r="H28" s="223"/>
      <c r="I28" s="223"/>
      <c r="J28" s="224"/>
      <c r="K28" s="224"/>
      <c r="L28" s="225"/>
      <c r="M28" s="225"/>
      <c r="N28" s="226"/>
      <c r="O28" s="226"/>
      <c r="P28" s="226"/>
      <c r="Q28" s="226"/>
    </row>
  </sheetData>
  <mergeCells count="4">
    <mergeCell ref="H1:I1"/>
    <mergeCell ref="A4:Q4"/>
    <mergeCell ref="A2:Q2"/>
    <mergeCell ref="A17:Q17"/>
  </mergeCells>
  <phoneticPr fontId="5"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2025-04-15T08:20:53Z</dcterms:created>
  <dcterms:modified xsi:type="dcterms:W3CDTF">2025-04-15T08:21:13Z</dcterms:modified>
</cp:coreProperties>
</file>