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filterPrivacy="1" codeName="ThisWorkbook" defaultThemeVersion="124226"/>
  <xr:revisionPtr revIDLastSave="3" documentId="10_ncr:100000_{C5C9B3F4-BDD1-43DD-A633-540CA7ECFBFE}" xr6:coauthVersionLast="44" xr6:coauthVersionMax="44" xr10:uidLastSave="{85B75DD6-F3CE-448C-B8E7-D6FEDE0B5C8A}"/>
  <bookViews>
    <workbookView xWindow="31920" yWindow="3120" windowWidth="21600" windowHeight="12675" tabRatio="916" activeTab="8"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externalReferences>
    <externalReference r:id="rId13"/>
  </externalReferences>
  <definedNames>
    <definedName name="_xlnm._FilterDatabase" localSheetId="1" hidden="1">'Annex 1 LV and HV charges'!$A$12:$S$42</definedName>
    <definedName name="_xlnm._FilterDatabase" localSheetId="2" hidden="1">'Annex 2 EHV charges'!$A$10:$O$244</definedName>
    <definedName name="_xlnm._FilterDatabase" localSheetId="3" hidden="1">'Annex 2a Import'!$A$4:$N$254</definedName>
    <definedName name="_xlnm._FilterDatabase" localSheetId="4" hidden="1">'Annex 2b Export'!$A$4:$O$254</definedName>
    <definedName name="_xlnm._FilterDatabase" localSheetId="6" hidden="1">'Annex 4 LDNO charges'!$A$12:$M$190</definedName>
    <definedName name="_xlnm._FilterDatabase" localSheetId="7" hidden="1">'Annex 5 LLFs'!$26:$128</definedName>
    <definedName name="_xlnm._FilterDatabase" localSheetId="9" hidden="1">'Nodal prices'!$A$3:$G$409</definedName>
    <definedName name="_xlnm._FilterDatabase" localSheetId="10" hidden="1">'SSC TPR unit rate lookup'!$A$28:$D$1205</definedName>
    <definedName name="OLE_LINK1" localSheetId="5">'Annex 3 Preserved charges'!#REF!</definedName>
    <definedName name="_xlnm.Print_Area" localSheetId="1">'Annex 1 LV and HV charges'!$A$2:$K$42</definedName>
    <definedName name="_xlnm.Print_Area" localSheetId="2">'Annex 2 EHV charges'!$A$2:$O$259</definedName>
    <definedName name="_xlnm.Print_Area" localSheetId="3">'Annex 2a Import'!$A$2:$H$150</definedName>
    <definedName name="_xlnm.Print_Area" localSheetId="4">'Annex 2b Export'!$A$2:$H$140</definedName>
    <definedName name="_xlnm.Print_Area" localSheetId="5">'Annex 3 Preserved charges'!$A$2:$J$30</definedName>
    <definedName name="_xlnm.Print_Area" localSheetId="6">'Annex 4 LDNO charges'!$A$2:$J$190</definedName>
    <definedName name="_xlnm.Print_Area" localSheetId="7">'Annex 5 LLFs'!$A$2:$F$138</definedName>
    <definedName name="_xlnm.Print_Area" localSheetId="8">'Annex 6 new or amended EHV'!$A$4:$R$28</definedName>
    <definedName name="_xlnm.Print_Area" localSheetId="9">'Nodal prices'!$A$2:$D$26</definedName>
    <definedName name="_xlnm.Print_Titles" localSheetId="1">'Annex 1 LV and HV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2" hidden="1">'Annex 2 EHV charges'!$A$2:$I$20</definedName>
    <definedName name="Z_5032A364_B81A_48DA_88DA_AB3B86B47EE9_.wvu.PrintTitles" localSheetId="2" hidden="1">'Annex 2 EHV charges'!$2:$10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4" i="8" l="1"/>
  <c r="G24" i="8"/>
  <c r="H24" i="8"/>
  <c r="A24" i="8"/>
  <c r="F23" i="8" l="1"/>
  <c r="G23" i="8"/>
  <c r="H23" i="8"/>
  <c r="C23" i="8"/>
  <c r="D23" i="8"/>
  <c r="A23" i="8"/>
  <c r="Q19" i="8" l="1"/>
  <c r="P19" i="8"/>
  <c r="O19" i="8"/>
  <c r="N19" i="8"/>
  <c r="J19" i="8"/>
  <c r="L19" i="8"/>
  <c r="K19" i="8"/>
  <c r="I19" i="8"/>
  <c r="F20" i="8"/>
  <c r="G20" i="8"/>
  <c r="H20" i="8"/>
  <c r="N20" i="8" s="1"/>
  <c r="F21" i="8"/>
  <c r="G21" i="8"/>
  <c r="H21" i="8"/>
  <c r="F22" i="8"/>
  <c r="G22" i="8"/>
  <c r="H22" i="8"/>
  <c r="C20" i="8"/>
  <c r="D20" i="8"/>
  <c r="C21" i="8"/>
  <c r="D21" i="8"/>
  <c r="C22" i="8"/>
  <c r="D22" i="8"/>
  <c r="A20" i="8"/>
  <c r="A21" i="8"/>
  <c r="A22" i="8"/>
  <c r="H19" i="8"/>
  <c r="F19" i="8"/>
  <c r="C19" i="8"/>
  <c r="A19" i="8"/>
  <c r="G19" i="8"/>
  <c r="D19" i="8"/>
  <c r="L20" i="8" l="1"/>
  <c r="Q20" i="8"/>
  <c r="K20" i="8"/>
  <c r="P20" i="8"/>
  <c r="J20" i="8"/>
  <c r="O20" i="8"/>
  <c r="I20" i="8"/>
  <c r="J22" i="4"/>
  <c r="I22" i="4"/>
  <c r="H22" i="4"/>
  <c r="G22" i="4"/>
  <c r="F22" i="4"/>
  <c r="E22" i="4"/>
  <c r="D22" i="4"/>
  <c r="J21" i="4"/>
  <c r="I21" i="4"/>
  <c r="H21" i="4"/>
  <c r="G21" i="4"/>
  <c r="F21" i="4"/>
  <c r="E21" i="4"/>
  <c r="D21" i="4"/>
  <c r="J20" i="4"/>
  <c r="I20" i="4"/>
  <c r="H20" i="4"/>
  <c r="G20" i="4"/>
  <c r="F20" i="4"/>
  <c r="E20" i="4"/>
  <c r="D20" i="4"/>
  <c r="B13" i="1" l="1"/>
  <c r="I14" i="15" l="1"/>
  <c r="H14" i="15"/>
  <c r="B2" i="15" l="1"/>
  <c r="A2" i="7"/>
  <c r="A17" i="8"/>
  <c r="A4" i="8"/>
  <c r="A3" i="6"/>
  <c r="A2" i="5"/>
  <c r="A2" i="4" l="1"/>
  <c r="A2" i="14"/>
  <c r="A2" i="13"/>
  <c r="A2" i="12" l="1"/>
  <c r="A2" i="2" l="1"/>
  <c r="I10" i="15" l="1"/>
  <c r="H10" i="15"/>
  <c r="B11" i="1"/>
  <c r="B9" i="1"/>
  <c r="H17" i="15" l="1"/>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E10" i="15" l="1"/>
  <c r="G10" i="15"/>
  <c r="C10" i="15"/>
  <c r="C17" i="15" s="1"/>
  <c r="F10" i="15"/>
  <c r="D10" i="15"/>
  <c r="C18" i="15" l="1"/>
  <c r="G17" i="15"/>
  <c r="G18" i="15"/>
  <c r="D17" i="15"/>
  <c r="D18" i="15"/>
  <c r="E18" i="15"/>
  <c r="E17" i="15"/>
  <c r="F17" i="15"/>
  <c r="F18" i="15"/>
  <c r="I17" i="15"/>
  <c r="I18" i="15"/>
  <c r="C21" i="15" l="1"/>
  <c r="C22" i="15"/>
  <c r="N10" i="15" l="1"/>
  <c r="S10" i="15"/>
  <c r="O10" i="15"/>
  <c r="R10" i="15"/>
  <c r="Q10" i="15"/>
  <c r="M10" i="15"/>
  <c r="T10" i="15"/>
  <c r="P10" i="15"/>
  <c r="P17" i="15" l="1"/>
  <c r="P18" i="15"/>
  <c r="R18" i="15"/>
  <c r="R17" i="15"/>
  <c r="T18" i="15"/>
  <c r="T17" i="15"/>
  <c r="O17" i="15"/>
  <c r="O18" i="15"/>
  <c r="M17" i="15"/>
  <c r="M18" i="15"/>
  <c r="S17" i="15"/>
  <c r="S18" i="15"/>
  <c r="Q17" i="15"/>
  <c r="Q18" i="15"/>
  <c r="N17" i="15"/>
  <c r="N18" i="15"/>
  <c r="N21" i="15" l="1"/>
  <c r="M22" i="15"/>
  <c r="N22" i="15"/>
  <c r="M21" i="15"/>
  <c r="A5" i="14" l="1" a="1"/>
  <c r="A5" i="14" s="1"/>
  <c r="A6" i="14" s="1" a="1"/>
  <c r="A6" i="14" s="1"/>
  <c r="B6" i="14" l="1"/>
  <c r="C6" i="14"/>
  <c r="D6" i="14"/>
  <c r="A7" i="14" a="1"/>
  <c r="A7" i="14" s="1"/>
  <c r="A5" i="13" a="1"/>
  <c r="A5" i="13" s="1"/>
  <c r="A6" i="13" s="1" a="1"/>
  <c r="A6" i="13" s="1"/>
  <c r="A7" i="13" s="1" a="1"/>
  <c r="A7" i="13" s="1"/>
  <c r="D5" i="14"/>
  <c r="C5" i="14"/>
  <c r="B5" i="14"/>
  <c r="C7" i="13" l="1"/>
  <c r="B7" i="13"/>
  <c r="D7" i="13"/>
  <c r="C6" i="13"/>
  <c r="D6" i="13"/>
  <c r="B6" i="13"/>
  <c r="A8" i="13" a="1"/>
  <c r="A8" i="13" s="1"/>
  <c r="A8" i="14" a="1"/>
  <c r="A8" i="14" s="1"/>
  <c r="C5" i="13"/>
  <c r="B5" i="13"/>
  <c r="D5" i="13"/>
  <c r="C7" i="14"/>
  <c r="D7" i="14"/>
  <c r="B7" i="14"/>
  <c r="B8" i="14" l="1"/>
  <c r="C8" i="14"/>
  <c r="D8" i="14"/>
  <c r="D8" i="13"/>
  <c r="C8" i="13"/>
  <c r="B8" i="13"/>
  <c r="A9" i="14" a="1"/>
  <c r="A9" i="14" s="1"/>
  <c r="A9" i="13" a="1"/>
  <c r="A9" i="13" s="1"/>
  <c r="D9" i="14" l="1"/>
  <c r="B9" i="14"/>
  <c r="C9" i="14"/>
  <c r="A10" i="14" a="1"/>
  <c r="A10" i="14" s="1"/>
  <c r="A11" i="14" s="1" a="1"/>
  <c r="A11" i="14" s="1"/>
  <c r="B9" i="13"/>
  <c r="D9" i="13"/>
  <c r="C9" i="13"/>
  <c r="A10" i="13" a="1"/>
  <c r="A10" i="13" s="1"/>
  <c r="A11" i="13" s="1" a="1"/>
  <c r="A11" i="13" s="1"/>
  <c r="E8" i="14"/>
  <c r="E5" i="14"/>
  <c r="H8" i="14"/>
  <c r="E6" i="14"/>
  <c r="H5" i="14"/>
  <c r="E9" i="14" l="1"/>
  <c r="E7" i="14"/>
  <c r="A12" i="14" a="1"/>
  <c r="A12" i="14" s="1"/>
  <c r="A13" i="14" s="1" a="1"/>
  <c r="A13" i="14" s="1"/>
  <c r="A14" i="14" s="1" a="1"/>
  <c r="A14" i="14" s="1"/>
  <c r="C11" i="14"/>
  <c r="B11" i="14"/>
  <c r="E11" i="14"/>
  <c r="D11" i="14"/>
  <c r="B10" i="13"/>
  <c r="C10" i="13"/>
  <c r="D10" i="13"/>
  <c r="A12" i="13" a="1"/>
  <c r="A12" i="13" s="1"/>
  <c r="D11" i="13"/>
  <c r="B11" i="13"/>
  <c r="C11" i="13"/>
  <c r="C10" i="14"/>
  <c r="E10" i="14"/>
  <c r="B10" i="14"/>
  <c r="D10" i="14"/>
  <c r="H11" i="14"/>
  <c r="H9" i="14"/>
  <c r="H7" i="14"/>
  <c r="H6" i="14" l="1"/>
  <c r="H10" i="14"/>
  <c r="B14" i="14"/>
  <c r="D14" i="14"/>
  <c r="E14" i="14"/>
  <c r="C14" i="14"/>
  <c r="H14" i="14"/>
  <c r="A15" i="14" a="1"/>
  <c r="A15" i="14" s="1"/>
  <c r="D12" i="13"/>
  <c r="B12" i="13"/>
  <c r="C12" i="13"/>
  <c r="D12" i="14"/>
  <c r="C12" i="14"/>
  <c r="E12" i="14"/>
  <c r="B12" i="14"/>
  <c r="H12" i="14"/>
  <c r="A13" i="13" a="1"/>
  <c r="A13" i="13" s="1"/>
  <c r="E13" i="14"/>
  <c r="D13" i="14"/>
  <c r="B13" i="14"/>
  <c r="H13" i="14"/>
  <c r="C13" i="14"/>
  <c r="D13" i="13" l="1"/>
  <c r="C13" i="13"/>
  <c r="B13" i="13"/>
  <c r="A14" i="13" a="1"/>
  <c r="A14" i="13" s="1"/>
  <c r="A15" i="13" s="1" a="1"/>
  <c r="A15" i="13" s="1"/>
  <c r="C15" i="14"/>
  <c r="E15" i="14"/>
  <c r="D15" i="14"/>
  <c r="B15" i="14"/>
  <c r="H15" i="14"/>
  <c r="A16" i="14" a="1"/>
  <c r="A16" i="14" s="1"/>
  <c r="D16" i="14" l="1"/>
  <c r="H16" i="14"/>
  <c r="B16" i="14"/>
  <c r="E16" i="14"/>
  <c r="C16" i="14"/>
  <c r="A17" i="14" a="1"/>
  <c r="A17" i="14" s="1"/>
  <c r="B14" i="13"/>
  <c r="C14" i="13"/>
  <c r="D14" i="13"/>
  <c r="D15" i="13"/>
  <c r="B15" i="13"/>
  <c r="C15" i="13"/>
  <c r="A16" i="13" a="1"/>
  <c r="A16" i="13" s="1"/>
  <c r="E17" i="14" l="1"/>
  <c r="H17" i="14"/>
  <c r="B17" i="14"/>
  <c r="C17" i="14"/>
  <c r="D17" i="14"/>
  <c r="A18" i="14" a="1"/>
  <c r="A18" i="14" s="1"/>
  <c r="D16" i="13"/>
  <c r="C16" i="13"/>
  <c r="B16" i="13"/>
  <c r="A17" i="13" a="1"/>
  <c r="A17" i="13" s="1"/>
  <c r="D17" i="13" l="1"/>
  <c r="C17" i="13"/>
  <c r="B17" i="13"/>
  <c r="A18" i="13" a="1"/>
  <c r="A18" i="13" s="1"/>
  <c r="B18" i="14"/>
  <c r="H18" i="14"/>
  <c r="D18" i="14"/>
  <c r="C18" i="14"/>
  <c r="E18" i="14"/>
  <c r="A19" i="14" a="1"/>
  <c r="A19" i="14" s="1"/>
  <c r="C18" i="13" l="1"/>
  <c r="D18" i="13"/>
  <c r="B18" i="13"/>
  <c r="A19" i="13" a="1"/>
  <c r="A19" i="13" s="1"/>
  <c r="C19" i="14"/>
  <c r="B19" i="14"/>
  <c r="E19" i="14"/>
  <c r="D19" i="14"/>
  <c r="H19" i="14"/>
  <c r="A20" i="14" a="1"/>
  <c r="A20" i="14" s="1"/>
  <c r="C19" i="13" l="1"/>
  <c r="D19" i="13"/>
  <c r="B19" i="13"/>
  <c r="A20" i="13" a="1"/>
  <c r="A20" i="13" s="1"/>
  <c r="D20" i="14"/>
  <c r="C20" i="14"/>
  <c r="H20" i="14"/>
  <c r="E20" i="14"/>
  <c r="B20" i="14"/>
  <c r="A21" i="14" a="1"/>
  <c r="A21" i="14" s="1"/>
  <c r="D20" i="13" l="1"/>
  <c r="B20" i="13"/>
  <c r="C20" i="13"/>
  <c r="A21" i="13" a="1"/>
  <c r="A21" i="13" s="1"/>
  <c r="E21" i="14"/>
  <c r="D21" i="14"/>
  <c r="B21" i="14"/>
  <c r="G21" i="14"/>
  <c r="F21" i="14"/>
  <c r="H21" i="14"/>
  <c r="C21" i="14"/>
  <c r="A22" i="14" a="1"/>
  <c r="A22" i="14" s="1"/>
  <c r="D21" i="13" l="1"/>
  <c r="C21" i="13"/>
  <c r="B21" i="13"/>
  <c r="A22" i="13" a="1"/>
  <c r="A22" i="13" s="1"/>
  <c r="B22" i="14"/>
  <c r="D22" i="14"/>
  <c r="F22" i="14"/>
  <c r="E22" i="14"/>
  <c r="C22" i="14"/>
  <c r="H22" i="14"/>
  <c r="G22" i="14"/>
  <c r="A23" i="14" a="1"/>
  <c r="A23" i="14" s="1"/>
  <c r="B22" i="13" l="1"/>
  <c r="C22" i="13"/>
  <c r="D22" i="13"/>
  <c r="A23" i="13" a="1"/>
  <c r="A23" i="13" s="1"/>
  <c r="C23" i="14"/>
  <c r="E23" i="14"/>
  <c r="G23" i="14"/>
  <c r="F23" i="14"/>
  <c r="D23" i="14"/>
  <c r="B23" i="14"/>
  <c r="H23" i="14"/>
  <c r="A24" i="14" a="1"/>
  <c r="A24" i="14" s="1"/>
  <c r="D24" i="14" l="1"/>
  <c r="G24" i="14"/>
  <c r="H24" i="14"/>
  <c r="B24" i="14"/>
  <c r="E24" i="14"/>
  <c r="C24" i="14"/>
  <c r="F24" i="14"/>
  <c r="A25" i="14" a="1"/>
  <c r="A25" i="14" s="1"/>
  <c r="C23" i="13"/>
  <c r="B23" i="13"/>
  <c r="D23" i="13"/>
  <c r="A24" i="13" a="1"/>
  <c r="A24" i="13" s="1"/>
  <c r="E25" i="14" l="1"/>
  <c r="H25" i="14"/>
  <c r="B25" i="14"/>
  <c r="C25" i="14"/>
  <c r="D25" i="14"/>
  <c r="F25" i="14"/>
  <c r="G25" i="14"/>
  <c r="A26" i="14" a="1"/>
  <c r="A26" i="14" s="1"/>
  <c r="A25" i="13" a="1"/>
  <c r="A25" i="13" s="1"/>
  <c r="B24" i="13"/>
  <c r="D24" i="13"/>
  <c r="C24" i="13"/>
  <c r="C26" i="14" l="1"/>
  <c r="E26" i="14"/>
  <c r="G26" i="14"/>
  <c r="B26" i="14"/>
  <c r="H26" i="14"/>
  <c r="F26" i="14"/>
  <c r="D26" i="14"/>
  <c r="A27" i="14" a="1"/>
  <c r="A27" i="14" s="1"/>
  <c r="C25" i="13"/>
  <c r="B25" i="13"/>
  <c r="D25" i="13"/>
  <c r="A26" i="13" a="1"/>
  <c r="A26" i="13" s="1"/>
  <c r="B26" i="13" l="1"/>
  <c r="C26" i="13"/>
  <c r="D26" i="13"/>
  <c r="A27" i="13" a="1"/>
  <c r="A27" i="13" s="1"/>
  <c r="C27" i="14"/>
  <c r="B27" i="14"/>
  <c r="G27" i="14"/>
  <c r="E27" i="14"/>
  <c r="D27" i="14"/>
  <c r="F27" i="14"/>
  <c r="H27" i="14"/>
  <c r="A28" i="14" a="1"/>
  <c r="A28" i="14" s="1"/>
  <c r="C27" i="13" l="1"/>
  <c r="D27" i="13"/>
  <c r="B27" i="13"/>
  <c r="A28" i="13" a="1"/>
  <c r="A28" i="13" s="1"/>
  <c r="D28" i="14"/>
  <c r="C28" i="14"/>
  <c r="H28" i="14"/>
  <c r="F28" i="14"/>
  <c r="E28" i="14"/>
  <c r="G28" i="14"/>
  <c r="B28" i="14"/>
  <c r="A29" i="14" a="1"/>
  <c r="A29" i="14" s="1"/>
  <c r="E29" i="14" l="1"/>
  <c r="D29" i="14"/>
  <c r="B29" i="14"/>
  <c r="G29" i="14"/>
  <c r="F29" i="14"/>
  <c r="H29" i="14"/>
  <c r="C29" i="14"/>
  <c r="A30" i="14" a="1"/>
  <c r="A30" i="14" s="1"/>
  <c r="D28" i="13"/>
  <c r="B28" i="13"/>
  <c r="C28" i="13"/>
  <c r="A29" i="13" a="1"/>
  <c r="A29" i="13" s="1"/>
  <c r="B30" i="14" l="1"/>
  <c r="D30" i="14"/>
  <c r="H30" i="14"/>
  <c r="F30" i="14"/>
  <c r="E30" i="14"/>
  <c r="C30" i="14"/>
  <c r="G30" i="14"/>
  <c r="A31" i="14" a="1"/>
  <c r="A31" i="14" s="1"/>
  <c r="B29" i="13"/>
  <c r="D29" i="13"/>
  <c r="C29" i="13"/>
  <c r="A30" i="13" a="1"/>
  <c r="A30" i="13" s="1"/>
  <c r="C31" i="14" l="1"/>
  <c r="E31" i="14"/>
  <c r="D31" i="14"/>
  <c r="B31" i="14"/>
  <c r="H31" i="14"/>
  <c r="A32" i="14" a="1"/>
  <c r="A32" i="14" s="1"/>
  <c r="D30" i="13"/>
  <c r="B30" i="13"/>
  <c r="C30" i="13"/>
  <c r="A31" i="13" a="1"/>
  <c r="A31" i="13" s="1"/>
  <c r="D31" i="13" l="1"/>
  <c r="B31" i="13"/>
  <c r="C31" i="13"/>
  <c r="A32" i="13" a="1"/>
  <c r="A32" i="13" s="1"/>
  <c r="D32" i="14"/>
  <c r="H32" i="14"/>
  <c r="B32" i="14"/>
  <c r="E32" i="14"/>
  <c r="C32" i="14"/>
  <c r="A33" i="14" a="1"/>
  <c r="A33" i="14" s="1"/>
  <c r="E33" i="14" l="1"/>
  <c r="H33" i="14"/>
  <c r="B33" i="14"/>
  <c r="C33" i="14"/>
  <c r="D33" i="14"/>
  <c r="A34" i="14" a="1"/>
  <c r="A34" i="14" s="1"/>
  <c r="B32" i="13"/>
  <c r="D32" i="13"/>
  <c r="C32" i="13"/>
  <c r="A33" i="13" a="1"/>
  <c r="A33" i="13" s="1"/>
  <c r="B33" i="13" l="1"/>
  <c r="D33" i="13"/>
  <c r="C33" i="13"/>
  <c r="A34" i="13" a="1"/>
  <c r="A34" i="13" s="1"/>
  <c r="B34" i="14"/>
  <c r="H34" i="14"/>
  <c r="D34" i="14"/>
  <c r="C34" i="14"/>
  <c r="E34" i="14"/>
  <c r="A35" i="14" a="1"/>
  <c r="A35" i="14" s="1"/>
  <c r="B34" i="13" l="1"/>
  <c r="D34" i="13"/>
  <c r="C34" i="13"/>
  <c r="A35" i="13" a="1"/>
  <c r="A35" i="13" s="1"/>
  <c r="C35" i="14"/>
  <c r="B35" i="14"/>
  <c r="E35" i="14"/>
  <c r="D35" i="14"/>
  <c r="H35" i="14"/>
  <c r="A36" i="14" a="1"/>
  <c r="A36" i="14" s="1"/>
  <c r="D36" i="14" l="1"/>
  <c r="C36" i="14"/>
  <c r="H36" i="14"/>
  <c r="E36" i="14"/>
  <c r="B36" i="14"/>
  <c r="A37" i="14" a="1"/>
  <c r="A37" i="14" s="1"/>
  <c r="D35" i="13"/>
  <c r="B35" i="13"/>
  <c r="C35" i="13"/>
  <c r="A36" i="13" a="1"/>
  <c r="A36" i="13" s="1"/>
  <c r="E37" i="14" l="1"/>
  <c r="D37" i="14"/>
  <c r="B37" i="14"/>
  <c r="H37" i="14"/>
  <c r="C37" i="14"/>
  <c r="A38" i="14" a="1"/>
  <c r="A38" i="14" s="1"/>
  <c r="D36" i="13"/>
  <c r="B36" i="13"/>
  <c r="C36" i="13"/>
  <c r="A37" i="13" a="1"/>
  <c r="A37" i="13" s="1"/>
  <c r="E38" i="14" l="1"/>
  <c r="B38" i="14"/>
  <c r="D38" i="14"/>
  <c r="C38" i="14"/>
  <c r="H38" i="14"/>
  <c r="A39" i="14" a="1"/>
  <c r="A39" i="14" s="1"/>
  <c r="A38" i="13" a="1"/>
  <c r="A38" i="13" s="1"/>
  <c r="B37" i="13"/>
  <c r="C37" i="13"/>
  <c r="D37" i="13"/>
  <c r="C39" i="14" l="1"/>
  <c r="E39" i="14"/>
  <c r="D39" i="14"/>
  <c r="B39" i="14"/>
  <c r="H39" i="14"/>
  <c r="A40" i="14" a="1"/>
  <c r="A40" i="14" s="1"/>
  <c r="B38" i="13"/>
  <c r="C38" i="13"/>
  <c r="D38" i="13"/>
  <c r="A39" i="13" a="1"/>
  <c r="A39" i="13" s="1"/>
  <c r="D40" i="14" l="1"/>
  <c r="H40" i="14"/>
  <c r="B40" i="14"/>
  <c r="E40" i="14"/>
  <c r="C40" i="14"/>
  <c r="A41" i="14" a="1"/>
  <c r="A41" i="14" s="1"/>
  <c r="D39" i="13"/>
  <c r="B39" i="13"/>
  <c r="C39" i="13"/>
  <c r="A40" i="13" a="1"/>
  <c r="A40" i="13" s="1"/>
  <c r="E41" i="14" l="1"/>
  <c r="H41" i="14"/>
  <c r="B41" i="14"/>
  <c r="C41" i="14"/>
  <c r="D41" i="14"/>
  <c r="A42" i="14" a="1"/>
  <c r="A42" i="14" s="1"/>
  <c r="D40" i="13"/>
  <c r="C40" i="13"/>
  <c r="B40" i="13"/>
  <c r="A41" i="13" a="1"/>
  <c r="A41" i="13" s="1"/>
  <c r="C42" i="14" l="1"/>
  <c r="H42" i="14"/>
  <c r="B42" i="14"/>
  <c r="E42" i="14"/>
  <c r="D42" i="14"/>
  <c r="A43" i="14" a="1"/>
  <c r="A43" i="14" s="1"/>
  <c r="D41" i="13"/>
  <c r="C41" i="13"/>
  <c r="B41" i="13"/>
  <c r="A42" i="13" a="1"/>
  <c r="A42" i="13" s="1"/>
  <c r="H43" i="14" l="1"/>
  <c r="E43" i="14"/>
  <c r="D43" i="14"/>
  <c r="B43" i="14"/>
  <c r="C43" i="14"/>
  <c r="A44" i="14" a="1"/>
  <c r="A44" i="14" s="1"/>
  <c r="C42" i="13"/>
  <c r="B42" i="13"/>
  <c r="D42" i="13"/>
  <c r="A43" i="13" a="1"/>
  <c r="A43" i="13" s="1"/>
  <c r="D43" i="13" l="1"/>
  <c r="C43" i="13"/>
  <c r="B43" i="13"/>
  <c r="A44" i="13" a="1"/>
  <c r="A44" i="13" s="1"/>
  <c r="E44" i="14"/>
  <c r="H44" i="14"/>
  <c r="B44" i="14"/>
  <c r="D44" i="14"/>
  <c r="G44" i="14"/>
  <c r="F44" i="14"/>
  <c r="C44" i="14"/>
  <c r="A45" i="14" a="1"/>
  <c r="A45" i="14" s="1"/>
  <c r="C44" i="13" l="1"/>
  <c r="B44" i="13"/>
  <c r="D44" i="13"/>
  <c r="A45" i="13" a="1"/>
  <c r="A45" i="13" s="1"/>
  <c r="B45" i="14"/>
  <c r="H45" i="14"/>
  <c r="F45" i="14"/>
  <c r="C45" i="14"/>
  <c r="E45" i="14"/>
  <c r="D45" i="14"/>
  <c r="G45" i="14"/>
  <c r="A46" i="14" a="1"/>
  <c r="A46" i="14" s="1"/>
  <c r="C45" i="13" l="1"/>
  <c r="D45" i="13"/>
  <c r="B45" i="13"/>
  <c r="A46" i="13" a="1"/>
  <c r="A46" i="13" s="1"/>
  <c r="G46" i="14"/>
  <c r="F46" i="14"/>
  <c r="E46" i="14"/>
  <c r="C46" i="14"/>
  <c r="B46" i="14"/>
  <c r="D46" i="14"/>
  <c r="H46" i="14"/>
  <c r="A47" i="14" a="1"/>
  <c r="A47" i="14" s="1"/>
  <c r="D47" i="14" l="1"/>
  <c r="C47" i="14"/>
  <c r="H47" i="14"/>
  <c r="E47" i="14"/>
  <c r="B47" i="14"/>
  <c r="A48" i="14" a="1"/>
  <c r="A48" i="14" s="1"/>
  <c r="C46" i="13"/>
  <c r="B46" i="13"/>
  <c r="D46" i="13"/>
  <c r="A47" i="13" a="1"/>
  <c r="A47" i="13" s="1"/>
  <c r="D47" i="13" l="1"/>
  <c r="C47" i="13"/>
  <c r="B47" i="13"/>
  <c r="A48" i="13" a="1"/>
  <c r="A48" i="13" s="1"/>
  <c r="E48" i="14"/>
  <c r="H48" i="14"/>
  <c r="C48" i="14"/>
  <c r="B48" i="14"/>
  <c r="D48" i="14"/>
  <c r="A49" i="14" a="1"/>
  <c r="A49" i="14" s="1"/>
  <c r="C48" i="13" l="1"/>
  <c r="B48" i="13"/>
  <c r="D48" i="13"/>
  <c r="A49" i="13" a="1"/>
  <c r="A49" i="13" s="1"/>
  <c r="B49" i="14"/>
  <c r="C49" i="14"/>
  <c r="D49" i="14"/>
  <c r="H49" i="14"/>
  <c r="E49" i="14"/>
  <c r="A50" i="14" a="1"/>
  <c r="A50" i="14" s="1"/>
  <c r="C49" i="13" l="1"/>
  <c r="D49" i="13"/>
  <c r="B49" i="13"/>
  <c r="A50" i="13" a="1"/>
  <c r="A50" i="13" s="1"/>
  <c r="E50" i="14"/>
  <c r="B50" i="14"/>
  <c r="H50" i="14"/>
  <c r="C50" i="14"/>
  <c r="D50" i="14"/>
  <c r="A51" i="14" a="1"/>
  <c r="A51" i="14" s="1"/>
  <c r="E51" i="14" l="1"/>
  <c r="B51" i="14"/>
  <c r="D51" i="14"/>
  <c r="H51" i="14"/>
  <c r="C51" i="14"/>
  <c r="A52" i="14" a="1"/>
  <c r="A52" i="14" s="1"/>
  <c r="C50" i="13"/>
  <c r="B50" i="13"/>
  <c r="D50" i="13"/>
  <c r="A51" i="13" a="1"/>
  <c r="A51" i="13" s="1"/>
  <c r="C51" i="13" l="1"/>
  <c r="D51" i="13"/>
  <c r="B51" i="13"/>
  <c r="A52" i="13" a="1"/>
  <c r="A52" i="13" s="1"/>
  <c r="H52" i="14"/>
  <c r="B52" i="14"/>
  <c r="E52" i="14"/>
  <c r="C52" i="14"/>
  <c r="D52" i="14"/>
  <c r="A53" i="14" a="1"/>
  <c r="A53" i="14" s="1"/>
  <c r="B52" i="13" l="1"/>
  <c r="D52" i="13"/>
  <c r="C52" i="13"/>
  <c r="A53" i="13" a="1"/>
  <c r="A53" i="13" s="1"/>
  <c r="C53" i="14"/>
  <c r="H53" i="14"/>
  <c r="B53" i="14"/>
  <c r="D53" i="14"/>
  <c r="E53" i="14"/>
  <c r="A54" i="14" a="1"/>
  <c r="A54" i="14" s="1"/>
  <c r="C53" i="13" l="1"/>
  <c r="B53" i="13"/>
  <c r="D53" i="13"/>
  <c r="A54" i="13" a="1"/>
  <c r="A54" i="13" s="1"/>
  <c r="B54" i="14"/>
  <c r="E54" i="14"/>
  <c r="C54" i="14"/>
  <c r="H54" i="14"/>
  <c r="D54" i="14"/>
  <c r="A55" i="14" a="1"/>
  <c r="A55" i="14" s="1"/>
  <c r="C54" i="13" l="1"/>
  <c r="B54" i="13"/>
  <c r="D54" i="13"/>
  <c r="A55" i="13" a="1"/>
  <c r="A55" i="13" s="1"/>
  <c r="D55" i="14"/>
  <c r="H55" i="14"/>
  <c r="C55" i="14"/>
  <c r="B55" i="14"/>
  <c r="E55" i="14"/>
  <c r="A56" i="14" a="1"/>
  <c r="A56" i="14" s="1"/>
  <c r="C55" i="13" l="1"/>
  <c r="B55" i="13"/>
  <c r="D55" i="13"/>
  <c r="A56" i="13" a="1"/>
  <c r="A56" i="13" s="1"/>
  <c r="E56" i="14"/>
  <c r="B56" i="14"/>
  <c r="D56" i="14"/>
  <c r="C56" i="14"/>
  <c r="H56" i="14"/>
  <c r="A57" i="14" a="1"/>
  <c r="A57" i="14" s="1"/>
  <c r="C56" i="13" l="1"/>
  <c r="D56" i="13"/>
  <c r="B56" i="13"/>
  <c r="A57" i="13" a="1"/>
  <c r="A57" i="13" s="1"/>
  <c r="H57" i="14"/>
  <c r="B57" i="14"/>
  <c r="C57" i="14"/>
  <c r="E57" i="14"/>
  <c r="D57" i="14"/>
  <c r="A58" i="14" a="1"/>
  <c r="A58" i="14" s="1"/>
  <c r="C57" i="13" l="1"/>
  <c r="D57" i="13"/>
  <c r="B57" i="13"/>
  <c r="A58" i="13" a="1"/>
  <c r="A58" i="13" s="1"/>
  <c r="C58" i="14"/>
  <c r="H58" i="14"/>
  <c r="B58" i="14"/>
  <c r="D58" i="14"/>
  <c r="E58" i="14"/>
  <c r="A59" i="14" a="1"/>
  <c r="A59" i="14" s="1"/>
  <c r="C58" i="13" l="1"/>
  <c r="D58" i="13"/>
  <c r="B58" i="13"/>
  <c r="A59" i="13" a="1"/>
  <c r="A59" i="13" s="1"/>
  <c r="D59" i="14"/>
  <c r="B59" i="14"/>
  <c r="H59" i="14"/>
  <c r="C59" i="14"/>
  <c r="E59" i="14"/>
  <c r="A60" i="14" a="1"/>
  <c r="A60" i="14" s="1"/>
  <c r="D59" i="13" l="1"/>
  <c r="C59" i="13"/>
  <c r="B59" i="13"/>
  <c r="A60" i="13" a="1"/>
  <c r="A60" i="13" s="1"/>
  <c r="E60" i="14"/>
  <c r="C60" i="14"/>
  <c r="D60" i="14"/>
  <c r="H60" i="14"/>
  <c r="B60" i="14"/>
  <c r="A61" i="14" a="1"/>
  <c r="A61" i="14" s="1"/>
  <c r="B60" i="13" l="1"/>
  <c r="C60" i="13"/>
  <c r="D60" i="13"/>
  <c r="A61" i="13" a="1"/>
  <c r="A61" i="13" s="1"/>
  <c r="B61" i="14"/>
  <c r="C61" i="14"/>
  <c r="D61" i="14"/>
  <c r="E61" i="14"/>
  <c r="H61" i="14"/>
  <c r="A62" i="14" a="1"/>
  <c r="A62" i="14" s="1"/>
  <c r="B62" i="14" l="1"/>
  <c r="H62" i="14"/>
  <c r="D62" i="14"/>
  <c r="C62" i="14"/>
  <c r="E62" i="14"/>
  <c r="A63" i="14" a="1"/>
  <c r="A63" i="14" s="1"/>
  <c r="C61" i="13"/>
  <c r="D61" i="13"/>
  <c r="B61" i="13"/>
  <c r="A62" i="13" a="1"/>
  <c r="A62" i="13" s="1"/>
  <c r="E63" i="14" l="1"/>
  <c r="D63" i="14"/>
  <c r="H63" i="14"/>
  <c r="C63" i="14"/>
  <c r="B63" i="14"/>
  <c r="A64" i="14" a="1"/>
  <c r="A64" i="14" s="1"/>
  <c r="C62" i="13"/>
  <c r="B62" i="13"/>
  <c r="D62" i="13"/>
  <c r="A63" i="13" a="1"/>
  <c r="A63" i="13" s="1"/>
  <c r="D64" i="14" l="1"/>
  <c r="C64" i="14"/>
  <c r="H64" i="14"/>
  <c r="E64" i="14"/>
  <c r="B64" i="14"/>
  <c r="A65" i="14" a="1"/>
  <c r="A65" i="14" s="1"/>
  <c r="C63" i="13"/>
  <c r="B63" i="13"/>
  <c r="D63" i="13"/>
  <c r="A64" i="13" a="1"/>
  <c r="A64" i="13" s="1"/>
  <c r="B65" i="14" l="1"/>
  <c r="H65" i="14"/>
  <c r="C65" i="14"/>
  <c r="E65" i="14"/>
  <c r="D65" i="14"/>
  <c r="A66" i="14" a="1"/>
  <c r="A66" i="14" s="1"/>
  <c r="B64" i="13"/>
  <c r="D64" i="13"/>
  <c r="C64" i="13"/>
  <c r="A65" i="13" a="1"/>
  <c r="A65" i="13" s="1"/>
  <c r="B65" i="13" l="1"/>
  <c r="D65" i="13"/>
  <c r="C65" i="13"/>
  <c r="A66" i="13" a="1"/>
  <c r="A66" i="13" s="1"/>
  <c r="B66" i="14"/>
  <c r="D66" i="14"/>
  <c r="F66" i="14"/>
  <c r="E66" i="14"/>
  <c r="C66" i="14"/>
  <c r="H66" i="14"/>
  <c r="G66" i="14"/>
  <c r="A67" i="14" a="1"/>
  <c r="A67" i="14" s="1"/>
  <c r="C66" i="13" l="1"/>
  <c r="B66" i="13"/>
  <c r="D66" i="13"/>
  <c r="A67" i="13" a="1"/>
  <c r="A67" i="13" s="1"/>
  <c r="D67" i="14"/>
  <c r="B67" i="14"/>
  <c r="H67" i="14"/>
  <c r="C67" i="14"/>
  <c r="E67" i="14"/>
  <c r="A68" i="14" a="1"/>
  <c r="A68" i="14" s="1"/>
  <c r="C67" i="13" l="1"/>
  <c r="B67" i="13"/>
  <c r="D67" i="13"/>
  <c r="A68" i="13" a="1"/>
  <c r="A68" i="13" s="1"/>
  <c r="D68" i="14"/>
  <c r="H68" i="14"/>
  <c r="B68" i="14"/>
  <c r="E68" i="14"/>
  <c r="C68" i="14"/>
  <c r="A69" i="14" a="1"/>
  <c r="A69" i="14" s="1"/>
  <c r="C68" i="13" l="1"/>
  <c r="B68" i="13"/>
  <c r="D68" i="13"/>
  <c r="A69" i="13" a="1"/>
  <c r="A69" i="13" s="1"/>
  <c r="B69" i="14"/>
  <c r="C69" i="14"/>
  <c r="D69" i="14"/>
  <c r="E69" i="14"/>
  <c r="H69" i="14"/>
  <c r="A70" i="14" a="1"/>
  <c r="A70" i="14" s="1"/>
  <c r="G69" i="14"/>
  <c r="G42" i="14"/>
  <c r="G58" i="14"/>
  <c r="G37" i="14"/>
  <c r="G20" i="14"/>
  <c r="G40" i="14"/>
  <c r="G36" i="14"/>
  <c r="G63" i="14"/>
  <c r="G57" i="14"/>
  <c r="G10" i="14"/>
  <c r="G53" i="14"/>
  <c r="G5" i="14"/>
  <c r="G8" i="14"/>
  <c r="G49" i="14"/>
  <c r="G52" i="14"/>
  <c r="G17" i="14"/>
  <c r="G60" i="14"/>
  <c r="G43" i="14"/>
  <c r="G9" i="14"/>
  <c r="G15" i="14"/>
  <c r="G65" i="14"/>
  <c r="G68" i="14" l="1"/>
  <c r="G67" i="14"/>
  <c r="G39" i="14"/>
  <c r="G38" i="14"/>
  <c r="G12" i="14"/>
  <c r="G11" i="14"/>
  <c r="G48" i="14"/>
  <c r="G47" i="14"/>
  <c r="G55" i="14"/>
  <c r="G54" i="14"/>
  <c r="G34" i="14"/>
  <c r="G33" i="14"/>
  <c r="G32" i="14"/>
  <c r="G31" i="14"/>
  <c r="G14" i="14"/>
  <c r="G13" i="14"/>
  <c r="G51" i="14"/>
  <c r="G59" i="14"/>
  <c r="G62" i="14"/>
  <c r="G19" i="14"/>
  <c r="G18" i="14"/>
  <c r="G64" i="14"/>
  <c r="G35" i="14"/>
  <c r="G61" i="14"/>
  <c r="G7" i="14"/>
  <c r="G6" i="14"/>
  <c r="G41" i="14"/>
  <c r="G16" i="14"/>
  <c r="G56" i="14"/>
  <c r="G50" i="14"/>
  <c r="B69" i="13"/>
  <c r="D69" i="13"/>
  <c r="C69" i="13"/>
  <c r="A70" i="13" a="1"/>
  <c r="A70" i="13" s="1"/>
  <c r="G70" i="14"/>
  <c r="C70" i="14"/>
  <c r="E70" i="14"/>
  <c r="B70" i="14"/>
  <c r="H70" i="14"/>
  <c r="D70" i="14"/>
  <c r="A71" i="14" a="1"/>
  <c r="A71" i="14" s="1"/>
  <c r="G71" i="14" l="1"/>
  <c r="E71" i="14"/>
  <c r="D71" i="14"/>
  <c r="H71" i="14"/>
  <c r="C71" i="14"/>
  <c r="B71" i="14"/>
  <c r="A72" i="14" a="1"/>
  <c r="A72" i="14" s="1"/>
  <c r="C70" i="13"/>
  <c r="B70" i="13"/>
  <c r="D70" i="13"/>
  <c r="A71" i="13" a="1"/>
  <c r="A71" i="13" s="1"/>
  <c r="D72" i="14" l="1"/>
  <c r="C72" i="14"/>
  <c r="H72" i="14"/>
  <c r="E72" i="14"/>
  <c r="G72" i="14"/>
  <c r="B72" i="14"/>
  <c r="A73" i="14" a="1"/>
  <c r="A73" i="14" s="1"/>
  <c r="D71" i="13"/>
  <c r="B71" i="13"/>
  <c r="C71" i="13"/>
  <c r="A72" i="13" a="1"/>
  <c r="A72" i="13" s="1"/>
  <c r="B73" i="14" l="1"/>
  <c r="G73" i="14"/>
  <c r="F73" i="14"/>
  <c r="H73" i="14"/>
  <c r="C73" i="14"/>
  <c r="E73" i="14"/>
  <c r="D73" i="14"/>
  <c r="A74" i="14" a="1"/>
  <c r="A74" i="14" s="1"/>
  <c r="C72" i="13"/>
  <c r="D72" i="13"/>
  <c r="B72" i="13"/>
  <c r="A73" i="13" a="1"/>
  <c r="A73" i="13" s="1"/>
  <c r="F53" i="13"/>
  <c r="F29" i="13"/>
  <c r="F34" i="13"/>
  <c r="F10" i="13"/>
  <c r="F36" i="13"/>
  <c r="F62" i="13"/>
  <c r="F67" i="13"/>
  <c r="F14" i="13"/>
  <c r="F70" i="13"/>
  <c r="F5" i="13"/>
  <c r="F71" i="14"/>
  <c r="F47" i="14" l="1"/>
  <c r="F32" i="14"/>
  <c r="F31" i="14"/>
  <c r="C73" i="13"/>
  <c r="B73" i="13"/>
  <c r="D73" i="13"/>
  <c r="A74" i="13" a="1"/>
  <c r="A74" i="13" s="1"/>
  <c r="B74" i="14"/>
  <c r="D74" i="14"/>
  <c r="F74" i="14"/>
  <c r="E74" i="14"/>
  <c r="C74" i="14"/>
  <c r="H74" i="14"/>
  <c r="G74" i="14"/>
  <c r="A75" i="14" a="1"/>
  <c r="A75" i="14" s="1"/>
  <c r="F46" i="13"/>
  <c r="F60" i="13"/>
  <c r="F30" i="13"/>
  <c r="F69" i="13"/>
  <c r="F58" i="13"/>
  <c r="F40" i="13"/>
  <c r="F42" i="13"/>
  <c r="F55" i="13"/>
  <c r="F47" i="13"/>
  <c r="F56" i="13"/>
  <c r="F45" i="13"/>
  <c r="F59" i="13"/>
  <c r="F48" i="13"/>
  <c r="F37" i="13"/>
  <c r="F9" i="13"/>
  <c r="F39" i="13"/>
  <c r="F8" i="13"/>
  <c r="F15" i="13"/>
  <c r="F70" i="14"/>
  <c r="F68" i="13"/>
  <c r="F8" i="14"/>
  <c r="F35" i="13"/>
  <c r="F54" i="13"/>
  <c r="F61" i="13"/>
  <c r="F13" i="13"/>
  <c r="F17" i="14"/>
  <c r="F21" i="13"/>
  <c r="F35" i="14"/>
  <c r="F52" i="13"/>
  <c r="F51" i="14"/>
  <c r="F22" i="13"/>
  <c r="F19" i="13"/>
  <c r="F53" i="14"/>
  <c r="F63" i="13"/>
  <c r="F16" i="13"/>
  <c r="F41" i="14"/>
  <c r="F12" i="13"/>
  <c r="F41" i="13"/>
  <c r="F25" i="13"/>
  <c r="F72" i="14"/>
  <c r="F31" i="13"/>
  <c r="F49" i="13"/>
  <c r="F66" i="13"/>
  <c r="F10" i="14"/>
  <c r="F27" i="13"/>
  <c r="F38" i="13"/>
  <c r="F69" i="14"/>
  <c r="F57" i="13"/>
  <c r="F32" i="13"/>
  <c r="F20" i="14"/>
  <c r="F5" i="14"/>
  <c r="F73" i="13"/>
  <c r="F18" i="13"/>
  <c r="F50" i="13"/>
  <c r="F11" i="13"/>
  <c r="F71" i="13"/>
  <c r="F17" i="13"/>
  <c r="F20" i="13"/>
  <c r="F51" i="13"/>
  <c r="F26" i="13"/>
  <c r="F64" i="13"/>
  <c r="F23" i="13"/>
  <c r="F65" i="13"/>
  <c r="F33" i="13"/>
  <c r="F7" i="13"/>
  <c r="F44" i="13"/>
  <c r="F63" i="14"/>
  <c r="F43" i="13"/>
  <c r="F59" i="14"/>
  <c r="F28" i="13"/>
  <c r="F24" i="13"/>
  <c r="F37" i="14"/>
  <c r="F6" i="13"/>
  <c r="F43" i="14"/>
  <c r="F72" i="13"/>
  <c r="F58" i="14"/>
  <c r="F65" i="14"/>
  <c r="F16" i="14" l="1"/>
  <c r="F40" i="14"/>
  <c r="F49" i="14"/>
  <c r="F48" i="14"/>
  <c r="F62" i="14"/>
  <c r="F14" i="14"/>
  <c r="F13" i="14"/>
  <c r="F34" i="14"/>
  <c r="F33" i="14"/>
  <c r="F64" i="14"/>
  <c r="F68" i="14"/>
  <c r="F67" i="14"/>
  <c r="F12" i="14"/>
  <c r="F11" i="14"/>
  <c r="F39" i="14"/>
  <c r="F38" i="14"/>
  <c r="F55" i="14"/>
  <c r="F54" i="14"/>
  <c r="F7" i="14"/>
  <c r="F6" i="14"/>
  <c r="F56" i="14"/>
  <c r="F19" i="14"/>
  <c r="F18" i="14"/>
  <c r="F42" i="14"/>
  <c r="F61" i="14"/>
  <c r="F15" i="14"/>
  <c r="F60" i="14"/>
  <c r="F57" i="14"/>
  <c r="F36" i="14"/>
  <c r="F50" i="14"/>
  <c r="F9" i="14"/>
  <c r="F52" i="14"/>
  <c r="C74" i="13"/>
  <c r="B74" i="13"/>
  <c r="F74" i="13"/>
  <c r="D74" i="13"/>
  <c r="A75" i="13" a="1"/>
  <c r="A75" i="13" s="1"/>
  <c r="H75" i="14"/>
  <c r="B75" i="14"/>
  <c r="E75" i="14"/>
  <c r="C75" i="14"/>
  <c r="F75" i="14"/>
  <c r="D75" i="14"/>
  <c r="G75" i="14"/>
  <c r="A76" i="14" a="1"/>
  <c r="A76" i="14" s="1"/>
  <c r="D75" i="13" l="1"/>
  <c r="B75" i="13"/>
  <c r="C75" i="13"/>
  <c r="F75" i="13"/>
  <c r="A76" i="13" a="1"/>
  <c r="A76" i="13" s="1"/>
  <c r="H76" i="14"/>
  <c r="G76" i="14"/>
  <c r="D76" i="14"/>
  <c r="E76" i="14"/>
  <c r="B76" i="14"/>
  <c r="C76" i="14"/>
  <c r="F76" i="14"/>
  <c r="A77" i="14" a="1"/>
  <c r="A77" i="14" s="1"/>
  <c r="B76" i="13" l="1"/>
  <c r="F76" i="13"/>
  <c r="C76" i="13"/>
  <c r="D76" i="13"/>
  <c r="A77" i="13" a="1"/>
  <c r="A77" i="13" s="1"/>
  <c r="B77" i="14"/>
  <c r="H77" i="14"/>
  <c r="F77" i="14"/>
  <c r="D77" i="14"/>
  <c r="G77" i="14"/>
  <c r="E77" i="14"/>
  <c r="C77" i="14"/>
  <c r="A78" i="14" a="1"/>
  <c r="A78" i="14" s="1"/>
  <c r="C77" i="13" l="1"/>
  <c r="F77" i="13"/>
  <c r="D77" i="13"/>
  <c r="B77" i="13"/>
  <c r="A78" i="13" a="1"/>
  <c r="A78" i="13" s="1"/>
  <c r="G78" i="14"/>
  <c r="B78" i="14"/>
  <c r="F78" i="14"/>
  <c r="E78" i="14"/>
  <c r="D78" i="14"/>
  <c r="C78" i="14"/>
  <c r="H78" i="14"/>
  <c r="A79" i="14" a="1"/>
  <c r="A79" i="14" s="1"/>
  <c r="D79" i="14" l="1"/>
  <c r="B79" i="14"/>
  <c r="H79" i="14"/>
  <c r="F79" i="14"/>
  <c r="C79" i="14"/>
  <c r="G79" i="14"/>
  <c r="E79" i="14"/>
  <c r="A80" i="14" a="1"/>
  <c r="A80" i="14" s="1"/>
  <c r="C78" i="13"/>
  <c r="F78" i="13"/>
  <c r="B78" i="13"/>
  <c r="D78" i="13"/>
  <c r="A79" i="13" a="1"/>
  <c r="A79" i="13" s="1"/>
  <c r="C79" i="13" l="1"/>
  <c r="B79" i="13"/>
  <c r="D79" i="13"/>
  <c r="F79" i="13"/>
  <c r="A80" i="13" a="1"/>
  <c r="A80" i="13" s="1"/>
  <c r="E80" i="14"/>
  <c r="H80" i="14"/>
  <c r="B80" i="14"/>
  <c r="D80" i="14"/>
  <c r="G80" i="14"/>
  <c r="F80" i="14"/>
  <c r="C80" i="14"/>
  <c r="A81" i="14" a="1"/>
  <c r="A81" i="14" s="1"/>
  <c r="B81" i="14" l="1"/>
  <c r="H81" i="14"/>
  <c r="F81" i="14"/>
  <c r="C81" i="14"/>
  <c r="E81" i="14"/>
  <c r="D81" i="14"/>
  <c r="G81" i="14"/>
  <c r="A82" i="14" a="1"/>
  <c r="A82" i="14" s="1"/>
  <c r="B80" i="13"/>
  <c r="D80" i="13"/>
  <c r="C80" i="13"/>
  <c r="F80" i="13"/>
  <c r="A81" i="13" a="1"/>
  <c r="A81" i="13" s="1"/>
  <c r="F81" i="13" l="1"/>
  <c r="C81" i="13"/>
  <c r="D81" i="13"/>
  <c r="B81" i="13"/>
  <c r="A82" i="13" a="1"/>
  <c r="A82" i="13" s="1"/>
  <c r="C82" i="14"/>
  <c r="B82" i="14"/>
  <c r="G82" i="14"/>
  <c r="F82" i="14"/>
  <c r="D82" i="14"/>
  <c r="H82" i="14"/>
  <c r="E82" i="14"/>
  <c r="A83" i="14" a="1"/>
  <c r="A83" i="14" s="1"/>
  <c r="D82" i="13" l="1"/>
  <c r="F82" i="13"/>
  <c r="C82" i="13"/>
  <c r="B82" i="13"/>
  <c r="A83" i="13" a="1"/>
  <c r="A83" i="13" s="1"/>
  <c r="D83" i="14"/>
  <c r="C83" i="14"/>
  <c r="H83" i="14"/>
  <c r="E83" i="14"/>
  <c r="B83" i="14"/>
  <c r="F83" i="14"/>
  <c r="G83" i="14"/>
  <c r="A84" i="14" a="1"/>
  <c r="A84" i="14" s="1"/>
  <c r="H82" i="13"/>
  <c r="E82" i="13"/>
  <c r="H19" i="13"/>
  <c r="C83" i="13" l="1"/>
  <c r="B83" i="13"/>
  <c r="D83" i="13"/>
  <c r="F83" i="13"/>
  <c r="A84" i="13" a="1"/>
  <c r="A84" i="13" s="1"/>
  <c r="E84" i="14"/>
  <c r="H84" i="14"/>
  <c r="F84" i="14"/>
  <c r="C84" i="14"/>
  <c r="B84" i="14"/>
  <c r="D84" i="14"/>
  <c r="G84" i="14"/>
  <c r="A85" i="14" a="1"/>
  <c r="A85" i="14" s="1"/>
  <c r="E26" i="13"/>
  <c r="G82" i="13"/>
  <c r="G13" i="13"/>
  <c r="E49" i="13"/>
  <c r="E20" i="13"/>
  <c r="G40" i="13"/>
  <c r="G74" i="13"/>
  <c r="E39" i="13"/>
  <c r="E15" i="13"/>
  <c r="H73" i="13"/>
  <c r="H22" i="13"/>
  <c r="H69" i="13"/>
  <c r="E10" i="13"/>
  <c r="G34" i="13"/>
  <c r="G48" i="13"/>
  <c r="H32" i="13"/>
  <c r="E46" i="13"/>
  <c r="E43" i="13"/>
  <c r="E57" i="13"/>
  <c r="G39" i="13"/>
  <c r="G54" i="13"/>
  <c r="E19" i="13"/>
  <c r="H78" i="13"/>
  <c r="G69" i="13"/>
  <c r="H48" i="13"/>
  <c r="G51" i="13"/>
  <c r="H16" i="13"/>
  <c r="G20" i="13"/>
  <c r="H80" i="13"/>
  <c r="G47" i="13"/>
  <c r="H15" i="13"/>
  <c r="G56" i="13"/>
  <c r="E33" i="13"/>
  <c r="E29" i="13"/>
  <c r="G29" i="13"/>
  <c r="E45" i="13"/>
  <c r="H60" i="13"/>
  <c r="E16" i="13"/>
  <c r="E13" i="13"/>
  <c r="E54" i="13"/>
  <c r="E47" i="13"/>
  <c r="H76" i="13"/>
  <c r="H14" i="13"/>
  <c r="E78" i="13"/>
  <c r="G17" i="13"/>
  <c r="H9" i="13"/>
  <c r="E74" i="13"/>
  <c r="E79" i="13"/>
  <c r="E28" i="13"/>
  <c r="G19" i="13"/>
  <c r="H30" i="13"/>
  <c r="H18" i="13"/>
  <c r="G63" i="13"/>
  <c r="G58" i="13"/>
  <c r="G28" i="13"/>
  <c r="G11" i="13"/>
  <c r="G72" i="13"/>
  <c r="H27" i="13"/>
  <c r="H52" i="13"/>
  <c r="E27" i="13"/>
  <c r="E52" i="13"/>
  <c r="G55" i="13"/>
  <c r="E58" i="13"/>
  <c r="E11" i="13"/>
  <c r="E21" i="13"/>
  <c r="E53" i="13"/>
  <c r="E42" i="13"/>
  <c r="E68" i="13"/>
  <c r="G65" i="13"/>
  <c r="G27" i="13"/>
  <c r="G38" i="13"/>
  <c r="E83" i="13"/>
  <c r="G30" i="13"/>
  <c r="G79" i="13"/>
  <c r="G50" i="13"/>
  <c r="E56" i="13"/>
  <c r="E76" i="13"/>
  <c r="E14" i="13"/>
  <c r="E63" i="13"/>
  <c r="G78" i="13"/>
  <c r="E81" i="13"/>
  <c r="E77" i="13"/>
  <c r="H20" i="13"/>
  <c r="G35" i="13"/>
  <c r="G36" i="13"/>
  <c r="G22" i="13"/>
  <c r="H33" i="13"/>
  <c r="G68" i="13"/>
  <c r="H45" i="13"/>
  <c r="H66" i="13"/>
  <c r="H7" i="13"/>
  <c r="H11" i="13"/>
  <c r="H6" i="13"/>
  <c r="E41" i="13"/>
  <c r="H75" i="13"/>
  <c r="H42" i="13"/>
  <c r="G31" i="13"/>
  <c r="G70" i="13"/>
  <c r="E80" i="13"/>
  <c r="E73" i="13"/>
  <c r="E44" i="13"/>
  <c r="E22" i="13"/>
  <c r="E69" i="13"/>
  <c r="H10" i="13"/>
  <c r="E34" i="13"/>
  <c r="H43" i="13"/>
  <c r="E51" i="13"/>
  <c r="G8" i="13"/>
  <c r="E9" i="13"/>
  <c r="H72" i="13"/>
  <c r="H37" i="13"/>
  <c r="G60" i="13"/>
  <c r="H77" i="13"/>
  <c r="H57" i="13"/>
  <c r="H81" i="13"/>
  <c r="G53" i="13"/>
  <c r="G43" i="13"/>
  <c r="G9" i="13"/>
  <c r="G7" i="13"/>
  <c r="G26" i="13"/>
  <c r="G80" i="13"/>
  <c r="E30" i="13"/>
  <c r="E18" i="13"/>
  <c r="H83" i="13"/>
  <c r="E5" i="13"/>
  <c r="G33" i="13"/>
  <c r="G25" i="13"/>
  <c r="E64" i="13"/>
  <c r="E40" i="13"/>
  <c r="E67" i="13"/>
  <c r="G23" i="13"/>
  <c r="E61" i="13"/>
  <c r="G49" i="13"/>
  <c r="G77" i="13"/>
  <c r="G71" i="13"/>
  <c r="G81" i="13"/>
  <c r="E6" i="13"/>
  <c r="E38" i="13"/>
  <c r="G21" i="13"/>
  <c r="G37" i="13"/>
  <c r="H12" i="13"/>
  <c r="H13" i="13"/>
  <c r="E24" i="13"/>
  <c r="H64" i="13"/>
  <c r="E71" i="13"/>
  <c r="E62" i="13"/>
  <c r="E17" i="13"/>
  <c r="E50" i="13"/>
  <c r="G16" i="13"/>
  <c r="E70" i="13"/>
  <c r="G5" i="13"/>
  <c r="E59" i="13"/>
  <c r="E66" i="13"/>
  <c r="G66" i="13"/>
  <c r="G12" i="13"/>
  <c r="G73" i="13"/>
  <c r="G44" i="13"/>
  <c r="G32" i="13"/>
  <c r="G52" i="13"/>
  <c r="G83" i="13"/>
  <c r="G64" i="13"/>
  <c r="E72" i="13"/>
  <c r="E75" i="13"/>
  <c r="E7" i="13"/>
  <c r="E23" i="13"/>
  <c r="E25" i="13"/>
  <c r="G57" i="13"/>
  <c r="G18" i="13"/>
  <c r="G24" i="13"/>
  <c r="E65" i="13"/>
  <c r="E35" i="13"/>
  <c r="E55" i="13"/>
  <c r="E36" i="13"/>
  <c r="E48" i="13"/>
  <c r="E32" i="13"/>
  <c r="G46" i="13"/>
  <c r="G41" i="13"/>
  <c r="E37" i="13"/>
  <c r="E31" i="13"/>
  <c r="E12" i="13"/>
  <c r="E8" i="13"/>
  <c r="G42" i="13"/>
  <c r="G76" i="13"/>
  <c r="G14" i="13"/>
  <c r="G10" i="13"/>
  <c r="G61" i="13"/>
  <c r="G6" i="13"/>
  <c r="G75" i="13"/>
  <c r="G67" i="13"/>
  <c r="G62" i="13"/>
  <c r="G15" i="13"/>
  <c r="G45" i="13"/>
  <c r="E60" i="13"/>
  <c r="G59" i="13"/>
  <c r="B85" i="14" l="1"/>
  <c r="C85" i="14"/>
  <c r="F85" i="14"/>
  <c r="G85" i="14"/>
  <c r="D85" i="14"/>
  <c r="H85" i="14"/>
  <c r="E85" i="14"/>
  <c r="A86" i="14" a="1"/>
  <c r="A86" i="14" s="1"/>
  <c r="H84" i="13"/>
  <c r="G84" i="13"/>
  <c r="F84" i="13"/>
  <c r="D84" i="13"/>
  <c r="C84" i="13"/>
  <c r="E84" i="13"/>
  <c r="B84" i="13"/>
  <c r="A85" i="13" a="1"/>
  <c r="A85" i="13" s="1"/>
  <c r="H49" i="13"/>
  <c r="H41" i="13"/>
  <c r="H71" i="13"/>
  <c r="H31" i="13"/>
  <c r="H29" i="13"/>
  <c r="H53" i="13"/>
  <c r="H58" i="13"/>
  <c r="H67" i="13"/>
  <c r="H34" i="13"/>
  <c r="H8" i="13"/>
  <c r="H79" i="13"/>
  <c r="H17" i="13"/>
  <c r="H74" i="13"/>
  <c r="H61" i="13"/>
  <c r="H5" i="13"/>
  <c r="H39" i="13"/>
  <c r="H55" i="13"/>
  <c r="H56" i="13"/>
  <c r="H44" i="13"/>
  <c r="H35" i="13"/>
  <c r="H51" i="13"/>
  <c r="H68" i="13"/>
  <c r="H24" i="13"/>
  <c r="H26" i="13"/>
  <c r="H21" i="13"/>
  <c r="H59" i="13"/>
  <c r="H62" i="13"/>
  <c r="H50" i="13"/>
  <c r="H25" i="13"/>
  <c r="H23" i="13"/>
  <c r="H36" i="13"/>
  <c r="H65" i="13"/>
  <c r="H47" i="13"/>
  <c r="H70" i="13"/>
  <c r="H54" i="13"/>
  <c r="H38" i="13"/>
  <c r="H46" i="13"/>
  <c r="H40" i="13"/>
  <c r="H63" i="13"/>
  <c r="H28" i="13"/>
  <c r="C86" i="14" l="1"/>
  <c r="D86" i="14"/>
  <c r="G86" i="14"/>
  <c r="E86" i="14"/>
  <c r="B86" i="14"/>
  <c r="F86" i="14"/>
  <c r="H86" i="14"/>
  <c r="A87" i="14" a="1"/>
  <c r="A87" i="14" s="1"/>
  <c r="H85" i="13"/>
  <c r="D85" i="13"/>
  <c r="G85" i="13"/>
  <c r="E85" i="13"/>
  <c r="C85" i="13"/>
  <c r="F85" i="13"/>
  <c r="B85" i="13"/>
  <c r="A86" i="13" a="1"/>
  <c r="A86" i="13" s="1"/>
  <c r="D87" i="14" l="1"/>
  <c r="G87" i="14"/>
  <c r="H87" i="14"/>
  <c r="C87" i="14"/>
  <c r="F87" i="14"/>
  <c r="E87" i="14"/>
  <c r="B87" i="14"/>
  <c r="A88" i="14" a="1"/>
  <c r="A88" i="14" s="1"/>
  <c r="H86" i="13"/>
  <c r="E86" i="13"/>
  <c r="F86" i="13"/>
  <c r="D86" i="13"/>
  <c r="C86" i="13"/>
  <c r="G86" i="13"/>
  <c r="B86" i="13"/>
  <c r="A87" i="13" a="1"/>
  <c r="A87" i="13" s="1"/>
  <c r="E88" i="14" l="1"/>
  <c r="C88" i="14"/>
  <c r="D88" i="14"/>
  <c r="G88" i="14"/>
  <c r="F88" i="14"/>
  <c r="H88" i="14"/>
  <c r="B88" i="14"/>
  <c r="A89" i="14" a="1"/>
  <c r="A89" i="14" s="1"/>
  <c r="H87" i="13"/>
  <c r="D87" i="13"/>
  <c r="G87" i="13"/>
  <c r="B87" i="13"/>
  <c r="E87" i="13"/>
  <c r="F87" i="13"/>
  <c r="C87" i="13"/>
  <c r="A88" i="13" a="1"/>
  <c r="A88" i="13" s="1"/>
  <c r="B89" i="14" l="1"/>
  <c r="D89" i="14"/>
  <c r="F89" i="14"/>
  <c r="E89" i="14"/>
  <c r="C89" i="14"/>
  <c r="G89" i="14"/>
  <c r="H89" i="14"/>
  <c r="A90" i="14" a="1"/>
  <c r="A90" i="14" s="1"/>
  <c r="G88" i="13"/>
  <c r="C88" i="13"/>
  <c r="D88" i="13"/>
  <c r="B88" i="13"/>
  <c r="F88" i="13"/>
  <c r="H88" i="13"/>
  <c r="E88" i="13"/>
  <c r="A89" i="13" a="1"/>
  <c r="A89" i="13" s="1"/>
  <c r="D89" i="13" l="1"/>
  <c r="F89" i="13"/>
  <c r="E89" i="13"/>
  <c r="G89" i="13"/>
  <c r="C89" i="13"/>
  <c r="H89" i="13"/>
  <c r="B89" i="13"/>
  <c r="A90" i="13" a="1"/>
  <c r="A90" i="13" s="1"/>
  <c r="C90" i="14"/>
  <c r="H90" i="14"/>
  <c r="G90" i="14"/>
  <c r="D90" i="14"/>
  <c r="F90" i="14"/>
  <c r="E90" i="14"/>
  <c r="B90" i="14"/>
  <c r="A91" i="14" a="1"/>
  <c r="A91" i="14" s="1"/>
  <c r="E90" i="13" l="1"/>
  <c r="C90" i="13"/>
  <c r="D90" i="13"/>
  <c r="B90" i="13"/>
  <c r="H90" i="13"/>
  <c r="G90" i="13"/>
  <c r="F90" i="13"/>
  <c r="A91" i="13" a="1"/>
  <c r="A91" i="13" s="1"/>
  <c r="D91" i="14"/>
  <c r="B91" i="14"/>
  <c r="H91" i="14"/>
  <c r="C91" i="14"/>
  <c r="E91" i="14"/>
  <c r="G91" i="14"/>
  <c r="F91" i="14"/>
  <c r="A92" i="14" a="1"/>
  <c r="A92" i="14" s="1"/>
  <c r="C91" i="13" l="1"/>
  <c r="H91" i="13"/>
  <c r="E91" i="13"/>
  <c r="G91" i="13"/>
  <c r="D91" i="13"/>
  <c r="F91" i="13"/>
  <c r="B91" i="13"/>
  <c r="A92" i="13" a="1"/>
  <c r="A92" i="13" s="1"/>
  <c r="E92" i="14"/>
  <c r="F92" i="14"/>
  <c r="C92" i="14"/>
  <c r="G92" i="14"/>
  <c r="H92" i="14"/>
  <c r="B92" i="14"/>
  <c r="D92" i="14"/>
  <c r="A93" i="14" a="1"/>
  <c r="A93" i="14" s="1"/>
  <c r="C92" i="13" l="1"/>
  <c r="G92" i="13"/>
  <c r="E92" i="13"/>
  <c r="B92" i="13"/>
  <c r="H92" i="13"/>
  <c r="D92" i="13"/>
  <c r="F92" i="13"/>
  <c r="A93" i="13" a="1"/>
  <c r="A93" i="13" s="1"/>
  <c r="B93" i="14"/>
  <c r="H93" i="14"/>
  <c r="F93" i="14"/>
  <c r="D93" i="14"/>
  <c r="G93" i="14"/>
  <c r="E93" i="14"/>
  <c r="C93" i="14"/>
  <c r="A94" i="14" a="1"/>
  <c r="A94" i="14" s="1"/>
  <c r="F93" i="13" l="1"/>
  <c r="C93" i="13"/>
  <c r="E93" i="13"/>
  <c r="B93" i="13"/>
  <c r="H93" i="13"/>
  <c r="G93" i="13"/>
  <c r="D93" i="13"/>
  <c r="A94" i="13" a="1"/>
  <c r="A94" i="13" s="1"/>
  <c r="C94" i="14"/>
  <c r="B94" i="14"/>
  <c r="G94" i="14"/>
  <c r="D94" i="14"/>
  <c r="E94" i="14"/>
  <c r="H94" i="14"/>
  <c r="F94" i="14"/>
  <c r="A95" i="14" a="1"/>
  <c r="A95" i="14" s="1"/>
  <c r="F94" i="13" l="1"/>
  <c r="E94" i="13"/>
  <c r="H94" i="13"/>
  <c r="G94" i="13"/>
  <c r="C94" i="13"/>
  <c r="D94" i="13"/>
  <c r="B94" i="13"/>
  <c r="A95" i="13" a="1"/>
  <c r="A95" i="13" s="1"/>
  <c r="D95" i="14"/>
  <c r="F95" i="14"/>
  <c r="H95" i="14"/>
  <c r="G95" i="14"/>
  <c r="E95" i="14"/>
  <c r="B95" i="14"/>
  <c r="C95" i="14"/>
  <c r="A96" i="14" a="1"/>
  <c r="A96" i="14" s="1"/>
  <c r="D95" i="13" l="1"/>
  <c r="C95" i="13"/>
  <c r="H95" i="13"/>
  <c r="B95" i="13"/>
  <c r="G95" i="13"/>
  <c r="F95" i="13"/>
  <c r="E95" i="13"/>
  <c r="A96" i="13" a="1"/>
  <c r="A96" i="13" s="1"/>
  <c r="E96" i="14"/>
  <c r="F96" i="14"/>
  <c r="C96" i="14"/>
  <c r="G96" i="14"/>
  <c r="H96" i="14"/>
  <c r="B96" i="14"/>
  <c r="D96" i="14"/>
  <c r="A97" i="14" a="1"/>
  <c r="A97" i="14" s="1"/>
  <c r="B97" i="14" l="1"/>
  <c r="E97" i="14"/>
  <c r="F97" i="14"/>
  <c r="H97" i="14"/>
  <c r="G97" i="14"/>
  <c r="C97" i="14"/>
  <c r="D97" i="14"/>
  <c r="A98" i="14" a="1"/>
  <c r="A98" i="14" s="1"/>
  <c r="F96" i="13"/>
  <c r="G96" i="13"/>
  <c r="E96" i="13"/>
  <c r="B96" i="13"/>
  <c r="H96" i="13"/>
  <c r="C96" i="13"/>
  <c r="D96" i="13"/>
  <c r="A97" i="13" a="1"/>
  <c r="A97" i="13" s="1"/>
  <c r="C98" i="14" l="1"/>
  <c r="F98" i="14"/>
  <c r="G98" i="14"/>
  <c r="H98" i="14"/>
  <c r="E98" i="14"/>
  <c r="B98" i="14"/>
  <c r="D98" i="14"/>
  <c r="A99" i="14" a="1"/>
  <c r="A99" i="14" s="1"/>
  <c r="C97" i="13"/>
  <c r="G97" i="13"/>
  <c r="H97" i="13"/>
  <c r="E97" i="13"/>
  <c r="F97" i="13"/>
  <c r="D97" i="13"/>
  <c r="B97" i="13"/>
  <c r="A98" i="13" a="1"/>
  <c r="A98" i="13" s="1"/>
  <c r="E98" i="13" l="1"/>
  <c r="C98" i="13"/>
  <c r="G98" i="13"/>
  <c r="B98" i="13"/>
  <c r="F98" i="13"/>
  <c r="H98" i="13"/>
  <c r="D98" i="13"/>
  <c r="A99" i="13" a="1"/>
  <c r="A99" i="13" s="1"/>
  <c r="D99" i="14"/>
  <c r="F99" i="14"/>
  <c r="H99" i="14"/>
  <c r="G99" i="14"/>
  <c r="C99" i="14"/>
  <c r="B99" i="14"/>
  <c r="E99" i="14"/>
  <c r="A100" i="14" a="1"/>
  <c r="A100" i="14" s="1"/>
  <c r="D99" i="13" l="1"/>
  <c r="C99" i="13"/>
  <c r="H99" i="13"/>
  <c r="B99" i="13"/>
  <c r="F99" i="13"/>
  <c r="G99" i="13"/>
  <c r="E99" i="13"/>
  <c r="A100" i="13" a="1"/>
  <c r="A100" i="13" s="1"/>
  <c r="E100" i="14"/>
  <c r="F100" i="14"/>
  <c r="B100" i="14"/>
  <c r="H100" i="14"/>
  <c r="G100" i="14"/>
  <c r="C100" i="14"/>
  <c r="D100" i="14"/>
  <c r="A101" i="14" a="1"/>
  <c r="A101" i="14" s="1"/>
  <c r="F100" i="13" l="1"/>
  <c r="H100" i="13"/>
  <c r="C100" i="13"/>
  <c r="D100" i="13"/>
  <c r="B100" i="13"/>
  <c r="G100" i="13"/>
  <c r="E100" i="13"/>
  <c r="A101" i="13" a="1"/>
  <c r="A101" i="13" s="1"/>
  <c r="B101" i="14"/>
  <c r="G101" i="14"/>
  <c r="F101" i="14"/>
  <c r="H101" i="14"/>
  <c r="E101" i="14"/>
  <c r="C101" i="14"/>
  <c r="D101" i="14"/>
  <c r="A102" i="14" a="1"/>
  <c r="A102" i="14" s="1"/>
  <c r="C102" i="14" l="1"/>
  <c r="F102" i="14"/>
  <c r="G102" i="14"/>
  <c r="H102" i="14"/>
  <c r="D102" i="14"/>
  <c r="B102" i="14"/>
  <c r="E102" i="14"/>
  <c r="A103" i="14" a="1"/>
  <c r="A103" i="14" s="1"/>
  <c r="G101" i="13"/>
  <c r="H101" i="13"/>
  <c r="F101" i="13"/>
  <c r="E101" i="13"/>
  <c r="B101" i="13"/>
  <c r="C101" i="13"/>
  <c r="D101" i="13"/>
  <c r="A102" i="13" a="1"/>
  <c r="A102" i="13" s="1"/>
  <c r="H102" i="13" l="1"/>
  <c r="E102" i="13"/>
  <c r="D102" i="13"/>
  <c r="F102" i="13"/>
  <c r="C102" i="13"/>
  <c r="G102" i="13"/>
  <c r="B102" i="13"/>
  <c r="A103" i="13" a="1"/>
  <c r="A103" i="13" s="1"/>
  <c r="D103" i="14"/>
  <c r="E103" i="14"/>
  <c r="H103" i="14"/>
  <c r="F103" i="14"/>
  <c r="B103" i="14"/>
  <c r="C103" i="14"/>
  <c r="G103" i="14"/>
  <c r="A104" i="14" a="1"/>
  <c r="A104" i="14" s="1"/>
  <c r="H103" i="13" l="1"/>
  <c r="F103" i="13"/>
  <c r="C103" i="13"/>
  <c r="E103" i="13"/>
  <c r="G103" i="13"/>
  <c r="D103" i="13"/>
  <c r="B103" i="13"/>
  <c r="A104" i="13" a="1"/>
  <c r="A104" i="13" s="1"/>
  <c r="E104" i="14"/>
  <c r="B104" i="14"/>
  <c r="H104" i="14"/>
  <c r="F104" i="14"/>
  <c r="D104" i="14"/>
  <c r="C104" i="14"/>
  <c r="G104" i="14"/>
  <c r="A105" i="14" a="1"/>
  <c r="A105" i="14" s="1"/>
  <c r="D104" i="13" l="1"/>
  <c r="G104" i="13"/>
  <c r="H104" i="13"/>
  <c r="F104" i="13"/>
  <c r="C104" i="13"/>
  <c r="E104" i="13"/>
  <c r="B104" i="13"/>
  <c r="A105" i="13" a="1"/>
  <c r="A105" i="13" s="1"/>
  <c r="B105" i="14"/>
  <c r="G105" i="14"/>
  <c r="F105" i="14"/>
  <c r="H105" i="14"/>
  <c r="D105" i="14"/>
  <c r="C105" i="14"/>
  <c r="E105" i="14"/>
  <c r="A106" i="14" a="1"/>
  <c r="A106" i="14" s="1"/>
  <c r="F105" i="13" l="1"/>
  <c r="D105" i="13"/>
  <c r="H105" i="13"/>
  <c r="E105" i="13"/>
  <c r="G105" i="13"/>
  <c r="C105" i="13"/>
  <c r="B105" i="13"/>
  <c r="A106" i="13" a="1"/>
  <c r="A106" i="13" s="1"/>
  <c r="C106" i="14"/>
  <c r="E106" i="14"/>
  <c r="G106" i="14"/>
  <c r="F106" i="14"/>
  <c r="B106" i="14"/>
  <c r="D106" i="14"/>
  <c r="H106" i="14"/>
  <c r="A107" i="14" a="1"/>
  <c r="A107" i="14" s="1"/>
  <c r="D107" i="14" l="1"/>
  <c r="G107" i="14"/>
  <c r="H107" i="14"/>
  <c r="B107" i="14"/>
  <c r="F107" i="14"/>
  <c r="C107" i="14"/>
  <c r="E107" i="14"/>
  <c r="A108" i="14" a="1"/>
  <c r="A108" i="14" s="1"/>
  <c r="D106" i="13"/>
  <c r="E106" i="13"/>
  <c r="F106" i="13"/>
  <c r="G106" i="13"/>
  <c r="C106" i="13"/>
  <c r="H106" i="13"/>
  <c r="B106" i="13"/>
  <c r="A107" i="13" a="1"/>
  <c r="A107" i="13" s="1"/>
  <c r="E108" i="14" l="1"/>
  <c r="B108" i="14"/>
  <c r="D108" i="14"/>
  <c r="H108" i="14"/>
  <c r="F108" i="14"/>
  <c r="C108" i="14"/>
  <c r="G108" i="14"/>
  <c r="A109" i="14" a="1"/>
  <c r="A109" i="14" s="1"/>
  <c r="H107" i="13"/>
  <c r="E107" i="13"/>
  <c r="G107" i="13"/>
  <c r="F107" i="13"/>
  <c r="C107" i="13"/>
  <c r="B107" i="13"/>
  <c r="D107" i="13"/>
  <c r="A108" i="13" a="1"/>
  <c r="A108" i="13" s="1"/>
  <c r="B109" i="14" l="1"/>
  <c r="E109" i="14"/>
  <c r="F109" i="14"/>
  <c r="G109" i="14"/>
  <c r="C109" i="14"/>
  <c r="D109" i="14"/>
  <c r="H109" i="14"/>
  <c r="A110" i="14" a="1"/>
  <c r="A110" i="14" s="1"/>
  <c r="H108" i="13"/>
  <c r="E108" i="13"/>
  <c r="F108" i="13"/>
  <c r="D108" i="13"/>
  <c r="G108" i="13"/>
  <c r="C108" i="13"/>
  <c r="B108" i="13"/>
  <c r="A109" i="13" a="1"/>
  <c r="A109" i="13" s="1"/>
  <c r="C110" i="14" l="1"/>
  <c r="H110" i="14"/>
  <c r="G110" i="14"/>
  <c r="B110" i="14"/>
  <c r="F110" i="14"/>
  <c r="D110" i="14"/>
  <c r="E110" i="14"/>
  <c r="A111" i="14" a="1"/>
  <c r="A111" i="14" s="1"/>
  <c r="F109" i="13"/>
  <c r="C109" i="13"/>
  <c r="E109" i="13"/>
  <c r="B109" i="13"/>
  <c r="H109" i="13"/>
  <c r="D109" i="13"/>
  <c r="G109" i="13"/>
  <c r="A110" i="13" a="1"/>
  <c r="A110" i="13" s="1"/>
  <c r="E110" i="13" l="1"/>
  <c r="C110" i="13"/>
  <c r="F110" i="13"/>
  <c r="B110" i="13"/>
  <c r="H110" i="13"/>
  <c r="G110" i="13"/>
  <c r="D110" i="13"/>
  <c r="A111" i="13" a="1"/>
  <c r="A111" i="13" s="1"/>
  <c r="D111" i="14"/>
  <c r="G111" i="14"/>
  <c r="H111" i="14"/>
  <c r="B111" i="14"/>
  <c r="E111" i="14"/>
  <c r="C111" i="14"/>
  <c r="F111" i="14"/>
  <c r="A112" i="14" a="1"/>
  <c r="A112" i="14" s="1"/>
  <c r="D111" i="13" l="1"/>
  <c r="C111" i="13"/>
  <c r="F111" i="13"/>
  <c r="B111" i="13"/>
  <c r="E111" i="13"/>
  <c r="H111" i="13"/>
  <c r="G111" i="13"/>
  <c r="A112" i="13" a="1"/>
  <c r="A112" i="13" s="1"/>
  <c r="E112" i="14"/>
  <c r="G112" i="14"/>
  <c r="C112" i="14"/>
  <c r="B112" i="14"/>
  <c r="H112" i="14"/>
  <c r="D112" i="14"/>
  <c r="F112" i="14"/>
  <c r="A113" i="14" a="1"/>
  <c r="A113" i="14" s="1"/>
  <c r="H112" i="13" l="1"/>
  <c r="E112" i="13"/>
  <c r="G112" i="13"/>
  <c r="D112" i="13"/>
  <c r="C112" i="13"/>
  <c r="F112" i="13"/>
  <c r="B112" i="13"/>
  <c r="A113" i="13" a="1"/>
  <c r="A113" i="13" s="1"/>
  <c r="B113" i="14"/>
  <c r="H113" i="14"/>
  <c r="F113" i="14"/>
  <c r="C113" i="14"/>
  <c r="G113" i="14"/>
  <c r="D113" i="14"/>
  <c r="E113" i="14"/>
  <c r="A114" i="14" a="1"/>
  <c r="A114" i="14" s="1"/>
  <c r="C114" i="14" l="1"/>
  <c r="H114" i="14"/>
  <c r="G114" i="14"/>
  <c r="B114" i="14"/>
  <c r="E114" i="14"/>
  <c r="D114" i="14"/>
  <c r="F114" i="14"/>
  <c r="A115" i="14" a="1"/>
  <c r="A115" i="14" s="1"/>
  <c r="D113" i="13"/>
  <c r="C113" i="13"/>
  <c r="H113" i="13"/>
  <c r="B113" i="13"/>
  <c r="F113" i="13"/>
  <c r="G113" i="13"/>
  <c r="E113" i="13"/>
  <c r="A114" i="13" a="1"/>
  <c r="A114" i="13" s="1"/>
  <c r="D114" i="13" l="1"/>
  <c r="G114" i="13"/>
  <c r="H114" i="13"/>
  <c r="E114" i="13"/>
  <c r="C114" i="13"/>
  <c r="F114" i="13"/>
  <c r="B114" i="13"/>
  <c r="A115" i="13" a="1"/>
  <c r="A115" i="13" s="1"/>
  <c r="D115" i="14"/>
  <c r="G115" i="14"/>
  <c r="H115" i="14"/>
  <c r="B115" i="14"/>
  <c r="C115" i="14"/>
  <c r="E115" i="14"/>
  <c r="F115" i="14"/>
  <c r="A116" i="14" a="1"/>
  <c r="A116" i="14" s="1"/>
  <c r="F115" i="13" l="1"/>
  <c r="C115" i="13"/>
  <c r="B115" i="13"/>
  <c r="G115" i="13"/>
  <c r="H115" i="13"/>
  <c r="E115" i="13"/>
  <c r="D115" i="13"/>
  <c r="A116" i="13" a="1"/>
  <c r="A116" i="13" s="1"/>
  <c r="E116" i="14"/>
  <c r="H116" i="14"/>
  <c r="B116" i="14"/>
  <c r="C116" i="14"/>
  <c r="G116" i="14"/>
  <c r="D116" i="14"/>
  <c r="F116" i="14"/>
  <c r="A117" i="14" a="1"/>
  <c r="A117" i="14" s="1"/>
  <c r="B117" i="14" l="1"/>
  <c r="H117" i="14"/>
  <c r="F117" i="14"/>
  <c r="C117" i="14"/>
  <c r="E117" i="14"/>
  <c r="D117" i="14"/>
  <c r="G117" i="14"/>
  <c r="A118" i="14" a="1"/>
  <c r="A118" i="14" s="1"/>
  <c r="H116" i="13"/>
  <c r="D116" i="13"/>
  <c r="C116" i="13"/>
  <c r="G116" i="13"/>
  <c r="B116" i="13"/>
  <c r="E116" i="13"/>
  <c r="F116" i="13"/>
  <c r="A117" i="13" a="1"/>
  <c r="A117" i="13" s="1"/>
  <c r="C118" i="14" l="1"/>
  <c r="B118" i="14"/>
  <c r="G118" i="14"/>
  <c r="H118" i="14"/>
  <c r="E118" i="14"/>
  <c r="D118" i="14"/>
  <c r="F118" i="14"/>
  <c r="A119" i="14" a="1"/>
  <c r="A119" i="14" s="1"/>
  <c r="E117" i="13"/>
  <c r="H117" i="13"/>
  <c r="C117" i="13"/>
  <c r="G117" i="13"/>
  <c r="D117" i="13"/>
  <c r="F117" i="13"/>
  <c r="B117" i="13"/>
  <c r="A118" i="13" a="1"/>
  <c r="A118" i="13" s="1"/>
  <c r="G118" i="13" l="1"/>
  <c r="E118" i="13"/>
  <c r="D118" i="13"/>
  <c r="F118" i="13"/>
  <c r="H118" i="13"/>
  <c r="C118" i="13"/>
  <c r="B118" i="13"/>
  <c r="A119" i="13" a="1"/>
  <c r="A119" i="13" s="1"/>
  <c r="D119" i="14"/>
  <c r="F119" i="14"/>
  <c r="H119" i="14"/>
  <c r="G119" i="14"/>
  <c r="C119" i="14"/>
  <c r="B119" i="14"/>
  <c r="E119" i="14"/>
  <c r="A120" i="14" a="1"/>
  <c r="A120" i="14" s="1"/>
  <c r="A120" i="13" l="1" a="1"/>
  <c r="A120" i="13" s="1"/>
  <c r="G119" i="13"/>
  <c r="B119" i="13"/>
  <c r="C119" i="13"/>
  <c r="D119" i="13"/>
  <c r="H119" i="13"/>
  <c r="E119" i="13"/>
  <c r="F119" i="13"/>
  <c r="E120" i="14"/>
  <c r="H120" i="14"/>
  <c r="B120" i="14"/>
  <c r="D120" i="14"/>
  <c r="G120" i="14"/>
  <c r="F120" i="14"/>
  <c r="C120" i="14"/>
  <c r="A121" i="14" a="1"/>
  <c r="A121" i="14" s="1"/>
  <c r="B121" i="14" l="1"/>
  <c r="C121" i="14"/>
  <c r="F121" i="14"/>
  <c r="H121" i="14"/>
  <c r="E121" i="14"/>
  <c r="D121" i="14"/>
  <c r="G121" i="14"/>
  <c r="A122" i="14" a="1"/>
  <c r="A122" i="14" s="1"/>
  <c r="F120" i="13"/>
  <c r="D120" i="13"/>
  <c r="B120" i="13"/>
  <c r="C120" i="13"/>
  <c r="G120" i="13"/>
  <c r="E120" i="13"/>
  <c r="H120" i="13"/>
  <c r="A121" i="13" a="1"/>
  <c r="A121" i="13" s="1"/>
  <c r="C122" i="14" l="1"/>
  <c r="F122" i="14"/>
  <c r="G122" i="14"/>
  <c r="H122" i="14"/>
  <c r="D122" i="14"/>
  <c r="B122" i="14"/>
  <c r="E122" i="14"/>
  <c r="A123" i="14" a="1"/>
  <c r="A123" i="14" s="1"/>
  <c r="D121" i="13"/>
  <c r="G121" i="13"/>
  <c r="H121" i="13"/>
  <c r="F121" i="13"/>
  <c r="B121" i="13"/>
  <c r="C121" i="13"/>
  <c r="E121" i="13"/>
  <c r="A122" i="13" a="1"/>
  <c r="A122" i="13" s="1"/>
  <c r="G122" i="13" l="1"/>
  <c r="D122" i="13"/>
  <c r="F122" i="13"/>
  <c r="E122" i="13"/>
  <c r="B122" i="13"/>
  <c r="C122" i="13"/>
  <c r="H122" i="13"/>
  <c r="A123" i="13" a="1"/>
  <c r="A123" i="13" s="1"/>
  <c r="D123" i="14"/>
  <c r="C123" i="14"/>
  <c r="H123" i="14"/>
  <c r="E123" i="14"/>
  <c r="B123" i="14"/>
  <c r="F123" i="14"/>
  <c r="G123" i="14"/>
  <c r="A124" i="14" a="1"/>
  <c r="A124" i="14" s="1"/>
  <c r="F123" i="13" l="1"/>
  <c r="D123" i="13"/>
  <c r="G123" i="13"/>
  <c r="E123" i="13"/>
  <c r="B123" i="13"/>
  <c r="C123" i="13"/>
  <c r="H123" i="13"/>
  <c r="A124" i="13" a="1"/>
  <c r="A124" i="13" s="1"/>
  <c r="E124" i="14"/>
  <c r="C124" i="14"/>
  <c r="F124" i="14"/>
  <c r="H124" i="14"/>
  <c r="B124" i="14"/>
  <c r="D124" i="14"/>
  <c r="G124" i="14"/>
  <c r="A125" i="14" a="1"/>
  <c r="A125" i="14" s="1"/>
  <c r="B125" i="14" l="1"/>
  <c r="G125" i="14"/>
  <c r="F125" i="14"/>
  <c r="H125" i="14"/>
  <c r="D125" i="14"/>
  <c r="C125" i="14"/>
  <c r="E125" i="14"/>
  <c r="A126" i="14" a="1"/>
  <c r="A126" i="14" s="1"/>
  <c r="E124" i="13"/>
  <c r="D124" i="13"/>
  <c r="G124" i="13"/>
  <c r="F124" i="13"/>
  <c r="B124" i="13"/>
  <c r="C124" i="13"/>
  <c r="H124" i="13"/>
  <c r="A125" i="13" a="1"/>
  <c r="A125" i="13" s="1"/>
  <c r="D125" i="13" l="1"/>
  <c r="E125" i="13"/>
  <c r="H125" i="13"/>
  <c r="G125" i="13"/>
  <c r="B125" i="13"/>
  <c r="C125" i="13"/>
  <c r="F125" i="13"/>
  <c r="A126" i="13" a="1"/>
  <c r="A126" i="13" s="1"/>
  <c r="C126" i="14"/>
  <c r="D126" i="14"/>
  <c r="G126" i="14"/>
  <c r="E126" i="14"/>
  <c r="B126" i="14"/>
  <c r="F126" i="14"/>
  <c r="H126" i="14"/>
  <c r="A127" i="14" a="1"/>
  <c r="A127" i="14" s="1"/>
  <c r="D127" i="14" l="1"/>
  <c r="G127" i="14"/>
  <c r="H127" i="14"/>
  <c r="C127" i="14"/>
  <c r="F127" i="14"/>
  <c r="E127" i="14"/>
  <c r="B127" i="14"/>
  <c r="A128" i="14" a="1"/>
  <c r="A128" i="14" s="1"/>
  <c r="G126" i="13"/>
  <c r="D126" i="13"/>
  <c r="H126" i="13"/>
  <c r="F126" i="13"/>
  <c r="B126" i="13"/>
  <c r="C126" i="13"/>
  <c r="E126" i="13"/>
  <c r="A127" i="13" a="1"/>
  <c r="A127" i="13" s="1"/>
  <c r="F127" i="13" l="1"/>
  <c r="E127" i="13"/>
  <c r="H127" i="13"/>
  <c r="G127" i="13"/>
  <c r="B127" i="13"/>
  <c r="C127" i="13"/>
  <c r="D127" i="13"/>
  <c r="A128" i="13" a="1"/>
  <c r="A128" i="13" s="1"/>
  <c r="E128" i="14"/>
  <c r="B128" i="14"/>
  <c r="D128" i="14"/>
  <c r="H128" i="14"/>
  <c r="F128" i="14"/>
  <c r="C128" i="14"/>
  <c r="G128" i="14"/>
  <c r="A129" i="14" a="1"/>
  <c r="A129" i="14" s="1"/>
  <c r="H128" i="13" l="1"/>
  <c r="D128" i="13"/>
  <c r="G128" i="13"/>
  <c r="C128" i="13"/>
  <c r="B128" i="13"/>
  <c r="E128" i="13"/>
  <c r="F128" i="13"/>
  <c r="A129" i="13" a="1"/>
  <c r="A129" i="13" s="1"/>
  <c r="B129" i="14"/>
  <c r="D129" i="14"/>
  <c r="F129" i="14"/>
  <c r="E129" i="14"/>
  <c r="C129" i="14"/>
  <c r="G129" i="14"/>
  <c r="H129" i="14"/>
  <c r="A130" i="14" a="1"/>
  <c r="A130" i="14" s="1"/>
  <c r="H129" i="13" l="1"/>
  <c r="F129" i="13"/>
  <c r="G129" i="13"/>
  <c r="C129" i="13"/>
  <c r="B129" i="13"/>
  <c r="D129" i="13"/>
  <c r="E129" i="13"/>
  <c r="A130" i="13" a="1"/>
  <c r="A130" i="13" s="1"/>
  <c r="C130" i="14"/>
  <c r="H130" i="14"/>
  <c r="G130" i="14"/>
  <c r="D130" i="14"/>
  <c r="F130" i="14"/>
  <c r="E130" i="14"/>
  <c r="B130" i="14"/>
  <c r="A131" i="14" a="1"/>
  <c r="A131" i="14" s="1"/>
  <c r="G130" i="13" l="1"/>
  <c r="F130" i="13"/>
  <c r="D130" i="13"/>
  <c r="H130" i="13"/>
  <c r="B130" i="13"/>
  <c r="C130" i="13"/>
  <c r="E130" i="13"/>
  <c r="A131" i="13" a="1"/>
  <c r="A131" i="13" s="1"/>
  <c r="D131" i="14"/>
  <c r="G131" i="14"/>
  <c r="H131" i="14"/>
  <c r="B131" i="14"/>
  <c r="E131" i="14"/>
  <c r="C131" i="14"/>
  <c r="F131" i="14"/>
  <c r="A132" i="14" a="1"/>
  <c r="A132" i="14" s="1"/>
  <c r="E132" i="14" l="1"/>
  <c r="F132" i="14"/>
  <c r="C132" i="14"/>
  <c r="B132" i="14"/>
  <c r="H132" i="14"/>
  <c r="G132" i="14"/>
  <c r="D132" i="14"/>
  <c r="A133" i="14" a="1"/>
  <c r="A133" i="14" s="1"/>
  <c r="F131" i="13"/>
  <c r="G131" i="13"/>
  <c r="D131" i="13"/>
  <c r="H131" i="13"/>
  <c r="B131" i="13"/>
  <c r="C131" i="13"/>
  <c r="E131" i="13"/>
  <c r="A132" i="13" a="1"/>
  <c r="A132" i="13" s="1"/>
  <c r="B133" i="14" l="1"/>
  <c r="H133" i="14"/>
  <c r="F133" i="14"/>
  <c r="D133" i="14"/>
  <c r="G133" i="14"/>
  <c r="E133" i="14"/>
  <c r="C133" i="14"/>
  <c r="A134" i="14" a="1"/>
  <c r="A134" i="14" s="1"/>
  <c r="E132" i="13"/>
  <c r="G132" i="13"/>
  <c r="D132" i="13"/>
  <c r="H132" i="13"/>
  <c r="B132" i="13"/>
  <c r="C132" i="13"/>
  <c r="F132" i="13"/>
  <c r="A133" i="13" a="1"/>
  <c r="A133" i="13" s="1"/>
  <c r="C134" i="14" l="1"/>
  <c r="H134" i="14"/>
  <c r="G134" i="14"/>
  <c r="B134" i="14"/>
  <c r="E134" i="14"/>
  <c r="D134" i="14"/>
  <c r="F134" i="14"/>
  <c r="A135" i="14" a="1"/>
  <c r="A135" i="14" s="1"/>
  <c r="D133" i="13"/>
  <c r="G133" i="13"/>
  <c r="H133" i="13"/>
  <c r="E133" i="13"/>
  <c r="B133" i="13"/>
  <c r="C133" i="13"/>
  <c r="F133" i="13"/>
  <c r="A134" i="13" a="1"/>
  <c r="A134" i="13" s="1"/>
  <c r="D135" i="14" l="1"/>
  <c r="F135" i="14"/>
  <c r="H135" i="14"/>
  <c r="B135" i="14"/>
  <c r="C135" i="14"/>
  <c r="G135" i="14"/>
  <c r="E135" i="14"/>
  <c r="A136" i="14" a="1"/>
  <c r="A136" i="14" s="1"/>
  <c r="G134" i="13"/>
  <c r="F134" i="13"/>
  <c r="E134" i="13"/>
  <c r="D134" i="13"/>
  <c r="B134" i="13"/>
  <c r="C134" i="13"/>
  <c r="H134" i="13"/>
  <c r="A135" i="13" a="1"/>
  <c r="A135" i="13" s="1"/>
  <c r="E136" i="14" l="1"/>
  <c r="H136" i="14"/>
  <c r="B136" i="14"/>
  <c r="D136" i="14"/>
  <c r="G136" i="14"/>
  <c r="F136" i="14"/>
  <c r="C136" i="14"/>
  <c r="A137" i="14" a="1"/>
  <c r="A137" i="14" s="1"/>
  <c r="F135" i="13"/>
  <c r="H135" i="13"/>
  <c r="E135" i="13"/>
  <c r="D135" i="13"/>
  <c r="B135" i="13"/>
  <c r="C135" i="13"/>
  <c r="G135" i="13"/>
  <c r="A136" i="13" a="1"/>
  <c r="A136" i="13" s="1"/>
  <c r="E136" i="13" l="1"/>
  <c r="H136" i="13"/>
  <c r="F136" i="13"/>
  <c r="D136" i="13"/>
  <c r="B136" i="13"/>
  <c r="C136" i="13"/>
  <c r="G136" i="13"/>
  <c r="A137" i="13" a="1"/>
  <c r="A137" i="13" s="1"/>
  <c r="B137" i="14"/>
  <c r="H137" i="14"/>
  <c r="F137" i="14"/>
  <c r="C137" i="14"/>
  <c r="E137" i="14"/>
  <c r="D137" i="14"/>
  <c r="G137" i="14"/>
  <c r="A138" i="14" a="1"/>
  <c r="A138" i="14" s="1"/>
  <c r="D137" i="13" l="1"/>
  <c r="G137" i="13"/>
  <c r="H137" i="13"/>
  <c r="F137" i="13"/>
  <c r="B137" i="13"/>
  <c r="C137" i="13"/>
  <c r="E137" i="13"/>
  <c r="A138" i="13" a="1"/>
  <c r="A138" i="13" s="1"/>
  <c r="C138" i="14"/>
  <c r="F138" i="14"/>
  <c r="G138" i="14"/>
  <c r="B138" i="14"/>
  <c r="D138" i="14"/>
  <c r="H138" i="14"/>
  <c r="E138" i="14"/>
  <c r="A139" i="14" a="1"/>
  <c r="A139" i="14" s="1"/>
  <c r="G138" i="13" l="1"/>
  <c r="H138" i="13"/>
  <c r="F138" i="13"/>
  <c r="E138" i="13"/>
  <c r="B138" i="13"/>
  <c r="C138" i="13"/>
  <c r="D138" i="13"/>
  <c r="A139" i="13" a="1"/>
  <c r="A139" i="13" s="1"/>
  <c r="D139" i="14"/>
  <c r="C139" i="14"/>
  <c r="H139" i="14"/>
  <c r="E139" i="14"/>
  <c r="B139" i="14"/>
  <c r="F139" i="14"/>
  <c r="G139" i="14"/>
  <c r="A140" i="14" a="1"/>
  <c r="A140" i="14" s="1"/>
  <c r="E140" i="14" l="1"/>
  <c r="H140" i="14"/>
  <c r="F140" i="14"/>
  <c r="C140" i="14"/>
  <c r="B140" i="14"/>
  <c r="D140" i="14"/>
  <c r="G140" i="14"/>
  <c r="A141" i="14" a="1"/>
  <c r="A141" i="14" s="1"/>
  <c r="G139" i="13"/>
  <c r="D139" i="13"/>
  <c r="C139" i="13"/>
  <c r="E139" i="13"/>
  <c r="B139" i="13"/>
  <c r="F139" i="13"/>
  <c r="H139" i="13"/>
  <c r="A140" i="13" a="1"/>
  <c r="A140" i="13" s="1"/>
  <c r="B141" i="14" l="1"/>
  <c r="G141" i="14"/>
  <c r="F141" i="14"/>
  <c r="C141" i="14"/>
  <c r="D141" i="14"/>
  <c r="H141" i="14"/>
  <c r="E141" i="14"/>
  <c r="A142" i="14" a="1"/>
  <c r="A142" i="14" s="1"/>
  <c r="C140" i="13"/>
  <c r="D140" i="13"/>
  <c r="G140" i="13"/>
  <c r="B140" i="13"/>
  <c r="F140" i="13"/>
  <c r="E140" i="13"/>
  <c r="H140" i="13"/>
  <c r="A141" i="13" a="1"/>
  <c r="A141" i="13" s="1"/>
  <c r="C142" i="14" l="1"/>
  <c r="D142" i="14"/>
  <c r="G142" i="14"/>
  <c r="E142" i="14"/>
  <c r="B142" i="14"/>
  <c r="F142" i="14"/>
  <c r="H142" i="14"/>
  <c r="A143" i="14" a="1"/>
  <c r="A143" i="14" s="1"/>
  <c r="D141" i="13"/>
  <c r="E141" i="13"/>
  <c r="H141" i="13"/>
  <c r="G141" i="13"/>
  <c r="B141" i="13"/>
  <c r="C141" i="13"/>
  <c r="F141" i="13"/>
  <c r="A142" i="13" a="1"/>
  <c r="A142" i="13" s="1"/>
  <c r="G142" i="13" l="1"/>
  <c r="E142" i="13"/>
  <c r="H142" i="13"/>
  <c r="F142" i="13"/>
  <c r="B142" i="13"/>
  <c r="C142" i="13"/>
  <c r="D142" i="13"/>
  <c r="A143" i="13" a="1"/>
  <c r="A143" i="13" s="1"/>
  <c r="D143" i="14"/>
  <c r="G143" i="14"/>
  <c r="H143" i="14"/>
  <c r="C143" i="14"/>
  <c r="F143" i="14"/>
  <c r="E143" i="14"/>
  <c r="B143" i="14"/>
  <c r="A144" i="14" a="1"/>
  <c r="A144" i="14" s="1"/>
  <c r="E144" i="14" l="1"/>
  <c r="G144" i="14"/>
  <c r="D144" i="14"/>
  <c r="C144" i="14"/>
  <c r="F144" i="14"/>
  <c r="H144" i="14"/>
  <c r="B144" i="14"/>
  <c r="A145" i="14" a="1"/>
  <c r="A145" i="14" s="1"/>
  <c r="F143" i="13"/>
  <c r="D143" i="13"/>
  <c r="H143" i="13"/>
  <c r="G143" i="13"/>
  <c r="B143" i="13"/>
  <c r="C143" i="13"/>
  <c r="E143" i="13"/>
  <c r="A144" i="13" a="1"/>
  <c r="A144" i="13" s="1"/>
  <c r="H145" i="14" l="1"/>
  <c r="B145" i="14"/>
  <c r="D145" i="14"/>
  <c r="F145" i="14"/>
  <c r="E145" i="14"/>
  <c r="C145" i="14"/>
  <c r="G145" i="14"/>
  <c r="A146" i="14" a="1"/>
  <c r="A146" i="14" s="1"/>
  <c r="E144" i="13"/>
  <c r="F144" i="13"/>
  <c r="H144" i="13"/>
  <c r="G144" i="13"/>
  <c r="B144" i="13"/>
  <c r="C144" i="13"/>
  <c r="D144" i="13"/>
  <c r="A145" i="13" a="1"/>
  <c r="A145" i="13" s="1"/>
  <c r="D145" i="13" l="1"/>
  <c r="E145" i="13"/>
  <c r="H145" i="13"/>
  <c r="G145" i="13"/>
  <c r="B145" i="13"/>
  <c r="C145" i="13"/>
  <c r="F145" i="13"/>
  <c r="A146" i="13" a="1"/>
  <c r="A146" i="13" s="1"/>
  <c r="C146" i="14"/>
  <c r="H146" i="14"/>
  <c r="G146" i="14"/>
  <c r="D146" i="14"/>
  <c r="F146" i="14"/>
  <c r="E146" i="14"/>
  <c r="B146" i="14"/>
  <c r="A147" i="14" a="1"/>
  <c r="A147" i="14" s="1"/>
  <c r="G146" i="13" l="1"/>
  <c r="F146" i="13"/>
  <c r="D146" i="13"/>
  <c r="H146" i="13"/>
  <c r="B146" i="13"/>
  <c r="C146" i="13"/>
  <c r="E146" i="13"/>
  <c r="A147" i="13" a="1"/>
  <c r="A147" i="13" s="1"/>
  <c r="D147" i="14"/>
  <c r="B147" i="14"/>
  <c r="H147" i="14"/>
  <c r="G147" i="14"/>
  <c r="E147" i="14"/>
  <c r="C147" i="14"/>
  <c r="F147" i="14"/>
  <c r="A148" i="14" a="1"/>
  <c r="A148" i="14" s="1"/>
  <c r="F147" i="13" l="1"/>
  <c r="G147" i="13"/>
  <c r="D147" i="13"/>
  <c r="H147" i="13"/>
  <c r="B147" i="13"/>
  <c r="C147" i="13"/>
  <c r="E147" i="13"/>
  <c r="A148" i="13" a="1"/>
  <c r="A148" i="13" s="1"/>
  <c r="E148" i="14"/>
  <c r="F148" i="14"/>
  <c r="C148" i="14"/>
  <c r="G148" i="14"/>
  <c r="H148" i="14"/>
  <c r="B148" i="14"/>
  <c r="D148" i="14"/>
  <c r="A149" i="14" a="1"/>
  <c r="A149" i="14" s="1"/>
  <c r="B149" i="14" l="1"/>
  <c r="H149" i="14"/>
  <c r="F149" i="14"/>
  <c r="D149" i="14"/>
  <c r="G149" i="14"/>
  <c r="E149" i="14"/>
  <c r="C149" i="14"/>
  <c r="A150" i="14" a="1"/>
  <c r="A150" i="14" s="1"/>
  <c r="C148" i="13"/>
  <c r="F148" i="13"/>
  <c r="E148" i="13"/>
  <c r="G148" i="13"/>
  <c r="D148" i="13"/>
  <c r="H148" i="13"/>
  <c r="B148" i="13"/>
  <c r="A149" i="13" a="1"/>
  <c r="A149" i="13" s="1"/>
  <c r="C150" i="14" l="1"/>
  <c r="B150" i="14"/>
  <c r="G150" i="14"/>
  <c r="H150" i="14"/>
  <c r="E150" i="14"/>
  <c r="D150" i="14"/>
  <c r="F150" i="14"/>
  <c r="A151" i="14" a="1"/>
  <c r="A151" i="14" s="1"/>
  <c r="H149" i="13"/>
  <c r="G149" i="13"/>
  <c r="E149" i="13"/>
  <c r="C149" i="13"/>
  <c r="B149" i="13"/>
  <c r="D149" i="13"/>
  <c r="F149" i="13"/>
  <c r="A150" i="13" a="1"/>
  <c r="A150" i="13" s="1"/>
  <c r="D151" i="14" l="1"/>
  <c r="F151" i="14"/>
  <c r="H151" i="14"/>
  <c r="G151" i="14"/>
  <c r="C151" i="14"/>
  <c r="B151" i="14"/>
  <c r="E151" i="14"/>
  <c r="A152" i="14" a="1"/>
  <c r="A152" i="14" s="1"/>
  <c r="G150" i="13"/>
  <c r="H150" i="13"/>
  <c r="E150" i="13"/>
  <c r="D150" i="13"/>
  <c r="B150" i="13"/>
  <c r="C150" i="13"/>
  <c r="F150" i="13"/>
  <c r="A151" i="13" a="1"/>
  <c r="A151" i="13" s="1"/>
  <c r="E152" i="14" l="1"/>
  <c r="H152" i="14"/>
  <c r="B152" i="14"/>
  <c r="D152" i="14"/>
  <c r="G152" i="14"/>
  <c r="F152" i="14"/>
  <c r="C152" i="14"/>
  <c r="A153" i="14" a="1"/>
  <c r="A153" i="14" s="1"/>
  <c r="E151" i="13"/>
  <c r="G151" i="13"/>
  <c r="D151" i="13"/>
  <c r="C151" i="13"/>
  <c r="B151" i="13"/>
  <c r="F151" i="13"/>
  <c r="H151" i="13"/>
  <c r="A152" i="13" a="1"/>
  <c r="A152" i="13" s="1"/>
  <c r="E152" i="13" l="1"/>
  <c r="H152" i="13"/>
  <c r="F152" i="13"/>
  <c r="D152" i="13"/>
  <c r="B152" i="13"/>
  <c r="C152" i="13"/>
  <c r="G152" i="13"/>
  <c r="A153" i="13" a="1"/>
  <c r="A153" i="13" s="1"/>
  <c r="B153" i="14"/>
  <c r="C153" i="14"/>
  <c r="F153" i="14"/>
  <c r="H153" i="14"/>
  <c r="E153" i="14"/>
  <c r="D153" i="14"/>
  <c r="G153" i="14"/>
  <c r="A154" i="14" a="1"/>
  <c r="A154" i="14" s="1"/>
  <c r="D153" i="13" l="1"/>
  <c r="G153" i="13"/>
  <c r="H153" i="13"/>
  <c r="F153" i="13"/>
  <c r="B153" i="13"/>
  <c r="C153" i="13"/>
  <c r="E153" i="13"/>
  <c r="A154" i="13" a="1"/>
  <c r="A154" i="13" s="1"/>
  <c r="C154" i="14"/>
  <c r="F154" i="14"/>
  <c r="G154" i="14"/>
  <c r="H154" i="14"/>
  <c r="D154" i="14"/>
  <c r="B154" i="14"/>
  <c r="E154" i="14"/>
  <c r="A155" i="14" a="1"/>
  <c r="A155" i="14" s="1"/>
  <c r="G154" i="13" l="1"/>
  <c r="D154" i="13"/>
  <c r="F154" i="13"/>
  <c r="E154" i="13"/>
  <c r="B154" i="13"/>
  <c r="C154" i="13"/>
  <c r="H154" i="13"/>
  <c r="A155" i="13" a="1"/>
  <c r="A155" i="13" s="1"/>
  <c r="D155" i="14"/>
  <c r="C155" i="14"/>
  <c r="H155" i="14"/>
  <c r="E155" i="14"/>
  <c r="B155" i="14"/>
  <c r="F155" i="14"/>
  <c r="G155" i="14"/>
  <c r="A156" i="14" a="1"/>
  <c r="A156" i="14" s="1"/>
  <c r="E156" i="14" l="1"/>
  <c r="C156" i="14"/>
  <c r="F156" i="14"/>
  <c r="H156" i="14"/>
  <c r="B156" i="14"/>
  <c r="D156" i="14"/>
  <c r="G156" i="14"/>
  <c r="A157" i="14" a="1"/>
  <c r="A157" i="14" s="1"/>
  <c r="F155" i="13"/>
  <c r="H155" i="13"/>
  <c r="G155" i="13"/>
  <c r="E155" i="13"/>
  <c r="B155" i="13"/>
  <c r="C155" i="13"/>
  <c r="D155" i="13"/>
  <c r="A156" i="13" a="1"/>
  <c r="A156" i="13" s="1"/>
  <c r="B157" i="14" l="1"/>
  <c r="G157" i="14"/>
  <c r="F157" i="14"/>
  <c r="H157" i="14"/>
  <c r="D157" i="14"/>
  <c r="C157" i="14"/>
  <c r="E157" i="14"/>
  <c r="A158" i="14" a="1"/>
  <c r="A158" i="14" s="1"/>
  <c r="E156" i="13"/>
  <c r="D156" i="13"/>
  <c r="G156" i="13"/>
  <c r="F156" i="13"/>
  <c r="B156" i="13"/>
  <c r="C156" i="13"/>
  <c r="H156" i="13"/>
  <c r="A157" i="13" a="1"/>
  <c r="A157" i="13" s="1"/>
  <c r="C158" i="14" l="1"/>
  <c r="D158" i="14"/>
  <c r="G158" i="14"/>
  <c r="E158" i="14"/>
  <c r="B158" i="14"/>
  <c r="F158" i="14"/>
  <c r="H158" i="14"/>
  <c r="A159" i="14" a="1"/>
  <c r="A159" i="14" s="1"/>
  <c r="D157" i="13"/>
  <c r="E157" i="13"/>
  <c r="H157" i="13"/>
  <c r="G157" i="13"/>
  <c r="B157" i="13"/>
  <c r="C157" i="13"/>
  <c r="F157" i="13"/>
  <c r="A158" i="13" a="1"/>
  <c r="A158" i="13" s="1"/>
  <c r="G158" i="13" l="1"/>
  <c r="E158" i="13"/>
  <c r="H158" i="13"/>
  <c r="F158" i="13"/>
  <c r="B158" i="13"/>
  <c r="C158" i="13"/>
  <c r="D158" i="13"/>
  <c r="A159" i="13" a="1"/>
  <c r="A159" i="13" s="1"/>
  <c r="E159" i="14"/>
  <c r="G159" i="14"/>
  <c r="B159" i="14"/>
  <c r="D159" i="14"/>
  <c r="F159" i="14"/>
  <c r="H159" i="14"/>
  <c r="C159" i="14"/>
  <c r="A160" i="14" a="1"/>
  <c r="A160" i="14" s="1"/>
  <c r="F159" i="13" l="1"/>
  <c r="E159" i="13"/>
  <c r="H159" i="13"/>
  <c r="G159" i="13"/>
  <c r="B159" i="13"/>
  <c r="C159" i="13"/>
  <c r="D159" i="13"/>
  <c r="A160" i="13" a="1"/>
  <c r="A160" i="13" s="1"/>
  <c r="B160" i="14"/>
  <c r="D160" i="14"/>
  <c r="F160" i="14"/>
  <c r="H160" i="14"/>
  <c r="C160" i="14"/>
  <c r="E160" i="14"/>
  <c r="G160" i="14"/>
  <c r="A161" i="14" a="1"/>
  <c r="A161" i="14" s="1"/>
  <c r="H160" i="13" l="1"/>
  <c r="D160" i="13"/>
  <c r="C160" i="13"/>
  <c r="G160" i="13"/>
  <c r="B160" i="13"/>
  <c r="E160" i="13"/>
  <c r="F160" i="13"/>
  <c r="A161" i="13" a="1"/>
  <c r="A161" i="13" s="1"/>
  <c r="C161" i="14"/>
  <c r="E161" i="14"/>
  <c r="G161" i="14"/>
  <c r="F161" i="14"/>
  <c r="D161" i="14"/>
  <c r="B161" i="14"/>
  <c r="H161" i="14"/>
  <c r="A162" i="14" a="1"/>
  <c r="A162" i="14" s="1"/>
  <c r="D162" i="14" l="1"/>
  <c r="B162" i="14"/>
  <c r="H162" i="14"/>
  <c r="G162" i="14"/>
  <c r="E162" i="14"/>
  <c r="C162" i="14"/>
  <c r="F162" i="14"/>
  <c r="A163" i="14" a="1"/>
  <c r="A163" i="14" s="1"/>
  <c r="H161" i="13"/>
  <c r="F161" i="13"/>
  <c r="C161" i="13"/>
  <c r="G161" i="13"/>
  <c r="B161" i="13"/>
  <c r="D161" i="13"/>
  <c r="E161" i="13"/>
  <c r="A162" i="13" a="1"/>
  <c r="A162" i="13" s="1"/>
  <c r="G162" i="13" l="1"/>
  <c r="F162" i="13"/>
  <c r="D162" i="13"/>
  <c r="H162" i="13"/>
  <c r="B162" i="13"/>
  <c r="C162" i="13"/>
  <c r="E162" i="13"/>
  <c r="A163" i="13" a="1"/>
  <c r="A163" i="13" s="1"/>
  <c r="E163" i="14"/>
  <c r="C163" i="14"/>
  <c r="B163" i="14"/>
  <c r="H163" i="14"/>
  <c r="F163" i="14"/>
  <c r="D163" i="14"/>
  <c r="G163" i="14"/>
  <c r="A164" i="14" a="1"/>
  <c r="A164" i="14" s="1"/>
  <c r="F163" i="13" l="1"/>
  <c r="G163" i="13"/>
  <c r="D163" i="13"/>
  <c r="H163" i="13"/>
  <c r="B163" i="13"/>
  <c r="C163" i="13"/>
  <c r="E163" i="13"/>
  <c r="A164" i="13" a="1"/>
  <c r="A164" i="13" s="1"/>
  <c r="B164" i="14"/>
  <c r="H164" i="14"/>
  <c r="F164" i="14"/>
  <c r="D164" i="14"/>
  <c r="C164" i="14"/>
  <c r="E164" i="14"/>
  <c r="G164" i="14"/>
  <c r="A165" i="14" a="1"/>
  <c r="A165" i="14" s="1"/>
  <c r="E164" i="13" l="1"/>
  <c r="G164" i="13"/>
  <c r="D164" i="13"/>
  <c r="H164" i="13"/>
  <c r="B164" i="13"/>
  <c r="C164" i="13"/>
  <c r="F164" i="13"/>
  <c r="A165" i="13" a="1"/>
  <c r="A165" i="13" s="1"/>
  <c r="C165" i="14"/>
  <c r="E165" i="14"/>
  <c r="G165" i="14"/>
  <c r="B165" i="14"/>
  <c r="D165" i="14"/>
  <c r="F165" i="14"/>
  <c r="H165" i="14"/>
  <c r="A166" i="14" a="1"/>
  <c r="A166" i="14" s="1"/>
  <c r="D165" i="13" l="1"/>
  <c r="G165" i="13"/>
  <c r="H165" i="13"/>
  <c r="E165" i="13"/>
  <c r="B165" i="13"/>
  <c r="C165" i="13"/>
  <c r="F165" i="13"/>
  <c r="A166" i="13" a="1"/>
  <c r="A166" i="13" s="1"/>
  <c r="D166" i="14"/>
  <c r="F166" i="14"/>
  <c r="H166" i="14"/>
  <c r="C166" i="14"/>
  <c r="E166" i="14"/>
  <c r="G166" i="14"/>
  <c r="B166" i="14"/>
  <c r="A167" i="14" a="1"/>
  <c r="A167" i="14" s="1"/>
  <c r="G166" i="13" l="1"/>
  <c r="H166" i="13"/>
  <c r="E166" i="13"/>
  <c r="D166" i="13"/>
  <c r="B166" i="13"/>
  <c r="C166" i="13"/>
  <c r="F166" i="13"/>
  <c r="A167" i="13" a="1"/>
  <c r="A167" i="13" s="1"/>
  <c r="E167" i="14"/>
  <c r="G167" i="14"/>
  <c r="B167" i="14"/>
  <c r="D167" i="14"/>
  <c r="F167" i="14"/>
  <c r="H167" i="14"/>
  <c r="C167" i="14"/>
  <c r="A168" i="14" a="1"/>
  <c r="A168" i="14" s="1"/>
  <c r="F167" i="13" l="1"/>
  <c r="H167" i="13"/>
  <c r="E167" i="13"/>
  <c r="D167" i="13"/>
  <c r="B167" i="13"/>
  <c r="C167" i="13"/>
  <c r="G167" i="13"/>
  <c r="A168" i="13" a="1"/>
  <c r="A168" i="13" s="1"/>
  <c r="B168" i="14"/>
  <c r="D168" i="14"/>
  <c r="F168" i="14"/>
  <c r="H168" i="14"/>
  <c r="C168" i="14"/>
  <c r="E168" i="14"/>
  <c r="G168" i="14"/>
  <c r="A169" i="14" a="1"/>
  <c r="A169" i="14" s="1"/>
  <c r="C169" i="14" l="1"/>
  <c r="E169" i="14"/>
  <c r="G169" i="14"/>
  <c r="F169" i="14"/>
  <c r="D169" i="14"/>
  <c r="B169" i="14"/>
  <c r="H169" i="14"/>
  <c r="A170" i="14" a="1"/>
  <c r="A170" i="14" s="1"/>
  <c r="E168" i="13"/>
  <c r="G168" i="13"/>
  <c r="F168" i="13"/>
  <c r="D168" i="13"/>
  <c r="B168" i="13"/>
  <c r="C168" i="13"/>
  <c r="H168" i="13"/>
  <c r="A169" i="13" a="1"/>
  <c r="A169" i="13" s="1"/>
  <c r="D169" i="13" l="1"/>
  <c r="G169" i="13"/>
  <c r="H169" i="13"/>
  <c r="F169" i="13"/>
  <c r="B169" i="13"/>
  <c r="C169" i="13"/>
  <c r="E169" i="13"/>
  <c r="A170" i="13" a="1"/>
  <c r="A170" i="13" s="1"/>
  <c r="D170" i="14"/>
  <c r="B170" i="14"/>
  <c r="H170" i="14"/>
  <c r="G170" i="14"/>
  <c r="E170" i="14"/>
  <c r="C170" i="14"/>
  <c r="F170" i="14"/>
  <c r="A171" i="14" a="1"/>
  <c r="A171" i="14" s="1"/>
  <c r="G170" i="13" l="1"/>
  <c r="D170" i="13"/>
  <c r="F170" i="13"/>
  <c r="E170" i="13"/>
  <c r="B170" i="13"/>
  <c r="C170" i="13"/>
  <c r="H170" i="13"/>
  <c r="A171" i="13" a="1"/>
  <c r="A171" i="13" s="1"/>
  <c r="E171" i="14"/>
  <c r="C171" i="14"/>
  <c r="B171" i="14"/>
  <c r="H171" i="14"/>
  <c r="F171" i="14"/>
  <c r="D171" i="14"/>
  <c r="G171" i="14"/>
  <c r="A172" i="14" a="1"/>
  <c r="A172" i="14" s="1"/>
  <c r="B172" i="14" l="1"/>
  <c r="H172" i="14"/>
  <c r="F172" i="14"/>
  <c r="D172" i="14"/>
  <c r="C172" i="14"/>
  <c r="E172" i="14"/>
  <c r="G172" i="14"/>
  <c r="A173" i="14" a="1"/>
  <c r="A173" i="14" s="1"/>
  <c r="G171" i="13"/>
  <c r="C171" i="13"/>
  <c r="E171" i="13"/>
  <c r="H171" i="13"/>
  <c r="B171" i="13"/>
  <c r="F171" i="13"/>
  <c r="D171" i="13"/>
  <c r="A172" i="13" a="1"/>
  <c r="A172" i="13" s="1"/>
  <c r="C173" i="14" l="1"/>
  <c r="E173" i="14"/>
  <c r="G173" i="14"/>
  <c r="B173" i="14"/>
  <c r="D173" i="14"/>
  <c r="F173" i="14"/>
  <c r="H173" i="14"/>
  <c r="A174" i="14" a="1"/>
  <c r="A174" i="14" s="1"/>
  <c r="G172" i="13"/>
  <c r="H172" i="13"/>
  <c r="F172" i="13"/>
  <c r="C172" i="13"/>
  <c r="B172" i="13"/>
  <c r="E172" i="13"/>
  <c r="D172" i="13"/>
  <c r="A173" i="13" a="1"/>
  <c r="A173" i="13" s="1"/>
  <c r="D174" i="14" l="1"/>
  <c r="F174" i="14"/>
  <c r="H174" i="14"/>
  <c r="C174" i="14"/>
  <c r="E174" i="14"/>
  <c r="G174" i="14"/>
  <c r="B174" i="14"/>
  <c r="A175" i="14" a="1"/>
  <c r="A175" i="14" s="1"/>
  <c r="D173" i="13"/>
  <c r="E173" i="13"/>
  <c r="H173" i="13"/>
  <c r="G173" i="13"/>
  <c r="B173" i="13"/>
  <c r="C173" i="13"/>
  <c r="F173" i="13"/>
  <c r="A174" i="13" a="1"/>
  <c r="A174" i="13" s="1"/>
  <c r="E175" i="14" l="1"/>
  <c r="G175" i="14"/>
  <c r="B175" i="14"/>
  <c r="D175" i="14"/>
  <c r="F175" i="14"/>
  <c r="H175" i="14"/>
  <c r="C175" i="14"/>
  <c r="A176" i="14" a="1"/>
  <c r="A176" i="14" s="1"/>
  <c r="G174" i="13"/>
  <c r="E174" i="13"/>
  <c r="H174" i="13"/>
  <c r="F174" i="13"/>
  <c r="B174" i="13"/>
  <c r="C174" i="13"/>
  <c r="D174" i="13"/>
  <c r="A175" i="13" a="1"/>
  <c r="A175" i="13" s="1"/>
  <c r="B176" i="14" l="1"/>
  <c r="D176" i="14"/>
  <c r="F176" i="14"/>
  <c r="H176" i="14"/>
  <c r="C176" i="14"/>
  <c r="E176" i="14"/>
  <c r="G176" i="14"/>
  <c r="A177" i="14" a="1"/>
  <c r="A177" i="14" s="1"/>
  <c r="F175" i="13"/>
  <c r="E175" i="13"/>
  <c r="H175" i="13"/>
  <c r="G175" i="13"/>
  <c r="B175" i="13"/>
  <c r="C175" i="13"/>
  <c r="D175" i="13"/>
  <c r="A176" i="13" a="1"/>
  <c r="A176" i="13" s="1"/>
  <c r="C177" i="14" l="1"/>
  <c r="E177" i="14"/>
  <c r="G177" i="14"/>
  <c r="F177" i="14"/>
  <c r="D177" i="14"/>
  <c r="B177" i="14"/>
  <c r="H177" i="14"/>
  <c r="A178" i="14" a="1"/>
  <c r="A178" i="14" s="1"/>
  <c r="E176" i="13"/>
  <c r="F176" i="13"/>
  <c r="H176" i="13"/>
  <c r="G176" i="13"/>
  <c r="B176" i="13"/>
  <c r="C176" i="13"/>
  <c r="D176" i="13"/>
  <c r="A177" i="13" a="1"/>
  <c r="A177" i="13" s="1"/>
  <c r="D177" i="13" l="1"/>
  <c r="E177" i="13"/>
  <c r="H177" i="13"/>
  <c r="G177" i="13"/>
  <c r="B177" i="13"/>
  <c r="C177" i="13"/>
  <c r="F177" i="13"/>
  <c r="A178" i="13" a="1"/>
  <c r="A178" i="13" s="1"/>
  <c r="D178" i="14"/>
  <c r="B178" i="14"/>
  <c r="H178" i="14"/>
  <c r="G178" i="14"/>
  <c r="E178" i="14"/>
  <c r="C178" i="14"/>
  <c r="F178" i="14"/>
  <c r="A179" i="14" a="1"/>
  <c r="A179" i="14" s="1"/>
  <c r="E179" i="14" l="1"/>
  <c r="C179" i="14"/>
  <c r="B179" i="14"/>
  <c r="H179" i="14"/>
  <c r="F179" i="14"/>
  <c r="D179" i="14"/>
  <c r="G179" i="14"/>
  <c r="A180" i="14" a="1"/>
  <c r="A180" i="14" s="1"/>
  <c r="G178" i="13"/>
  <c r="F178" i="13"/>
  <c r="D178" i="13"/>
  <c r="H178" i="13"/>
  <c r="B178" i="13"/>
  <c r="C178" i="13"/>
  <c r="E178" i="13"/>
  <c r="A179" i="13" a="1"/>
  <c r="A179" i="13" s="1"/>
  <c r="B180" i="14" l="1"/>
  <c r="H180" i="14"/>
  <c r="F180" i="14"/>
  <c r="D180" i="14"/>
  <c r="C180" i="14"/>
  <c r="E180" i="14"/>
  <c r="G180" i="14"/>
  <c r="A181" i="14" a="1"/>
  <c r="A181" i="14" s="1"/>
  <c r="F179" i="13"/>
  <c r="G179" i="13"/>
  <c r="D179" i="13"/>
  <c r="H179" i="13"/>
  <c r="B179" i="13"/>
  <c r="C179" i="13"/>
  <c r="E179" i="13"/>
  <c r="A180" i="13" a="1"/>
  <c r="A180" i="13" s="1"/>
  <c r="C181" i="14" l="1"/>
  <c r="E181" i="14"/>
  <c r="G181" i="14"/>
  <c r="B181" i="14"/>
  <c r="D181" i="14"/>
  <c r="F181" i="14"/>
  <c r="H181" i="14"/>
  <c r="A182" i="14" a="1"/>
  <c r="A182" i="14" s="1"/>
  <c r="E180" i="13"/>
  <c r="G180" i="13"/>
  <c r="D180" i="13"/>
  <c r="H180" i="13"/>
  <c r="B180" i="13"/>
  <c r="C180" i="13"/>
  <c r="F180" i="13"/>
  <c r="A181" i="13" a="1"/>
  <c r="A181" i="13" s="1"/>
  <c r="H181" i="13" l="1"/>
  <c r="F181" i="13"/>
  <c r="E181" i="13"/>
  <c r="C181" i="13"/>
  <c r="B181" i="13"/>
  <c r="D181" i="13"/>
  <c r="G181" i="13"/>
  <c r="A182" i="13" a="1"/>
  <c r="A182" i="13" s="1"/>
  <c r="D182" i="14"/>
  <c r="F182" i="14"/>
  <c r="H182" i="14"/>
  <c r="C182" i="14"/>
  <c r="E182" i="14"/>
  <c r="G182" i="14"/>
  <c r="B182" i="14"/>
  <c r="A183" i="14" a="1"/>
  <c r="A183" i="14" s="1"/>
  <c r="G182" i="13" l="1"/>
  <c r="H182" i="13"/>
  <c r="E182" i="13"/>
  <c r="D182" i="13"/>
  <c r="B182" i="13"/>
  <c r="C182" i="13"/>
  <c r="F182" i="13"/>
  <c r="A183" i="13" a="1"/>
  <c r="A183" i="13" s="1"/>
  <c r="E183" i="14"/>
  <c r="G183" i="14"/>
  <c r="B183" i="14"/>
  <c r="D183" i="14"/>
  <c r="F183" i="14"/>
  <c r="H183" i="14"/>
  <c r="C183" i="14"/>
  <c r="A184" i="14" a="1"/>
  <c r="A184" i="14" s="1"/>
  <c r="C183" i="13" l="1"/>
  <c r="H183" i="13"/>
  <c r="E183" i="13"/>
  <c r="D183" i="13"/>
  <c r="B183" i="13"/>
  <c r="F183" i="13"/>
  <c r="G183" i="13"/>
  <c r="A184" i="13" a="1"/>
  <c r="A184" i="13" s="1"/>
  <c r="B184" i="14"/>
  <c r="D184" i="14"/>
  <c r="F184" i="14"/>
  <c r="H184" i="14"/>
  <c r="C184" i="14"/>
  <c r="E184" i="14"/>
  <c r="G184" i="14"/>
  <c r="A185" i="14" a="1"/>
  <c r="A185" i="14" s="1"/>
  <c r="C185" i="14" l="1"/>
  <c r="E185" i="14"/>
  <c r="G185" i="14"/>
  <c r="F185" i="14"/>
  <c r="D185" i="14"/>
  <c r="B185" i="14"/>
  <c r="H185" i="14"/>
  <c r="A186" i="14" a="1"/>
  <c r="A186" i="14" s="1"/>
  <c r="E184" i="13"/>
  <c r="H184" i="13"/>
  <c r="F184" i="13"/>
  <c r="D184" i="13"/>
  <c r="B184" i="13"/>
  <c r="C184" i="13"/>
  <c r="G184" i="13"/>
  <c r="A185" i="13" a="1"/>
  <c r="A185" i="13" s="1"/>
  <c r="D186" i="14" l="1"/>
  <c r="B186" i="14"/>
  <c r="H186" i="14"/>
  <c r="G186" i="14"/>
  <c r="E186" i="14"/>
  <c r="C186" i="14"/>
  <c r="F186" i="14"/>
  <c r="A187" i="14" a="1"/>
  <c r="A187" i="14" s="1"/>
  <c r="D185" i="13"/>
  <c r="G185" i="13"/>
  <c r="H185" i="13"/>
  <c r="F185" i="13"/>
  <c r="B185" i="13"/>
  <c r="C185" i="13"/>
  <c r="E185" i="13"/>
  <c r="A186" i="13" a="1"/>
  <c r="A186" i="13" s="1"/>
  <c r="E187" i="14" l="1"/>
  <c r="C187" i="14"/>
  <c r="B187" i="14"/>
  <c r="H187" i="14"/>
  <c r="F187" i="14"/>
  <c r="D187" i="14"/>
  <c r="G187" i="14"/>
  <c r="A188" i="14" a="1"/>
  <c r="A188" i="14" s="1"/>
  <c r="G186" i="13"/>
  <c r="D186" i="13"/>
  <c r="F186" i="13"/>
  <c r="E186" i="13"/>
  <c r="B186" i="13"/>
  <c r="C186" i="13"/>
  <c r="H186" i="13"/>
  <c r="A187" i="13" a="1"/>
  <c r="A187" i="13" s="1"/>
  <c r="B188" i="14" l="1"/>
  <c r="H188" i="14"/>
  <c r="F188" i="14"/>
  <c r="D188" i="14"/>
  <c r="C188" i="14"/>
  <c r="E188" i="14"/>
  <c r="G188" i="14"/>
  <c r="A189" i="14" a="1"/>
  <c r="A189" i="14" s="1"/>
  <c r="F187" i="13"/>
  <c r="D187" i="13"/>
  <c r="G187" i="13"/>
  <c r="E187" i="13"/>
  <c r="B187" i="13"/>
  <c r="C187" i="13"/>
  <c r="H187" i="13"/>
  <c r="A188" i="13" a="1"/>
  <c r="A188" i="13" s="1"/>
  <c r="E188" i="13" l="1"/>
  <c r="D188" i="13"/>
  <c r="G188" i="13"/>
  <c r="F188" i="13"/>
  <c r="B188" i="13"/>
  <c r="C188" i="13"/>
  <c r="H188" i="13"/>
  <c r="A189" i="13" a="1"/>
  <c r="A189" i="13" s="1"/>
  <c r="C189" i="14"/>
  <c r="E189" i="14"/>
  <c r="G189" i="14"/>
  <c r="B189" i="14"/>
  <c r="D189" i="14"/>
  <c r="F189" i="14"/>
  <c r="H189" i="14"/>
  <c r="A190" i="14" a="1"/>
  <c r="A190" i="14" s="1"/>
  <c r="D190" i="14" l="1"/>
  <c r="F190" i="14"/>
  <c r="H190" i="14"/>
  <c r="C190" i="14"/>
  <c r="E190" i="14"/>
  <c r="G190" i="14"/>
  <c r="B190" i="14"/>
  <c r="A191" i="14" a="1"/>
  <c r="A191" i="14" s="1"/>
  <c r="D189" i="13"/>
  <c r="E189" i="13"/>
  <c r="H189" i="13"/>
  <c r="G189" i="13"/>
  <c r="B189" i="13"/>
  <c r="C189" i="13"/>
  <c r="F189" i="13"/>
  <c r="A190" i="13" a="1"/>
  <c r="A190" i="13" s="1"/>
  <c r="E191" i="14" l="1"/>
  <c r="G191" i="14"/>
  <c r="B191" i="14"/>
  <c r="D191" i="14"/>
  <c r="F191" i="14"/>
  <c r="H191" i="14"/>
  <c r="C191" i="14"/>
  <c r="A192" i="14" a="1"/>
  <c r="A192" i="14" s="1"/>
  <c r="G190" i="13"/>
  <c r="E190" i="13"/>
  <c r="H190" i="13"/>
  <c r="F190" i="13"/>
  <c r="B190" i="13"/>
  <c r="C190" i="13"/>
  <c r="D190" i="13"/>
  <c r="A191" i="13" a="1"/>
  <c r="A191" i="13" s="1"/>
  <c r="B192" i="14" l="1"/>
  <c r="D192" i="14"/>
  <c r="F192" i="14"/>
  <c r="H192" i="14"/>
  <c r="C192" i="14"/>
  <c r="E192" i="14"/>
  <c r="G192" i="14"/>
  <c r="A193" i="14" a="1"/>
  <c r="A193" i="14" s="1"/>
  <c r="F191" i="13"/>
  <c r="E191" i="13"/>
  <c r="H191" i="13"/>
  <c r="G191" i="13"/>
  <c r="B191" i="13"/>
  <c r="C191" i="13"/>
  <c r="D191" i="13"/>
  <c r="A192" i="13" a="1"/>
  <c r="A192" i="13" s="1"/>
  <c r="D193" i="14" l="1"/>
  <c r="E193" i="14"/>
  <c r="H193" i="14"/>
  <c r="B193" i="14"/>
  <c r="C193" i="14"/>
  <c r="G193" i="14"/>
  <c r="F193" i="14"/>
  <c r="A194" i="14" a="1"/>
  <c r="A194" i="14" s="1"/>
  <c r="H192" i="13"/>
  <c r="F192" i="13"/>
  <c r="G192" i="13"/>
  <c r="C192" i="13"/>
  <c r="B192" i="13"/>
  <c r="E192" i="13"/>
  <c r="D192" i="13"/>
  <c r="A193" i="13" a="1"/>
  <c r="A193" i="13" s="1"/>
  <c r="H193" i="13" l="1"/>
  <c r="C193" i="13"/>
  <c r="G193" i="13"/>
  <c r="E193" i="13"/>
  <c r="B193" i="13"/>
  <c r="D193" i="13"/>
  <c r="F193" i="13"/>
  <c r="A194" i="13" a="1"/>
  <c r="A194" i="13" s="1"/>
  <c r="E194" i="14"/>
  <c r="C194" i="14"/>
  <c r="B194" i="14"/>
  <c r="H194" i="14"/>
  <c r="G194" i="14"/>
  <c r="F194" i="14"/>
  <c r="D194" i="14"/>
  <c r="A195" i="14" a="1"/>
  <c r="A195" i="14" s="1"/>
  <c r="G194" i="13" l="1"/>
  <c r="E194" i="13"/>
  <c r="D194" i="13"/>
  <c r="H194" i="13"/>
  <c r="B194" i="13"/>
  <c r="C194" i="13"/>
  <c r="F194" i="13"/>
  <c r="A195" i="13" a="1"/>
  <c r="A195" i="13" s="1"/>
  <c r="B195" i="14"/>
  <c r="H195" i="14"/>
  <c r="F195" i="14"/>
  <c r="G195" i="14"/>
  <c r="E195" i="14"/>
  <c r="D195" i="14"/>
  <c r="C195" i="14"/>
  <c r="A196" i="14" a="1"/>
  <c r="A196" i="14" s="1"/>
  <c r="C196" i="14" l="1"/>
  <c r="E196" i="14"/>
  <c r="B196" i="14"/>
  <c r="G196" i="14"/>
  <c r="D196" i="14"/>
  <c r="H196" i="14"/>
  <c r="F196" i="14"/>
  <c r="A197" i="14" a="1"/>
  <c r="A197" i="14" s="1"/>
  <c r="F195" i="13"/>
  <c r="G195" i="13"/>
  <c r="D195" i="13"/>
  <c r="H195" i="13"/>
  <c r="B195" i="13"/>
  <c r="C195" i="13"/>
  <c r="E195" i="13"/>
  <c r="A196" i="13" a="1"/>
  <c r="A196" i="13" s="1"/>
  <c r="D197" i="14" l="1"/>
  <c r="E197" i="14"/>
  <c r="H197" i="14"/>
  <c r="C197" i="14"/>
  <c r="B197" i="14"/>
  <c r="F197" i="14"/>
  <c r="G197" i="14"/>
  <c r="A198" i="14" a="1"/>
  <c r="A198" i="14" s="1"/>
  <c r="E196" i="13"/>
  <c r="G196" i="13"/>
  <c r="D196" i="13"/>
  <c r="H196" i="13"/>
  <c r="B196" i="13"/>
  <c r="C196" i="13"/>
  <c r="F196" i="13"/>
  <c r="A197" i="13" a="1"/>
  <c r="A197" i="13" s="1"/>
  <c r="E198" i="14" l="1"/>
  <c r="B198" i="14"/>
  <c r="F198" i="14"/>
  <c r="G198" i="14"/>
  <c r="C198" i="14"/>
  <c r="D198" i="14"/>
  <c r="H198" i="14"/>
  <c r="A199" i="14" a="1"/>
  <c r="A199" i="14" s="1"/>
  <c r="D197" i="13"/>
  <c r="G197" i="13"/>
  <c r="H197" i="13"/>
  <c r="E197" i="13"/>
  <c r="B197" i="13"/>
  <c r="C197" i="13"/>
  <c r="F197" i="13"/>
  <c r="A198" i="13" a="1"/>
  <c r="A198" i="13" s="1"/>
  <c r="G198" i="13" l="1"/>
  <c r="F198" i="13"/>
  <c r="E198" i="13"/>
  <c r="D198" i="13"/>
  <c r="B198" i="13"/>
  <c r="C198" i="13"/>
  <c r="H198" i="13"/>
  <c r="A199" i="13" a="1"/>
  <c r="A199" i="13" s="1"/>
  <c r="B199" i="14"/>
  <c r="E199" i="14"/>
  <c r="F199" i="14"/>
  <c r="C199" i="14"/>
  <c r="D199" i="14"/>
  <c r="H199" i="14"/>
  <c r="G199" i="14"/>
  <c r="A200" i="14" a="1"/>
  <c r="A200" i="14" s="1"/>
  <c r="F199" i="13" l="1"/>
  <c r="H199" i="13"/>
  <c r="E199" i="13"/>
  <c r="D199" i="13"/>
  <c r="B199" i="13"/>
  <c r="C199" i="13"/>
  <c r="G199" i="13"/>
  <c r="A200" i="13" a="1"/>
  <c r="A200" i="13" s="1"/>
  <c r="C200" i="14"/>
  <c r="E200" i="14"/>
  <c r="G200" i="14"/>
  <c r="D200" i="14"/>
  <c r="B200" i="14"/>
  <c r="F200" i="14"/>
  <c r="H200" i="14"/>
  <c r="A201" i="14" a="1"/>
  <c r="A201" i="14" s="1"/>
  <c r="E200" i="13" l="1"/>
  <c r="H200" i="13"/>
  <c r="F200" i="13"/>
  <c r="D200" i="13"/>
  <c r="B200" i="13"/>
  <c r="C200" i="13"/>
  <c r="G200" i="13"/>
  <c r="A201" i="13" a="1"/>
  <c r="A201" i="13" s="1"/>
  <c r="D201" i="14"/>
  <c r="B201" i="14"/>
  <c r="H201" i="14"/>
  <c r="G201" i="14"/>
  <c r="F201" i="14"/>
  <c r="E201" i="14"/>
  <c r="C201" i="14"/>
  <c r="A202" i="14" a="1"/>
  <c r="A202" i="14" s="1"/>
  <c r="D201" i="13" l="1"/>
  <c r="G201" i="13"/>
  <c r="H201" i="13"/>
  <c r="F201" i="13"/>
  <c r="B201" i="13"/>
  <c r="C201" i="13"/>
  <c r="E201" i="13"/>
  <c r="A202" i="13" a="1"/>
  <c r="A202" i="13" s="1"/>
  <c r="E202" i="14"/>
  <c r="F202" i="14"/>
  <c r="D202" i="14"/>
  <c r="C202" i="14"/>
  <c r="B202" i="14"/>
  <c r="H202" i="14"/>
  <c r="G202" i="14"/>
  <c r="A203" i="14" a="1"/>
  <c r="A203" i="14" s="1"/>
  <c r="B203" i="14" l="1"/>
  <c r="E203" i="14"/>
  <c r="F203" i="14"/>
  <c r="D203" i="14"/>
  <c r="C203" i="14"/>
  <c r="G203" i="14"/>
  <c r="H203" i="14"/>
  <c r="A204" i="14" a="1"/>
  <c r="A204" i="14" s="1"/>
  <c r="G202" i="13"/>
  <c r="H202" i="13"/>
  <c r="F202" i="13"/>
  <c r="E202" i="13"/>
  <c r="B202" i="13"/>
  <c r="C202" i="13"/>
  <c r="D202" i="13"/>
  <c r="A203" i="13" a="1"/>
  <c r="A203" i="13" s="1"/>
  <c r="G203" i="13" l="1"/>
  <c r="D203" i="13"/>
  <c r="C203" i="13"/>
  <c r="E203" i="13"/>
  <c r="B203" i="13"/>
  <c r="F203" i="13"/>
  <c r="H203" i="13"/>
  <c r="A204" i="13" a="1"/>
  <c r="A204" i="13" s="1"/>
  <c r="C204" i="14"/>
  <c r="B204" i="14"/>
  <c r="G204" i="14"/>
  <c r="H204" i="14"/>
  <c r="F204" i="14"/>
  <c r="E204" i="14"/>
  <c r="D204" i="14"/>
  <c r="A205" i="14" a="1"/>
  <c r="A205" i="14" s="1"/>
  <c r="D205" i="14" l="1"/>
  <c r="G205" i="14"/>
  <c r="H205" i="14"/>
  <c r="F205" i="14"/>
  <c r="E205" i="14"/>
  <c r="C205" i="14"/>
  <c r="B205" i="14"/>
  <c r="A206" i="14" a="1"/>
  <c r="A206" i="14" s="1"/>
  <c r="C204" i="13"/>
  <c r="D204" i="13"/>
  <c r="G204" i="13"/>
  <c r="F204" i="13"/>
  <c r="B204" i="13"/>
  <c r="E204" i="13"/>
  <c r="H204" i="13"/>
  <c r="A205" i="13" a="1"/>
  <c r="A205" i="13" s="1"/>
  <c r="E206" i="14" l="1"/>
  <c r="D206" i="14"/>
  <c r="C206" i="14"/>
  <c r="B206" i="14"/>
  <c r="H206" i="14"/>
  <c r="G206" i="14"/>
  <c r="F206" i="14"/>
  <c r="A207" i="14" a="1"/>
  <c r="A207" i="14" s="1"/>
  <c r="D205" i="13"/>
  <c r="E205" i="13"/>
  <c r="H205" i="13"/>
  <c r="G205" i="13"/>
  <c r="B205" i="13"/>
  <c r="C205" i="13"/>
  <c r="F205" i="13"/>
  <c r="A206" i="13" a="1"/>
  <c r="A206" i="13" s="1"/>
  <c r="B207" i="14" l="1"/>
  <c r="C207" i="14"/>
  <c r="F207" i="14"/>
  <c r="H207" i="14"/>
  <c r="G207" i="14"/>
  <c r="E207" i="14"/>
  <c r="D207" i="14"/>
  <c r="A208" i="14" a="1"/>
  <c r="A208" i="14" s="1"/>
  <c r="G206" i="13"/>
  <c r="E206" i="13"/>
  <c r="H206" i="13"/>
  <c r="F206" i="13"/>
  <c r="B206" i="13"/>
  <c r="C206" i="13"/>
  <c r="D206" i="13"/>
  <c r="A207" i="13" a="1"/>
  <c r="A207" i="13" s="1"/>
  <c r="C208" i="14" l="1"/>
  <c r="H208" i="14"/>
  <c r="G208" i="14"/>
  <c r="F208" i="14"/>
  <c r="E208" i="14"/>
  <c r="D208" i="14"/>
  <c r="B208" i="14"/>
  <c r="A209" i="14" a="1"/>
  <c r="A209" i="14" s="1"/>
  <c r="F207" i="13"/>
  <c r="E207" i="13"/>
  <c r="H207" i="13"/>
  <c r="G207" i="13"/>
  <c r="B207" i="13"/>
  <c r="C207" i="13"/>
  <c r="D207" i="13"/>
  <c r="A208" i="13" a="1"/>
  <c r="A208" i="13" s="1"/>
  <c r="E208" i="13" l="1"/>
  <c r="F208" i="13"/>
  <c r="H208" i="13"/>
  <c r="G208" i="13"/>
  <c r="B208" i="13"/>
  <c r="C208" i="13"/>
  <c r="D208" i="13"/>
  <c r="A209" i="13" a="1"/>
  <c r="A209" i="13" s="1"/>
  <c r="D209" i="14"/>
  <c r="E209" i="14"/>
  <c r="H209" i="14"/>
  <c r="B209" i="14"/>
  <c r="C209" i="14"/>
  <c r="G209" i="14"/>
  <c r="F209" i="14"/>
  <c r="A210" i="14" a="1"/>
  <c r="A210" i="14" s="1"/>
  <c r="E210" i="14" l="1"/>
  <c r="C210" i="14"/>
  <c r="B210" i="14"/>
  <c r="H210" i="14"/>
  <c r="G210" i="14"/>
  <c r="F210" i="14"/>
  <c r="D210" i="14"/>
  <c r="A211" i="14" a="1"/>
  <c r="A211" i="14" s="1"/>
  <c r="D209" i="13"/>
  <c r="F209" i="13"/>
  <c r="H209" i="13"/>
  <c r="G209" i="13"/>
  <c r="B209" i="13"/>
  <c r="C209" i="13"/>
  <c r="E209" i="13"/>
  <c r="A210" i="13" a="1"/>
  <c r="A210" i="13" s="1"/>
  <c r="E211" i="14" l="1"/>
  <c r="D211" i="14"/>
  <c r="C211" i="14"/>
  <c r="B211" i="14"/>
  <c r="H211" i="14"/>
  <c r="F211" i="14"/>
  <c r="G211" i="14"/>
  <c r="A212" i="14" a="1"/>
  <c r="A212" i="14" s="1"/>
  <c r="G210" i="13"/>
  <c r="F210" i="13"/>
  <c r="D210" i="13"/>
  <c r="H210" i="13"/>
  <c r="B210" i="13"/>
  <c r="C210" i="13"/>
  <c r="E210" i="13"/>
  <c r="A211" i="13" a="1"/>
  <c r="A211" i="13" s="1"/>
  <c r="C212" i="14" l="1"/>
  <c r="E212" i="14"/>
  <c r="G212" i="14"/>
  <c r="B212" i="14"/>
  <c r="D212" i="14"/>
  <c r="H212" i="14"/>
  <c r="F212" i="14"/>
  <c r="A213" i="14" a="1"/>
  <c r="A213" i="14" s="1"/>
  <c r="F211" i="13"/>
  <c r="E211" i="13"/>
  <c r="D211" i="13"/>
  <c r="H211" i="13"/>
  <c r="B211" i="13"/>
  <c r="C211" i="13"/>
  <c r="G211" i="13"/>
  <c r="A212" i="13" a="1"/>
  <c r="A212" i="13" s="1"/>
  <c r="E212" i="13" l="1"/>
  <c r="G212" i="13"/>
  <c r="D212" i="13"/>
  <c r="H212" i="13"/>
  <c r="B212" i="13"/>
  <c r="C212" i="13"/>
  <c r="F212" i="13"/>
  <c r="A213" i="13" a="1"/>
  <c r="A213" i="13" s="1"/>
  <c r="G213" i="14"/>
  <c r="D213" i="14"/>
  <c r="E213" i="14"/>
  <c r="H213" i="14"/>
  <c r="C213" i="14"/>
  <c r="B213" i="14"/>
  <c r="F213" i="14"/>
  <c r="A214" i="14" a="1"/>
  <c r="A214" i="14" s="1"/>
  <c r="H213" i="13" l="1"/>
  <c r="G213" i="13"/>
  <c r="E213" i="13"/>
  <c r="C213" i="13"/>
  <c r="B213" i="13"/>
  <c r="D213" i="13"/>
  <c r="F213" i="13"/>
  <c r="A214" i="13" a="1"/>
  <c r="A214" i="13" s="1"/>
  <c r="E214" i="14"/>
  <c r="B214" i="14"/>
  <c r="F214" i="14"/>
  <c r="G214" i="14"/>
  <c r="C214" i="14"/>
  <c r="D214" i="14"/>
  <c r="H214" i="14"/>
  <c r="A215" i="14" a="1"/>
  <c r="A215" i="14" s="1"/>
  <c r="D214" i="13" l="1"/>
  <c r="B214" i="13"/>
  <c r="C214" i="13"/>
  <c r="F214" i="13"/>
  <c r="G214" i="13"/>
  <c r="H214" i="13"/>
  <c r="E214" i="13"/>
  <c r="A215" i="13" a="1"/>
  <c r="A215" i="13" s="1"/>
  <c r="B215" i="14"/>
  <c r="E215" i="14"/>
  <c r="F215" i="14"/>
  <c r="C215" i="14"/>
  <c r="D215" i="14"/>
  <c r="H215" i="14"/>
  <c r="G215" i="14"/>
  <c r="A216" i="14" a="1"/>
  <c r="A216" i="14" s="1"/>
  <c r="E215" i="13" l="1"/>
  <c r="G215" i="13"/>
  <c r="D215" i="13"/>
  <c r="C215" i="13"/>
  <c r="B215" i="13"/>
  <c r="F215" i="13"/>
  <c r="H215" i="13"/>
  <c r="A216" i="13" a="1"/>
  <c r="A216" i="13" s="1"/>
  <c r="C216" i="14"/>
  <c r="E216" i="14"/>
  <c r="B216" i="14"/>
  <c r="F216" i="14"/>
  <c r="H216" i="14"/>
  <c r="G216" i="14"/>
  <c r="D216" i="14"/>
  <c r="A217" i="14" a="1"/>
  <c r="A217" i="14" s="1"/>
  <c r="C216" i="13" l="1"/>
  <c r="G216" i="13"/>
  <c r="E216" i="13"/>
  <c r="H216" i="13"/>
  <c r="F216" i="13"/>
  <c r="D216" i="13"/>
  <c r="B216" i="13"/>
  <c r="A217" i="13" a="1"/>
  <c r="A217" i="13" s="1"/>
  <c r="D217" i="14"/>
  <c r="B217" i="14"/>
  <c r="H217" i="14"/>
  <c r="G217" i="14"/>
  <c r="F217" i="14"/>
  <c r="E217" i="14"/>
  <c r="C217" i="14"/>
  <c r="A218" i="14" a="1"/>
  <c r="A218" i="14" s="1"/>
  <c r="D217" i="13" l="1"/>
  <c r="G217" i="13"/>
  <c r="H217" i="13"/>
  <c r="F217" i="13"/>
  <c r="B217" i="13"/>
  <c r="C217" i="13"/>
  <c r="E217" i="13"/>
  <c r="A218" i="13" a="1"/>
  <c r="A218" i="13" s="1"/>
  <c r="E218" i="14"/>
  <c r="F218" i="14"/>
  <c r="D218" i="14"/>
  <c r="C218" i="14"/>
  <c r="B218" i="14"/>
  <c r="H218" i="14"/>
  <c r="G218" i="14"/>
  <c r="A219" i="14" a="1"/>
  <c r="A219" i="14" s="1"/>
  <c r="G218" i="13" l="1"/>
  <c r="D218" i="13"/>
  <c r="F218" i="13"/>
  <c r="E218" i="13"/>
  <c r="B218" i="13"/>
  <c r="C218" i="13"/>
  <c r="H218" i="13"/>
  <c r="A219" i="13" a="1"/>
  <c r="A219" i="13" s="1"/>
  <c r="B219" i="14"/>
  <c r="E219" i="14"/>
  <c r="F219" i="14"/>
  <c r="D219" i="14"/>
  <c r="C219" i="14"/>
  <c r="G219" i="14"/>
  <c r="H219" i="14"/>
  <c r="A220" i="14" a="1"/>
  <c r="A220" i="14" s="1"/>
  <c r="F219" i="13" l="1"/>
  <c r="H219" i="13"/>
  <c r="E219" i="13"/>
  <c r="B219" i="13"/>
  <c r="C219" i="13"/>
  <c r="D219" i="13"/>
  <c r="G219" i="13"/>
  <c r="A220" i="13" a="1"/>
  <c r="A220" i="13" s="1"/>
  <c r="C220" i="14"/>
  <c r="B220" i="14"/>
  <c r="G220" i="14"/>
  <c r="H220" i="14"/>
  <c r="F220" i="14"/>
  <c r="E220" i="14"/>
  <c r="D220" i="14"/>
  <c r="A221" i="14" a="1"/>
  <c r="A221" i="14" s="1"/>
  <c r="E220" i="13" l="1"/>
  <c r="D220" i="13"/>
  <c r="G220" i="13"/>
  <c r="F220" i="13"/>
  <c r="B220" i="13"/>
  <c r="C220" i="13"/>
  <c r="H220" i="13"/>
  <c r="A221" i="13" a="1"/>
  <c r="A221" i="13" s="1"/>
  <c r="D221" i="14"/>
  <c r="G221" i="14"/>
  <c r="H221" i="14"/>
  <c r="F221" i="14"/>
  <c r="E221" i="14"/>
  <c r="C221" i="14"/>
  <c r="B221" i="14"/>
  <c r="A222" i="14" a="1"/>
  <c r="A222" i="14" s="1"/>
  <c r="D221" i="13" l="1"/>
  <c r="E221" i="13"/>
  <c r="H221" i="13"/>
  <c r="G221" i="13"/>
  <c r="B221" i="13"/>
  <c r="C221" i="13"/>
  <c r="F221" i="13"/>
  <c r="A222" i="13" a="1"/>
  <c r="A222" i="13" s="1"/>
  <c r="E222" i="14"/>
  <c r="D222" i="14"/>
  <c r="C222" i="14"/>
  <c r="B222" i="14"/>
  <c r="H222" i="14"/>
  <c r="G222" i="14"/>
  <c r="F222" i="14"/>
  <c r="A223" i="14" a="1"/>
  <c r="A223" i="14" s="1"/>
  <c r="G222" i="13" l="1"/>
  <c r="E222" i="13"/>
  <c r="H222" i="13"/>
  <c r="F222" i="13"/>
  <c r="B222" i="13"/>
  <c r="C222" i="13"/>
  <c r="D222" i="13"/>
  <c r="A223" i="13" a="1"/>
  <c r="A223" i="13" s="1"/>
  <c r="B223" i="14"/>
  <c r="C223" i="14"/>
  <c r="F223" i="14"/>
  <c r="H223" i="14"/>
  <c r="G223" i="14"/>
  <c r="E223" i="14"/>
  <c r="D223" i="14"/>
  <c r="A224" i="14" a="1"/>
  <c r="A224" i="14" s="1"/>
  <c r="F223" i="13" l="1"/>
  <c r="H223" i="13"/>
  <c r="G223" i="13"/>
  <c r="D223" i="13"/>
  <c r="B223" i="13"/>
  <c r="C223" i="13"/>
  <c r="E223" i="13"/>
  <c r="A224" i="13" a="1"/>
  <c r="A224" i="13" s="1"/>
  <c r="C224" i="14"/>
  <c r="H224" i="14"/>
  <c r="G224" i="14"/>
  <c r="F224" i="14"/>
  <c r="E224" i="14"/>
  <c r="D224" i="14"/>
  <c r="B224" i="14"/>
  <c r="A225" i="14" a="1"/>
  <c r="A225" i="14" s="1"/>
  <c r="C224" i="13" l="1"/>
  <c r="F224" i="13"/>
  <c r="G224" i="13"/>
  <c r="H224" i="13"/>
  <c r="B224" i="13"/>
  <c r="E224" i="13"/>
  <c r="D224" i="13"/>
  <c r="A225" i="13" a="1"/>
  <c r="A225" i="13" s="1"/>
  <c r="D225" i="14"/>
  <c r="E225" i="14"/>
  <c r="H225" i="14"/>
  <c r="B225" i="14"/>
  <c r="C225" i="14"/>
  <c r="G225" i="14"/>
  <c r="F225" i="14"/>
  <c r="A226" i="14" a="1"/>
  <c r="A226" i="14" s="1"/>
  <c r="H225" i="13" l="1"/>
  <c r="E225" i="13"/>
  <c r="C225" i="13"/>
  <c r="G225" i="13"/>
  <c r="B225" i="13"/>
  <c r="D225" i="13"/>
  <c r="F225" i="13"/>
  <c r="A226" i="13" a="1"/>
  <c r="A226" i="13" s="1"/>
  <c r="E226" i="14"/>
  <c r="C226" i="14"/>
  <c r="B226" i="14"/>
  <c r="H226" i="14"/>
  <c r="G226" i="14"/>
  <c r="F226" i="14"/>
  <c r="D226" i="14"/>
  <c r="A227" i="14" a="1"/>
  <c r="A227" i="14" s="1"/>
  <c r="G226" i="13" l="1"/>
  <c r="D226" i="13"/>
  <c r="H226" i="13"/>
  <c r="E226" i="13"/>
  <c r="B226" i="13"/>
  <c r="C226" i="13"/>
  <c r="F226" i="13"/>
  <c r="A227" i="13" a="1"/>
  <c r="A227" i="13" s="1"/>
  <c r="C227" i="13" s="1"/>
  <c r="B227" i="14"/>
  <c r="H227" i="14"/>
  <c r="F227" i="14"/>
  <c r="G227" i="14"/>
  <c r="E227" i="14"/>
  <c r="D227" i="14"/>
  <c r="C227" i="14"/>
  <c r="A228" i="14" a="1"/>
  <c r="A228" i="14" s="1"/>
  <c r="C228" i="14" l="1"/>
  <c r="E228" i="14"/>
  <c r="G228" i="14"/>
  <c r="B228" i="14"/>
  <c r="D228" i="14"/>
  <c r="H228" i="14"/>
  <c r="F228" i="14"/>
  <c r="A229" i="14" a="1"/>
  <c r="A229" i="14" s="1"/>
  <c r="F227" i="13"/>
  <c r="E227" i="13"/>
  <c r="H227" i="13"/>
  <c r="G227" i="13"/>
  <c r="B227" i="13"/>
  <c r="D227" i="13"/>
  <c r="A228" i="13" a="1"/>
  <c r="A228" i="13" s="1"/>
  <c r="D229" i="14" l="1"/>
  <c r="E229" i="14"/>
  <c r="H229" i="14"/>
  <c r="C229" i="14"/>
  <c r="B229" i="14"/>
  <c r="F229" i="14"/>
  <c r="G229" i="14"/>
  <c r="A230" i="14" a="1"/>
  <c r="A230" i="14" s="1"/>
  <c r="E228" i="13"/>
  <c r="G228" i="13"/>
  <c r="H228" i="13"/>
  <c r="F228" i="13"/>
  <c r="B228" i="13"/>
  <c r="C228" i="13"/>
  <c r="D228" i="13"/>
  <c r="A229" i="13" a="1"/>
  <c r="A229" i="13" s="1"/>
  <c r="E230" i="14" l="1"/>
  <c r="B230" i="14"/>
  <c r="F230" i="14"/>
  <c r="G230" i="14"/>
  <c r="C230" i="14"/>
  <c r="D230" i="14"/>
  <c r="H230" i="14"/>
  <c r="A231" i="14" a="1"/>
  <c r="A231" i="14" s="1"/>
  <c r="D229" i="13"/>
  <c r="G229" i="13"/>
  <c r="H229" i="13"/>
  <c r="E229" i="13"/>
  <c r="B229" i="13"/>
  <c r="C229" i="13"/>
  <c r="F229" i="13"/>
  <c r="A230" i="13" a="1"/>
  <c r="A230" i="13" s="1"/>
  <c r="C230" i="13" s="1"/>
  <c r="B231" i="14" l="1"/>
  <c r="E231" i="14"/>
  <c r="F231" i="14"/>
  <c r="C231" i="14"/>
  <c r="D231" i="14"/>
  <c r="H231" i="14"/>
  <c r="G231" i="14"/>
  <c r="A232" i="14" a="1"/>
  <c r="A232" i="14" s="1"/>
  <c r="G230" i="13"/>
  <c r="E230" i="13"/>
  <c r="D230" i="13"/>
  <c r="F230" i="13"/>
  <c r="B230" i="13"/>
  <c r="H230" i="13"/>
  <c r="A231" i="13" a="1"/>
  <c r="A231" i="13" s="1"/>
  <c r="C232" i="14" l="1"/>
  <c r="E232" i="14"/>
  <c r="G232" i="14"/>
  <c r="D232" i="14"/>
  <c r="B232" i="14"/>
  <c r="F232" i="14"/>
  <c r="H232" i="14"/>
  <c r="A233" i="14" a="1"/>
  <c r="A233" i="14" s="1"/>
  <c r="F231" i="13"/>
  <c r="G231" i="13"/>
  <c r="D231" i="13"/>
  <c r="H231" i="13"/>
  <c r="B231" i="13"/>
  <c r="C231" i="13"/>
  <c r="E231" i="13"/>
  <c r="A232" i="13" a="1"/>
  <c r="A232" i="13" s="1"/>
  <c r="E232" i="13" l="1"/>
  <c r="H232" i="13"/>
  <c r="D232" i="13"/>
  <c r="F232" i="13"/>
  <c r="B232" i="13"/>
  <c r="C232" i="13"/>
  <c r="G232" i="13"/>
  <c r="A233" i="13" a="1"/>
  <c r="A233" i="13" s="1"/>
  <c r="D233" i="14"/>
  <c r="B233" i="14"/>
  <c r="H233" i="14"/>
  <c r="G233" i="14"/>
  <c r="F233" i="14"/>
  <c r="E233" i="14"/>
  <c r="C233" i="14"/>
  <c r="A234" i="14" a="1"/>
  <c r="A234" i="14" s="1"/>
  <c r="D233" i="13" l="1"/>
  <c r="F233" i="13"/>
  <c r="H233" i="13"/>
  <c r="E233" i="13"/>
  <c r="B233" i="13"/>
  <c r="C233" i="13"/>
  <c r="G233" i="13"/>
  <c r="A234" i="13" a="1"/>
  <c r="A234" i="13" s="1"/>
  <c r="E234" i="14"/>
  <c r="F234" i="14"/>
  <c r="D234" i="14"/>
  <c r="C234" i="14"/>
  <c r="B234" i="14"/>
  <c r="H234" i="14"/>
  <c r="G234" i="14"/>
  <c r="A235" i="14" a="1"/>
  <c r="A235" i="14" s="1"/>
  <c r="G234" i="13" l="1"/>
  <c r="D234" i="13"/>
  <c r="E234" i="13"/>
  <c r="F234" i="13"/>
  <c r="B234" i="13"/>
  <c r="C234" i="13"/>
  <c r="H234" i="13"/>
  <c r="A235" i="13" a="1"/>
  <c r="A235" i="13" s="1"/>
  <c r="B235" i="14"/>
  <c r="E235" i="14"/>
  <c r="F235" i="14"/>
  <c r="D235" i="14"/>
  <c r="C235" i="14"/>
  <c r="G235" i="14"/>
  <c r="H235" i="14"/>
  <c r="A236" i="14" a="1"/>
  <c r="A236" i="14" s="1"/>
  <c r="C236" i="14" l="1"/>
  <c r="B236" i="14"/>
  <c r="G236" i="14"/>
  <c r="H236" i="14"/>
  <c r="F236" i="14"/>
  <c r="E236" i="14"/>
  <c r="D236" i="14"/>
  <c r="A237" i="14" a="1"/>
  <c r="A237" i="14" s="1"/>
  <c r="C235" i="13"/>
  <c r="D235" i="13"/>
  <c r="E235" i="13"/>
  <c r="H235" i="13"/>
  <c r="B235" i="13"/>
  <c r="F235" i="13"/>
  <c r="G235" i="13"/>
  <c r="A236" i="13" a="1"/>
  <c r="A236" i="13" s="1"/>
  <c r="D237" i="14" l="1"/>
  <c r="G237" i="14"/>
  <c r="H237" i="14"/>
  <c r="F237" i="14"/>
  <c r="E237" i="14"/>
  <c r="C237" i="14"/>
  <c r="B237" i="14"/>
  <c r="A238" i="14" a="1"/>
  <c r="A238" i="14" s="1"/>
  <c r="C236" i="13"/>
  <c r="D236" i="13"/>
  <c r="F236" i="13"/>
  <c r="G236" i="13"/>
  <c r="B236" i="13"/>
  <c r="E236" i="13"/>
  <c r="H236" i="13"/>
  <c r="A237" i="13" a="1"/>
  <c r="A237" i="13" s="1"/>
  <c r="E238" i="14" l="1"/>
  <c r="D238" i="14"/>
  <c r="C238" i="14"/>
  <c r="G238" i="14"/>
  <c r="H238" i="14"/>
  <c r="B238" i="14"/>
  <c r="F238" i="14"/>
  <c r="A239" i="14" a="1"/>
  <c r="A239" i="14" s="1"/>
  <c r="D237" i="13"/>
  <c r="E237" i="13"/>
  <c r="H237" i="13"/>
  <c r="F237" i="13"/>
  <c r="B237" i="13"/>
  <c r="C237" i="13"/>
  <c r="G237" i="13"/>
  <c r="A238" i="13" a="1"/>
  <c r="A238" i="13" s="1"/>
  <c r="G238" i="13" l="1"/>
  <c r="E238" i="13"/>
  <c r="F238" i="13"/>
  <c r="D238" i="13"/>
  <c r="B238" i="13"/>
  <c r="C238" i="13"/>
  <c r="H238" i="13"/>
  <c r="A239" i="13" a="1"/>
  <c r="A239" i="13" s="1"/>
  <c r="D239" i="14"/>
  <c r="B239" i="14"/>
  <c r="C239" i="14"/>
  <c r="F239" i="14"/>
  <c r="H239" i="14"/>
  <c r="G239" i="14"/>
  <c r="E239" i="14"/>
  <c r="A240" i="14" a="1"/>
  <c r="A240" i="14" s="1"/>
  <c r="C240" i="14" l="1"/>
  <c r="F240" i="14"/>
  <c r="E240" i="14"/>
  <c r="D240" i="14"/>
  <c r="B240" i="14"/>
  <c r="H240" i="14"/>
  <c r="G240" i="14"/>
  <c r="A241" i="14" a="1"/>
  <c r="A241" i="14" s="1"/>
  <c r="F239" i="13"/>
  <c r="E239" i="13"/>
  <c r="G239" i="13"/>
  <c r="H239" i="13"/>
  <c r="B239" i="13"/>
  <c r="C239" i="13"/>
  <c r="D239" i="13"/>
  <c r="A240" i="13" a="1"/>
  <c r="A240" i="13" s="1"/>
  <c r="E240" i="13" l="1"/>
  <c r="F240" i="13"/>
  <c r="G240" i="13"/>
  <c r="D240" i="13"/>
  <c r="B240" i="13"/>
  <c r="C240" i="13"/>
  <c r="H240" i="13"/>
  <c r="A241" i="13" a="1"/>
  <c r="A241" i="13" s="1"/>
  <c r="H241" i="14"/>
  <c r="D241" i="14"/>
  <c r="E241" i="14"/>
  <c r="B241" i="14"/>
  <c r="C241" i="14"/>
  <c r="F241" i="14"/>
  <c r="G241" i="14"/>
  <c r="A242" i="14" a="1"/>
  <c r="A242" i="14" s="1"/>
  <c r="C242" i="14" l="1"/>
  <c r="H242" i="14"/>
  <c r="G242" i="14"/>
  <c r="B242" i="14"/>
  <c r="E242" i="14"/>
  <c r="F242" i="14"/>
  <c r="D242" i="14"/>
  <c r="A243" i="14" a="1"/>
  <c r="A243" i="14" s="1"/>
  <c r="D241" i="13"/>
  <c r="F241" i="13"/>
  <c r="H241" i="13"/>
  <c r="G241" i="13"/>
  <c r="B241" i="13"/>
  <c r="C241" i="13"/>
  <c r="E241" i="13"/>
  <c r="A242" i="13" a="1"/>
  <c r="A242" i="13" s="1"/>
  <c r="C242" i="13" l="1"/>
  <c r="D242" i="13"/>
  <c r="G242" i="13"/>
  <c r="F242" i="13"/>
  <c r="H242" i="13"/>
  <c r="E242" i="13"/>
  <c r="B242" i="13"/>
  <c r="A243" i="13" a="1"/>
  <c r="A243" i="13" s="1"/>
  <c r="D243" i="14"/>
  <c r="E243" i="14"/>
  <c r="H243" i="14"/>
  <c r="G243" i="14"/>
  <c r="B243" i="14"/>
  <c r="C243" i="14"/>
  <c r="F243" i="14"/>
  <c r="A244" i="14" a="1"/>
  <c r="A244" i="14" s="1"/>
  <c r="F243" i="13" l="1"/>
  <c r="G243" i="13"/>
  <c r="H243" i="13"/>
  <c r="D243" i="13"/>
  <c r="B243" i="13"/>
  <c r="C243" i="13"/>
  <c r="E243" i="13"/>
  <c r="A244" i="13" a="1"/>
  <c r="A244" i="13" s="1"/>
  <c r="E244" i="14"/>
  <c r="F244" i="14"/>
  <c r="C244" i="14"/>
  <c r="D244" i="14"/>
  <c r="G244" i="14"/>
  <c r="H244" i="14"/>
  <c r="B244" i="14"/>
  <c r="A245" i="14" a="1"/>
  <c r="A245" i="14" s="1"/>
  <c r="B245" i="14" l="1"/>
  <c r="C245" i="14"/>
  <c r="F245" i="14"/>
  <c r="G245" i="14"/>
  <c r="D245" i="14"/>
  <c r="E245" i="14"/>
  <c r="H245" i="14"/>
  <c r="A246" i="14" a="1"/>
  <c r="A246" i="14" s="1"/>
  <c r="C244" i="13"/>
  <c r="D244" i="13"/>
  <c r="F244" i="13"/>
  <c r="B244" i="13"/>
  <c r="E244" i="13"/>
  <c r="G244" i="13"/>
  <c r="H244" i="13"/>
  <c r="A245" i="13" a="1"/>
  <c r="A245" i="13" s="1"/>
  <c r="C246" i="14" l="1"/>
  <c r="H246" i="14"/>
  <c r="G246" i="14"/>
  <c r="B246" i="14"/>
  <c r="E246" i="14"/>
  <c r="F246" i="14"/>
  <c r="D246" i="14"/>
  <c r="A247" i="14" a="1"/>
  <c r="A247" i="14" s="1"/>
  <c r="D245" i="13"/>
  <c r="G245" i="13"/>
  <c r="H245" i="13"/>
  <c r="E245" i="13"/>
  <c r="B245" i="13"/>
  <c r="C245" i="13"/>
  <c r="F245" i="13"/>
  <c r="A246" i="13" a="1"/>
  <c r="A246" i="13" s="1"/>
  <c r="D247" i="14" l="1"/>
  <c r="E247" i="14"/>
  <c r="H247" i="14"/>
  <c r="C247" i="14"/>
  <c r="B247" i="14"/>
  <c r="G247" i="14"/>
  <c r="F247" i="14"/>
  <c r="A248" i="14" a="1"/>
  <c r="A248" i="14" s="1"/>
  <c r="G246" i="13"/>
  <c r="H246" i="13"/>
  <c r="D246" i="13"/>
  <c r="F246" i="13"/>
  <c r="B246" i="13"/>
  <c r="C246" i="13"/>
  <c r="E246" i="13"/>
  <c r="A247" i="13" a="1"/>
  <c r="A247" i="13" s="1"/>
  <c r="F247" i="13" l="1"/>
  <c r="H247" i="13"/>
  <c r="D247" i="13"/>
  <c r="E247" i="13"/>
  <c r="B247" i="13"/>
  <c r="C247" i="13"/>
  <c r="G247" i="13"/>
  <c r="A248" i="13" a="1"/>
  <c r="A248" i="13" s="1"/>
  <c r="E248" i="14"/>
  <c r="F248" i="14"/>
  <c r="C248" i="14"/>
  <c r="D248" i="14"/>
  <c r="G248" i="14"/>
  <c r="H248" i="14"/>
  <c r="B248" i="14"/>
  <c r="A249" i="14" a="1"/>
  <c r="A249" i="14" s="1"/>
  <c r="B249" i="14" l="1"/>
  <c r="C249" i="14"/>
  <c r="F249" i="14"/>
  <c r="G249" i="14"/>
  <c r="D249" i="14"/>
  <c r="E249" i="14"/>
  <c r="H249" i="14"/>
  <c r="A250" i="14" a="1"/>
  <c r="A250" i="14" s="1"/>
  <c r="E248" i="13"/>
  <c r="H248" i="13"/>
  <c r="D248" i="13"/>
  <c r="G248" i="13"/>
  <c r="B248" i="13"/>
  <c r="C248" i="13"/>
  <c r="F248" i="13"/>
  <c r="A249" i="13" a="1"/>
  <c r="A249" i="13" s="1"/>
  <c r="D249" i="13" l="1"/>
  <c r="G249" i="13"/>
  <c r="H249" i="13"/>
  <c r="E249" i="13"/>
  <c r="B249" i="13"/>
  <c r="C249" i="13"/>
  <c r="F249" i="13"/>
  <c r="A250" i="13" a="1"/>
  <c r="A250" i="13" s="1"/>
  <c r="C250" i="14"/>
  <c r="H250" i="14"/>
  <c r="G250" i="14"/>
  <c r="F250" i="14"/>
  <c r="E250" i="14"/>
  <c r="B250" i="14"/>
  <c r="D250" i="14"/>
  <c r="A251" i="14" a="1"/>
  <c r="A251" i="14" s="1"/>
  <c r="D251" i="14" l="1"/>
  <c r="C251" i="14"/>
  <c r="H251" i="14"/>
  <c r="F251" i="14"/>
  <c r="B251" i="14"/>
  <c r="G251" i="14"/>
  <c r="E251" i="14"/>
  <c r="A252" i="14" a="1"/>
  <c r="A252" i="14" s="1"/>
  <c r="G250" i="13"/>
  <c r="D250" i="13"/>
  <c r="E250" i="13"/>
  <c r="H250" i="13"/>
  <c r="B250" i="13"/>
  <c r="C250" i="13"/>
  <c r="F250" i="13"/>
  <c r="A251" i="13" a="1"/>
  <c r="A251" i="13" s="1"/>
  <c r="F251" i="13" l="1"/>
  <c r="D251" i="13"/>
  <c r="E251" i="13"/>
  <c r="G251" i="13"/>
  <c r="B251" i="13"/>
  <c r="C251" i="13"/>
  <c r="H251" i="13"/>
  <c r="A252" i="13" a="1"/>
  <c r="A252" i="13" s="1"/>
  <c r="E252" i="14"/>
  <c r="D252" i="14"/>
  <c r="B252" i="14"/>
  <c r="G252" i="14"/>
  <c r="F252" i="14"/>
  <c r="H252" i="14"/>
  <c r="C252" i="14"/>
  <c r="A253" i="14" a="1"/>
  <c r="A253" i="14" s="1"/>
  <c r="B253" i="14" l="1"/>
  <c r="D253" i="14"/>
  <c r="F253" i="14"/>
  <c r="E253" i="14"/>
  <c r="C253" i="14"/>
  <c r="H253" i="14"/>
  <c r="G253" i="14"/>
  <c r="A254" i="14" a="1"/>
  <c r="A254" i="14" s="1"/>
  <c r="E252" i="13"/>
  <c r="D252" i="13"/>
  <c r="F252" i="13"/>
  <c r="H252" i="13"/>
  <c r="B252" i="13"/>
  <c r="C252" i="13"/>
  <c r="G252" i="13"/>
  <c r="A253" i="13" a="1"/>
  <c r="A253" i="13" s="1"/>
  <c r="D253" i="13" l="1"/>
  <c r="E253" i="13"/>
  <c r="H253" i="13"/>
  <c r="F253" i="13"/>
  <c r="B253" i="13"/>
  <c r="C253" i="13"/>
  <c r="G253" i="13"/>
  <c r="A254" i="13" a="1"/>
  <c r="A254" i="13" s="1"/>
  <c r="C254" i="14"/>
  <c r="E254" i="14"/>
  <c r="G254" i="14"/>
  <c r="F254" i="14"/>
  <c r="D254" i="14"/>
  <c r="B254" i="14"/>
  <c r="H254" i="14"/>
  <c r="G254" i="13" l="1"/>
  <c r="E254" i="13"/>
  <c r="F254" i="13"/>
  <c r="B254" i="13"/>
  <c r="H254" i="13"/>
  <c r="C254" i="13"/>
  <c r="D254" i="13"/>
</calcChain>
</file>

<file path=xl/sharedStrings.xml><?xml version="1.0" encoding="utf-8"?>
<sst xmlns="http://schemas.openxmlformats.org/spreadsheetml/2006/main" count="4593" uniqueCount="1483">
  <si>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</si>
  <si>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</si>
  <si>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</si>
  <si>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</si>
  <si>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</si>
  <si>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</si>
  <si>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</si>
  <si>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</si>
  <si>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</si>
  <si>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</si>
  <si>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</si>
  <si>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</si>
  <si>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</si>
  <si>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</si>
  <si>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</si>
  <si>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</si>
  <si>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</si>
  <si>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</si>
  <si>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</si>
  <si>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</si>
  <si>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</si>
  <si>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</si>
  <si>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</si>
  <si>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</si>
  <si>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</si>
  <si>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</si>
  <si>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</si>
  <si>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</si>
  <si>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</si>
  <si>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</si>
  <si>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</si>
  <si>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</si>
  <si>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</si>
  <si>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</si>
  <si>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</si>
  <si>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</si>
  <si>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</si>
  <si>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</si>
  <si>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</si>
  <si>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</si>
  <si>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</si>
  <si>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</si>
  <si>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</si>
  <si>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</si>
  <si>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</si>
  <si>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</si>
  <si>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</si>
  <si>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</si>
  <si>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</si>
  <si>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</si>
  <si>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</si>
  <si>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</si>
  <si>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</si>
  <si>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</si>
  <si>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All times are UK clock-time.</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</si>
  <si>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</si>
  <si>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</si>
  <si>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</si>
  <si>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</si>
  <si>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</si>
  <si>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</si>
  <si>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</si>
  <si>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</si>
  <si>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</si>
  <si>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</si>
  <si>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</si>
  <si>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</si>
  <si>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</si>
  <si>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</si>
  <si>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</si>
  <si>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</si>
  <si>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</si>
  <si>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</si>
  <si>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</si>
  <si>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</si>
  <si>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</si>
  <si>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</si>
  <si>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</si>
  <si>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</si>
  <si>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</si>
  <si>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</si>
  <si>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</si>
  <si>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</si>
  <si>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</si>
  <si>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</si>
  <si>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</si>
  <si>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</si>
  <si>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</si>
  <si>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</si>
  <si>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</si>
  <si>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</si>
  <si>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</si>
  <si>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</si>
  <si>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</si>
  <si>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</si>
  <si>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</si>
  <si>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</si>
  <si>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</si>
  <si>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</si>
  <si>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</si>
  <si>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</si>
  <si>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</si>
  <si>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</si>
  <si>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</si>
  <si>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</si>
  <si>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</si>
  <si>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</si>
  <si>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</si>
  <si>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</si>
  <si>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</si>
  <si>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</si>
  <si>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</si>
  <si>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</si>
  <si>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</si>
  <si>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</si>
  <si>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</si>
  <si>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</si>
  <si>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</si>
  <si>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</si>
  <si>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</si>
  <si>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</si>
  <si>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</si>
  <si>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</si>
  <si>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</si>
  <si>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</si>
  <si>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</si>
  <si>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</si>
  <si>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</si>
  <si>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</si>
  <si>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</si>
  <si>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</si>
  <si>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</si>
  <si>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</si>
  <si>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</si>
  <si>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</si>
  <si>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</si>
  <si>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</si>
  <si>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</si>
  <si>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</si>
  <si>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</si>
  <si>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</si>
  <si>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</si>
  <si>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</si>
  <si>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</si>
  <si>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</si>
  <si>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</si>
  <si>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</si>
  <si>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</si>
  <si>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</si>
  <si>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</si>
  <si>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</si>
  <si>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</si>
  <si>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</si>
  <si>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</si>
  <si>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</si>
  <si>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</si>
  <si>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</si>
  <si>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</si>
  <si>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</si>
  <si>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</si>
  <si>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</si>
  <si>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</si>
  <si>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</si>
  <si>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</si>
  <si>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</si>
  <si>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</si>
  <si>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</si>
  <si>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</si>
  <si>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</si>
  <si>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</si>
  <si>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</si>
  <si>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</si>
  <si>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</si>
  <si>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</si>
  <si>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</si>
  <si>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</si>
  <si>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</si>
  <si>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</si>
  <si>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</si>
  <si>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</si>
  <si>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</si>
  <si>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</si>
  <si>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</si>
  <si>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</si>
  <si>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</si>
  <si>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</si>
  <si>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</si>
  <si>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</si>
  <si>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</si>
  <si>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</si>
  <si>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</si>
  <si>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</si>
  <si>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</si>
  <si>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</si>
  <si>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</si>
  <si>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</si>
  <si>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</si>
  <si>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</si>
  <si>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</si>
  <si>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</si>
  <si>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</si>
  <si>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</si>
  <si>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</si>
  <si>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</si>
  <si>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</si>
  <si>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</si>
  <si>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</si>
  <si>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</si>
  <si>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</si>
  <si>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</si>
  <si>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</si>
  <si>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</si>
  <si>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</si>
  <si>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</si>
  <si>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</si>
  <si>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</si>
  <si>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</si>
  <si>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</si>
  <si>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</si>
  <si>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</si>
  <si>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</si>
  <si>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</si>
  <si>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</si>
  <si>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</si>
  <si>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</si>
  <si>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</si>
  <si>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</si>
  <si>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</si>
  <si>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</si>
  <si>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</si>
  <si>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</si>
  <si>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</si>
  <si>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</si>
  <si>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</si>
  <si>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</si>
  <si>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</si>
  <si>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</si>
  <si>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</si>
  <si>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</si>
  <si>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</si>
  <si>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</si>
  <si>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</si>
  <si>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</si>
  <si>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</si>
  <si>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</si>
  <si>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</si>
  <si>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</si>
  <si>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</si>
  <si>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</si>
  <si>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</si>
  <si>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</si>
  <si>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</si>
  <si>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</si>
  <si>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</si>
  <si>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</si>
  <si>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</si>
  <si>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</si>
  <si>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</si>
  <si>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</si>
  <si>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</si>
  <si>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</si>
  <si>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</si>
  <si>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</si>
  <si>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</si>
  <si>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</si>
  <si>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</si>
  <si>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</si>
  <si>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</si>
  <si>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</si>
  <si>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</si>
  <si>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</si>
  <si>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</si>
  <si>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</si>
  <si>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</si>
  <si>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</si>
  <si>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</si>
  <si>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</si>
  <si>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</si>
  <si>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</si>
  <si>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</si>
  <si>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</si>
  <si>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</si>
  <si>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</si>
  <si>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</si>
  <si>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</si>
  <si>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</si>
  <si>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</si>
  <si>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</si>
  <si>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</si>
  <si>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</si>
  <si>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</si>
  <si>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</si>
  <si>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</si>
  <si>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</si>
  <si>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</si>
  <si>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</si>
  <si>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</si>
  <si>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</si>
  <si>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</si>
  <si>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</si>
  <si>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</si>
  <si>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</si>
  <si>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</si>
  <si>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</si>
  <si>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</si>
  <si>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</si>
  <si>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</si>
  <si>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</si>
  <si>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</si>
  <si>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</si>
  <si>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</si>
  <si>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</si>
  <si>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</si>
  <si>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</si>
  <si>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</si>
  <si>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</si>
  <si>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</si>
  <si>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</si>
  <si>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</si>
  <si>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</si>
  <si>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</si>
  <si>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</si>
  <si>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</si>
  <si>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</si>
  <si>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</si>
  <si>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</si>
  <si>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</si>
  <si>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</si>
  <si>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</si>
  <si>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</si>
  <si>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</si>
  <si>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</si>
  <si>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</si>
  <si>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</si>
  <si>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</si>
  <si>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</si>
  <si>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</si>
  <si>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</si>
  <si>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</si>
  <si>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</si>
  <si>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</si>
  <si>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</si>
  <si>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</si>
  <si>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</si>
  <si>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</si>
  <si>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</si>
  <si>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</si>
  <si>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</si>
  <si>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</si>
  <si>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</si>
  <si>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</si>
  <si>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</si>
  <si>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</si>
  <si>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</si>
  <si>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</si>
  <si>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</si>
  <si>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</si>
  <si>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</si>
  <si>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</si>
  <si>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</si>
  <si>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</si>
  <si>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</si>
  <si>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</si>
  <si>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</si>
  <si>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</si>
  <si>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</si>
  <si>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</si>
  <si>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</si>
  <si>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</si>
  <si>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</si>
  <si>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</si>
  <si>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</si>
  <si>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</si>
  <si>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</si>
  <si>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</si>
  <si>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</si>
  <si>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</si>
  <si>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</si>
  <si>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</si>
  <si>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</si>
  <si>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</si>
  <si>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</si>
  <si>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</si>
  <si>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</si>
  <si>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</si>
  <si>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</si>
  <si>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</si>
  <si>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</si>
  <si>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</si>
  <si>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</si>
  <si>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</si>
  <si>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</si>
  <si>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</si>
  <si>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</si>
  <si>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</si>
  <si>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</si>
  <si>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</si>
  <si>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</si>
  <si>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</si>
  <si>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</si>
  <si>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</si>
  <si>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</si>
  <si>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</si>
  <si>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</si>
  <si>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</si>
  <si>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</si>
  <si>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</si>
  <si>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</si>
  <si>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</si>
  <si>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</si>
  <si>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</si>
  <si>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</si>
  <si>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</si>
  <si>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</si>
  <si>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</si>
  <si>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</si>
  <si>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</si>
  <si>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</si>
  <si>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</si>
  <si>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</si>
  <si>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</si>
  <si>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</si>
  <si>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</si>
  <si>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</si>
  <si>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</si>
  <si>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</si>
  <si>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</si>
  <si>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</si>
  <si>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</si>
  <si>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</si>
  <si>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</si>
  <si>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</si>
  <si>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</si>
  <si>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</si>
  <si>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</si>
  <si>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</si>
  <si>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</si>
  <si>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</si>
  <si>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</si>
  <si>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</si>
  <si>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</si>
  <si>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</si>
  <si>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</si>
  <si>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</si>
  <si>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</si>
  <si>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</si>
  <si>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</si>
  <si>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</si>
  <si>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</si>
  <si>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</si>
  <si>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</si>
  <si>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</si>
  <si>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</si>
  <si>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</si>
  <si>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</si>
  <si>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</si>
  <si>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</si>
  <si>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</si>
  <si>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</si>
  <si>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</si>
  <si>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</si>
  <si>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</si>
  <si>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</si>
  <si>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</si>
  <si>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</si>
  <si>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</si>
  <si>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</si>
  <si>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</si>
  <si>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</si>
  <si>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</si>
  <si>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</si>
  <si>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</si>
  <si>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</si>
  <si>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</si>
  <si>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</si>
  <si>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</si>
  <si>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</si>
  <si>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</si>
  <si>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</si>
  <si>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</si>
  <si>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</si>
  <si>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</si>
  <si>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</si>
  <si>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</si>
  <si>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</si>
  <si>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</si>
  <si>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</si>
  <si>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</si>
  <si>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</si>
  <si>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</si>
  <si>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</si>
  <si>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</si>
  <si>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</si>
  <si>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</si>
  <si>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</si>
  <si>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</si>
  <si>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</si>
  <si>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</si>
  <si>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</si>
  <si>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</si>
  <si>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</si>
  <si>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</si>
  <si>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</si>
  <si>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</si>
  <si>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</si>
  <si>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</si>
  <si>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</si>
  <si>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</si>
  <si>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</si>
  <si>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</si>
  <si>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</si>
  <si>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</si>
  <si>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</si>
  <si>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</si>
  <si>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</si>
  <si>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</si>
  <si>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</si>
  <si>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</si>
  <si>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</si>
  <si>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</si>
  <si>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</si>
  <si>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</si>
  <si>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</si>
  <si>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</si>
  <si>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</si>
  <si>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</si>
  <si>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</si>
  <si>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</si>
  <si>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</si>
  <si>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</si>
  <si>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</si>
  <si>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</si>
  <si>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</si>
  <si>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</si>
  <si>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</si>
  <si>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</si>
  <si>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</si>
  <si>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</si>
  <si>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</si>
  <si>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</si>
  <si>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</si>
  <si>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</si>
  <si>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</si>
  <si>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</si>
  <si>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</si>
  <si>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</si>
  <si>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</si>
  <si>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</si>
  <si>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</si>
  <si>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</si>
  <si>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</si>
  <si>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</si>
  <si>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</si>
  <si>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</si>
  <si>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</si>
  <si>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Table reviewed and updated</t>
  </si>
  <si>
    <t>New SSCs from 0949 to 0952, 0975 &amp; 0976 and 0982 &amp; 0983 added.</t>
  </si>
  <si>
    <t>SSC 0394 charge rate corrected</t>
  </si>
  <si>
    <t>TPR 01177 corrected to rate 2</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</si>
  <si>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</si>
  <si>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</si>
  <si>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</si>
  <si>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</si>
  <si>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</si>
  <si>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</si>
  <si>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</si>
  <si>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</si>
  <si>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</si>
  <si>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</si>
  <si>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</si>
  <si>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</si>
  <si>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</si>
  <si>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</si>
  <si>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</si>
  <si>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</si>
  <si>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</si>
  <si>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</si>
  <si>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</si>
  <si>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</si>
  <si>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</si>
  <si>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</si>
  <si>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</si>
  <si>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</si>
  <si>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</si>
  <si>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</si>
  <si>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</si>
  <si>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</si>
  <si>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</si>
  <si>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</si>
  <si>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</si>
  <si>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</si>
  <si>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</si>
  <si>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</si>
  <si>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</si>
  <si>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</si>
  <si>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</si>
  <si>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</si>
  <si>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</si>
  <si>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</si>
  <si>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</si>
  <si>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</si>
  <si>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</si>
  <si>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</si>
  <si>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</si>
  <si>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</si>
  <si>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</si>
  <si>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</si>
  <si>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</si>
  <si>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</si>
  <si>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</si>
  <si>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</si>
  <si>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</si>
  <si>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</si>
  <si>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</si>
  <si>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</si>
  <si>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</si>
  <si>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</si>
  <si>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</si>
  <si>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</si>
  <si>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</si>
  <si>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</si>
  <si>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</si>
  <si>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</si>
  <si>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</si>
  <si>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</si>
  <si>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</si>
  <si>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</si>
  <si>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</si>
  <si>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</si>
  <si>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</si>
  <si>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</si>
  <si>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</si>
  <si>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</si>
  <si>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</si>
  <si>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</si>
  <si>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</si>
  <si>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</si>
  <si>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</si>
  <si>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</si>
  <si>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</si>
  <si>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</si>
  <si>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</si>
  <si>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</si>
  <si>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</si>
  <si>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</si>
  <si>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</si>
  <si>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</si>
  <si>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</si>
  <si>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</si>
  <si>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</si>
  <si>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</si>
  <si>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</si>
  <si>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</si>
  <si>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</si>
  <si>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</si>
  <si>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</si>
  <si>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</si>
  <si>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</si>
  <si>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</si>
  <si>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</si>
  <si>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</si>
  <si>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</si>
  <si>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</si>
  <si>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</si>
  <si>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</si>
  <si>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</si>
  <si>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</si>
  <si>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</si>
  <si>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</si>
  <si>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</si>
  <si>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</si>
  <si>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</si>
  <si>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</si>
  <si>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</si>
  <si>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</si>
  <si>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</si>
  <si>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</si>
  <si>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</si>
  <si>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</si>
  <si>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</si>
  <si>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</si>
  <si>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</si>
  <si>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</si>
  <si>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</si>
  <si>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</si>
  <si>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</si>
  <si>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</si>
  <si>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</si>
  <si>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</si>
  <si>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</si>
  <si>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</si>
  <si>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</si>
  <si>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</si>
  <si>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</si>
  <si>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</si>
  <si>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</si>
  <si>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</si>
  <si>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</si>
  <si>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</si>
  <si>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</si>
  <si>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</si>
  <si>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</si>
  <si>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</si>
  <si>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</si>
  <si>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</si>
  <si>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</si>
  <si>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</si>
  <si>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</si>
  <si>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</si>
  <si>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</si>
  <si>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</si>
  <si>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</si>
  <si>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</si>
  <si>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</si>
  <si>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</si>
  <si>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</si>
  <si>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</si>
  <si>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</si>
  <si>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</si>
  <si>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</si>
  <si>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</si>
  <si>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</si>
  <si>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</si>
  <si>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</si>
  <si>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</si>
  <si>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</si>
  <si>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</si>
  <si>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</si>
  <si>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</si>
  <si>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</si>
  <si>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</si>
  <si>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</si>
  <si>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</si>
  <si>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</si>
  <si>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</si>
  <si>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</si>
  <si>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</si>
  <si>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</si>
  <si>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</si>
  <si>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</si>
  <si>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</si>
  <si>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</si>
  <si>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</si>
  <si>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</si>
  <si>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</si>
  <si>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</si>
  <si>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</si>
  <si>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</si>
  <si>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</si>
  <si>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</si>
  <si>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</si>
  <si>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</si>
  <si>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</si>
  <si>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</si>
  <si>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</si>
  <si>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</si>
  <si>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</si>
  <si>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</si>
  <si>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</si>
  <si>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</si>
  <si>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</si>
  <si>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</si>
  <si>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SP Manweb</t>
  </si>
  <si>
    <t>2020/21</t>
  </si>
  <si>
    <t>1 April 2020</t>
  </si>
  <si>
    <t>16.30 - 19.30</t>
  </si>
  <si>
    <t>08.00 - 16.30
19.30 - 22.30</t>
  </si>
  <si>
    <t>00.00 - 08.00
22.30 - 00.00</t>
  </si>
  <si>
    <t>00.00 - 16.00
20.00 - 00.00</t>
  </si>
  <si>
    <t>16.00 - 20.00</t>
  </si>
  <si>
    <t>08.00 - 22.30</t>
  </si>
  <si>
    <t>00:00-16:00
20:00-00:00</t>
  </si>
  <si>
    <t>Monday to Friday 
(Including Bank Holidays)
March, April, May and September, October</t>
  </si>
  <si>
    <t>101, 102</t>
  </si>
  <si>
    <t xml:space="preserve">103, 105, 111, 112, 113, 114, 115, 116, 117, 118, 119, 120, 131, 132, 133, 134, 147, 148, 149, 150 </t>
  </si>
  <si>
    <t>104, 106, 130, 153, 155</t>
  </si>
  <si>
    <t>201, 202, 203, 209</t>
  </si>
  <si>
    <t>205, 211, 231, 232</t>
  </si>
  <si>
    <t>511, 591</t>
  </si>
  <si>
    <t>513, 592</t>
  </si>
  <si>
    <t>515, 593</t>
  </si>
  <si>
    <t xml:space="preserve">781, 782, 783, 784, 785 </t>
  </si>
  <si>
    <t>8&amp;0</t>
  </si>
  <si>
    <t>786, 787</t>
  </si>
  <si>
    <t>791, 795</t>
  </si>
  <si>
    <t>788, 789</t>
  </si>
  <si>
    <t>792, 796</t>
  </si>
  <si>
    <t>770, 771</t>
  </si>
  <si>
    <t>793, 797</t>
  </si>
  <si>
    <t>145, 146</t>
  </si>
  <si>
    <t>135, 136, 137, 138, 140, 141, 142, 143</t>
  </si>
  <si>
    <t>208, 210</t>
  </si>
  <si>
    <t>233, 234, 235, 236, 237</t>
  </si>
  <si>
    <t>401, 402</t>
  </si>
  <si>
    <t>403, 404</t>
  </si>
  <si>
    <t>As detailed in Annex 1</t>
  </si>
  <si>
    <t>904, 912, 913</t>
  </si>
  <si>
    <t>905</t>
  </si>
  <si>
    <t>906</t>
  </si>
  <si>
    <t>907</t>
  </si>
  <si>
    <t>16:30 - 19:30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</si>
  <si>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</si>
  <si>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</si>
  <si>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</si>
  <si>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</si>
  <si>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</si>
  <si>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</si>
  <si>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</si>
  <si>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</si>
  <si>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01,102,103,104,105,106,111,112,113,114,115,116,117,118,119,120,130,131,132,133,134,135,136,137,138,140,141,142,143,145,146,147,148,149,150,153,155,180,201,202,203,205,211,212,231,232,233,234,235,236,237,280,401,402,501,511,591,764,765,781,782,783,784,785,786,787,791,795,900,901,902,903,910</t>
  </si>
  <si>
    <t>405,505,515,593,768,769,770,771,774,775,776,777,778,779,793,797</t>
  </si>
  <si>
    <t>300 to 399 Inclusive
445 to 499 Inclusive
700 to 725 Inclusive</t>
  </si>
  <si>
    <t xml:space="preserve">
SP Distribution  uses a default tariff for invalid settlement combinations these will be charged at the Domestic Unrestricted Rates.
The Domestic and Non-Domestic Off Peak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</si>
  <si>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NHH preserved charges/ additional LLFCs</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</si>
  <si>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</si>
  <si>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Shell Stanlow</t>
  </si>
  <si>
    <t>Jaguar &amp; Land Rover</t>
  </si>
  <si>
    <t>Innospec</t>
  </si>
  <si>
    <t>Bridgewater Paper</t>
  </si>
  <si>
    <t>General Motors</t>
  </si>
  <si>
    <t>TATA Steel</t>
  </si>
  <si>
    <t>Urenco</t>
  </si>
  <si>
    <t>Ineos Chlor Ltd (Lostock)</t>
  </si>
  <si>
    <t>SafeGuard Bradwell</t>
  </si>
  <si>
    <t>Knauf Insulation</t>
  </si>
  <si>
    <t>Air Products</t>
  </si>
  <si>
    <t>Shell Chemicals</t>
  </si>
  <si>
    <t>GrowHow</t>
  </si>
  <si>
    <t>Castle Cement</t>
  </si>
  <si>
    <t>Kronospan</t>
  </si>
  <si>
    <t>Albion Inorganic</t>
  </si>
  <si>
    <t>Tyn dryfol PV</t>
  </si>
  <si>
    <t>BHP</t>
  </si>
  <si>
    <t>Hole House Farm</t>
  </si>
  <si>
    <t>Williams Farm Solar Park</t>
  </si>
  <si>
    <t>Port of Liverpool</t>
  </si>
  <si>
    <t>Combermere Abbey PV</t>
  </si>
  <si>
    <t>Kimberley Clark</t>
  </si>
  <si>
    <t>Amegni</t>
  </si>
  <si>
    <t>Salt Union</t>
  </si>
  <si>
    <t>Parciau Solar Park</t>
  </si>
  <si>
    <t>Ineos Chlor Ltd (Percival Lane)</t>
  </si>
  <si>
    <t>Toyota</t>
  </si>
  <si>
    <t>Warmingham Gas Storage</t>
  </si>
  <si>
    <t>Arpley Landfill</t>
  </si>
  <si>
    <t>Amcor</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</si>
  <si>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</si>
  <si>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</si>
  <si>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</si>
  <si>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</si>
  <si>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</si>
  <si>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</si>
  <si>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</si>
  <si>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</si>
  <si>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</si>
  <si>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</si>
  <si>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</si>
  <si>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</si>
  <si>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</si>
  <si>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</si>
  <si>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</si>
  <si>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</si>
  <si>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</si>
  <si>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</si>
  <si>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</si>
  <si>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</si>
  <si>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</si>
  <si>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</si>
  <si>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</si>
  <si>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</si>
  <si>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</si>
  <si>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</si>
  <si>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</si>
  <si>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</si>
  <si>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</si>
  <si>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</si>
  <si>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</si>
  <si>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</si>
  <si>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</si>
  <si>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</si>
  <si>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</si>
  <si>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Charity Farm Solar Park</t>
  </si>
  <si>
    <t>Mynydd Gorduu</t>
  </si>
  <si>
    <t xml:space="preserve">Winsford Salt </t>
  </si>
  <si>
    <t>Nefyn</t>
  </si>
  <si>
    <t>Frodsham WF 1</t>
  </si>
  <si>
    <t>Frodsham WF 2</t>
  </si>
  <si>
    <t>Ince Biomass</t>
  </si>
  <si>
    <t>Kinmel Estate Solar Park</t>
  </si>
  <si>
    <t>Tirgwynt Wind Farm</t>
  </si>
  <si>
    <t>Percival Lane STOR</t>
  </si>
  <si>
    <t>Stanlow STOR</t>
  </si>
  <si>
    <t>PG Winnington</t>
  </si>
  <si>
    <t>Airbus UK Ltd (33kV)</t>
  </si>
  <si>
    <t>Network Rail (Crewe)</t>
  </si>
  <si>
    <t>Network Rail (Speke)</t>
  </si>
  <si>
    <t>Network Rail (Bankhall)</t>
  </si>
  <si>
    <t>Network Rail (Bromborough)</t>
  </si>
  <si>
    <t>Network Rail (Shore Road)</t>
  </si>
  <si>
    <t>MSID 7120</t>
  </si>
  <si>
    <t>Shotton Paper</t>
  </si>
  <si>
    <t>MSID 7203</t>
  </si>
  <si>
    <t>Burbo Bank</t>
  </si>
  <si>
    <t>MSID 0030</t>
  </si>
  <si>
    <t>Risley</t>
  </si>
  <si>
    <t>MSID 0031/32</t>
  </si>
  <si>
    <t>Bold</t>
  </si>
  <si>
    <t>MSID 4532/33</t>
  </si>
  <si>
    <t>Dolgarrog PS</t>
  </si>
  <si>
    <t>MSID 6015</t>
  </si>
  <si>
    <t>Maentwrog PS</t>
  </si>
  <si>
    <t>MSID 4054</t>
  </si>
  <si>
    <t>Cwm Dyli PS</t>
  </si>
  <si>
    <t>Royal London Insurance</t>
  </si>
  <si>
    <t>United Biscuits (Uk) Ltd</t>
  </si>
  <si>
    <t>Brocklebank Dock</t>
  </si>
  <si>
    <t>Bruntwood Limited</t>
  </si>
  <si>
    <t>L'pool Daily Post &amp; Echo</t>
  </si>
  <si>
    <t>University Of Liverpool</t>
  </si>
  <si>
    <t>Norwepp Ltd</t>
  </si>
  <si>
    <t>New Capital Dev Ltd</t>
  </si>
  <si>
    <t>Chiron Vaccines Ltd</t>
  </si>
  <si>
    <t>Bruntwood Ltd (Warrington)</t>
  </si>
  <si>
    <t>SCA Limited</t>
  </si>
  <si>
    <t>UU Water Plc - Sutton Hall</t>
  </si>
  <si>
    <t>Dairy Crest Ltd</t>
  </si>
  <si>
    <t>Tetra Pak Manufacturing Uk Ltd</t>
  </si>
  <si>
    <t>Hydro Aluminium Deeside Ltd</t>
  </si>
  <si>
    <t>British Polythene Industries Plc</t>
  </si>
  <si>
    <t>Stanton Land And Marine Ltd</t>
  </si>
  <si>
    <t>Bombardier UK Ltd</t>
  </si>
  <si>
    <t>Bentley Motor Cars Ltd</t>
  </si>
  <si>
    <t>Tarmac Limited</t>
  </si>
  <si>
    <t>Texplan</t>
  </si>
  <si>
    <t>SCA</t>
  </si>
  <si>
    <t>Somerfield Plc</t>
  </si>
  <si>
    <t>Alliance &amp; Leicester Plc</t>
  </si>
  <si>
    <t>Dairy Crest</t>
  </si>
  <si>
    <t>Kodak Ltd</t>
  </si>
  <si>
    <t>Thyssen Krupp (Group)</t>
  </si>
  <si>
    <t>New Horizon Global Ltd</t>
  </si>
  <si>
    <t>Seaforth Cornmill</t>
  </si>
  <si>
    <t>News International Plc</t>
  </si>
  <si>
    <t>Essex International Limited</t>
  </si>
  <si>
    <t>Elizabeth II Law Courts</t>
  </si>
  <si>
    <t>Downing Property Services Ltd</t>
  </si>
  <si>
    <t>Canada Dock</t>
  </si>
  <si>
    <t>Liverpool Airport</t>
  </si>
  <si>
    <t>HP Chemie Pelzer Uk Ltd</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</si>
  <si>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</si>
  <si>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</si>
  <si>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</si>
  <si>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</si>
  <si>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</si>
  <si>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</si>
  <si>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</si>
  <si>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</si>
  <si>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</si>
  <si>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</si>
  <si>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</si>
  <si>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</si>
  <si>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</si>
  <si>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</si>
  <si>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</si>
  <si>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</si>
  <si>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</si>
  <si>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</si>
  <si>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</si>
  <si>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</si>
  <si>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</si>
  <si>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</si>
  <si>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</si>
  <si>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</si>
  <si>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</si>
  <si>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</si>
  <si>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</si>
  <si>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</si>
  <si>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</si>
  <si>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</si>
  <si>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</si>
  <si>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</si>
  <si>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</si>
  <si>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</si>
  <si>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</si>
  <si>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</si>
  <si>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</si>
  <si>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</si>
  <si>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</si>
  <si>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</si>
  <si>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</si>
  <si>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</si>
  <si>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</si>
  <si>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</si>
  <si>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</si>
  <si>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</si>
  <si>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</si>
  <si>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</si>
  <si>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</si>
  <si>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</si>
  <si>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</si>
  <si>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</si>
  <si>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</si>
  <si>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</si>
  <si>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</si>
  <si>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</si>
  <si>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</si>
  <si>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</si>
  <si>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</si>
  <si>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</si>
  <si>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</si>
  <si>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</si>
  <si>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</si>
  <si>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</si>
  <si>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</si>
  <si>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</si>
  <si>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</si>
  <si>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</si>
  <si>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</si>
  <si>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</si>
  <si>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</si>
  <si>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</si>
  <si>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</si>
  <si>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</si>
  <si>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</si>
  <si>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</si>
  <si>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</si>
  <si>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</si>
  <si>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</si>
  <si>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</si>
  <si>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</si>
  <si>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</si>
  <si>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</si>
  <si>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</si>
  <si>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</si>
  <si>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</si>
  <si>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</si>
  <si>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</si>
  <si>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</si>
  <si>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CEW</t>
  </si>
  <si>
    <t>Queensferry Diesel</t>
  </si>
  <si>
    <t>Beaufort Road</t>
  </si>
  <si>
    <t>Mersey Warf STOR</t>
  </si>
  <si>
    <t>Cefyn Mawr</t>
  </si>
  <si>
    <t xml:space="preserve">Carnegie Battery Storage </t>
  </si>
  <si>
    <t>Vauxhall North Rd</t>
  </si>
  <si>
    <t>Pilkington's STOR</t>
  </si>
  <si>
    <t>Warrington Power- Slutchers lane</t>
  </si>
  <si>
    <t>Latchford Lane Gas STOR</t>
  </si>
  <si>
    <t>Brenig Wind Farm</t>
  </si>
  <si>
    <t>Griffiths Road STOR (Northwich Power)</t>
  </si>
  <si>
    <t>Alpoco Orthios Eco Park</t>
  </si>
  <si>
    <t>Altcar Rifle Range Estate</t>
  </si>
  <si>
    <t>Clocaenog Wind farm</t>
  </si>
  <si>
    <t>TBC1</t>
  </si>
  <si>
    <t>TBC1A</t>
  </si>
  <si>
    <t xml:space="preserve">Alexandra Park </t>
  </si>
  <si>
    <t>TBC2</t>
  </si>
  <si>
    <t>TBC2A</t>
  </si>
  <si>
    <t>Altcar Training Camp</t>
  </si>
  <si>
    <t>TBC3</t>
  </si>
  <si>
    <t>TBC3A</t>
  </si>
  <si>
    <t>Hawthorne Road Battery Storage</t>
  </si>
  <si>
    <t xml:space="preserve">ABER RHYD 132KV </t>
  </si>
  <si>
    <t xml:space="preserve">BIRKENHEAD 132KV </t>
  </si>
  <si>
    <t xml:space="preserve">CARRINGTON 132KV </t>
  </si>
  <si>
    <t xml:space="preserve">CONNAHS QUAY STASAPH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</si>
  <si>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</si>
  <si>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</si>
  <si>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</si>
  <si>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</si>
  <si>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</si>
  <si>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</si>
  <si>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</si>
  <si>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</si>
  <si>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</si>
  <si>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</si>
  <si>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</si>
  <si>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</si>
  <si>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</si>
  <si>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</si>
  <si>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</si>
  <si>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</si>
  <si>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</si>
  <si>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</si>
  <si>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Bangor - Caernarvon</t>
  </si>
  <si>
    <t>Brymbo  - Hawarden  - Holywell</t>
  </si>
  <si>
    <t>Castle Cement  - Hawarden  - Saltney</t>
  </si>
  <si>
    <t>Colwyn Bay - Dolgarrog</t>
  </si>
  <si>
    <t>Deeside Park - Sixth Avenue</t>
  </si>
  <si>
    <t>Holywell  - Rhyl - St Asaph</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</si>
  <si>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</si>
  <si>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</si>
  <si>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</si>
  <si>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</si>
  <si>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</si>
  <si>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</si>
  <si>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</si>
  <si>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</si>
  <si>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 - WEM A</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</si>
  <si>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</si>
  <si>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</si>
  <si>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</si>
  <si>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</si>
  <si>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</si>
  <si>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</si>
  <si>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</si>
  <si>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Halewood Jaguar Landrover</t>
  </si>
  <si>
    <t>Ravenhead - St Helens - Windle</t>
  </si>
  <si>
    <t>Four Crosses - Maentwrog</t>
  </si>
  <si>
    <t>Amlwch-Caergeiliog</t>
  </si>
  <si>
    <t>Bromborough  - Hooton Park</t>
  </si>
  <si>
    <t>Chester - Crane Bank - Guilden Sutton</t>
  </si>
  <si>
    <t>Ellesmere Port - Ince</t>
  </si>
  <si>
    <t>Hooton Park (Vauxhall)</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</si>
  <si>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</si>
  <si>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</si>
  <si>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</si>
  <si>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</si>
  <si>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</si>
  <si>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</si>
  <si>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</si>
  <si>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</si>
  <si>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</si>
  <si>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</si>
  <si>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</si>
  <si>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METAL BOX (SPEKE) T1</t>
  </si>
  <si>
    <t>ALBERT DOCK T1 / KINGS DOCK T1 / KINGS DOCK T2 / WAPPING T1</t>
  </si>
  <si>
    <t>ALLERTON T1 / ECP WEST-BANKS RD T1 / GARSTON T1 / WEAVER IND EST T1 / YEW TREE RD T1</t>
  </si>
  <si>
    <t>ALMATEX T1 / DELTA METALS T1 / WATERY LA T2</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</si>
  <si>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</si>
  <si>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</si>
  <si>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</si>
  <si>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</si>
  <si>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</si>
  <si>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</si>
  <si>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</si>
  <si>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</si>
  <si>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</si>
  <si>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</si>
  <si>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</si>
  <si>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</si>
  <si>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</si>
  <si>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</si>
  <si>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EITHINOG T1</t>
  </si>
  <si>
    <t>BANGOR UNIVERSITY T1 / HIRAEL T1 / MINFFORDD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</si>
  <si>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</si>
  <si>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</si>
  <si>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</si>
  <si>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</si>
  <si>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</si>
  <si>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</si>
  <si>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</si>
  <si>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</si>
  <si>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</si>
  <si>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</si>
  <si>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</si>
  <si>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(BIRKENHEAD)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</si>
  <si>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</si>
  <si>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</si>
  <si>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</si>
  <si>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</si>
  <si>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</si>
  <si>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</si>
  <si>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t>
  </si>
  <si>
    <t>BICC HUYTON QUARRY T1 / TARBOCK T1 / WHISTON T1</t>
  </si>
  <si>
    <t>BICC WREXHAM T1 / MARCHWIEL T1 / WIE CENTRAL T1</t>
  </si>
  <si>
    <t>BIRKENHEAD CENTRAL T1 / SINGLETON AVE T1 / TRANMERE T1</t>
  </si>
  <si>
    <t>BIXTETH ST T1 / LITTLEWOODS T1</t>
  </si>
  <si>
    <t>BLACON T1 / COCOA BARRY T1 / CRANE BANK T1 / KNUTSFORD WAY T1 / TOWER WHARF T1</t>
  </si>
  <si>
    <t>BLAENAU FFESTINIOG T1</t>
  </si>
  <si>
    <t>BLAENAU PLASTICS T1 / BLAENAU PLASTICS T2</t>
  </si>
  <si>
    <t>BLUNDELL ST T1 / ROPEWALKS T1 / ST JAMES T1</t>
  </si>
  <si>
    <t>BLUNDELL ST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</si>
  <si>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</si>
  <si>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</si>
  <si>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</si>
  <si>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</si>
  <si>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</si>
  <si>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</si>
  <si>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</si>
  <si>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</si>
  <si>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MAIN T1</t>
  </si>
  <si>
    <t>BR STATION T1 / DUCHY RD T1 / ELECTRA WAY T1 / MIDLAND ROLLMAKERS T1A / NORTH WESTERN MILLS T1</t>
  </si>
  <si>
    <t>BRD T1</t>
  </si>
  <si>
    <t>BRITISH ALUMINIUM LATCHFORD T1 / GREENHALL WHITLEY T1 / LATCHFORD T1 / LATCHFORD T2 / THAMES BOARD MILL T1</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</si>
  <si>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</si>
  <si>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</si>
  <si>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</si>
  <si>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</si>
  <si>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</si>
  <si>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</si>
  <si>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</si>
  <si>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t>
  </si>
  <si>
    <t>BUCKINGHAM ST T1 / EVERTON RD T1 / SUBURBAN RD T1</t>
  </si>
  <si>
    <t>BUCKLEY T1 / BUCKLEY T2 / BUCKLEY CROSS T1</t>
  </si>
  <si>
    <t>BUILDWAS RD T1 / GEC MARCONI T1 / MORGAN REFRACTORIES T1 / NESTON MAIN T1</t>
  </si>
  <si>
    <t>BURLINGTON AVE T1 / FRESHFIELD T1 / MARSH BROWS T1 / SOUTHPORT RD T1</t>
  </si>
  <si>
    <t>BURMAH OIL T1 / CABOT CARBON T1 / VAN LEER NO 1 T1</t>
  </si>
  <si>
    <t>BUTLINS T1 / BUTLINS T2</t>
  </si>
  <si>
    <t>BUTTINGTON CROSS T1 / RAVEN SQUARE T1 / WELSHPOOL T1</t>
  </si>
  <si>
    <t>BXL BROMBOROUGH T1 / TULIP T1</t>
  </si>
  <si>
    <t>CABLE ST T1 / GRADWELL ST T2 / OLDHAM PLACE T2</t>
  </si>
  <si>
    <t>CABLE ST T2 / CROWN COURTS T1 / GRADWELL ST T1</t>
  </si>
  <si>
    <t>CADBURYS / KRONOSPAN T1 / CADBURYS /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</si>
  <si>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</si>
  <si>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</si>
  <si>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</si>
  <si>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</si>
  <si>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</si>
  <si>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</si>
  <si>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</si>
  <si>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</si>
  <si>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</si>
  <si>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</si>
  <si>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</si>
  <si>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</si>
  <si>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</si>
  <si>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</si>
  <si>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</si>
  <si>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</si>
  <si>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CHESTER GATES T1 / UNILEVER DUNKIRK T1</t>
  </si>
  <si>
    <t>CHESTER ST (WREXHAM) T1 / EAGLES MEADOW T1 / RHOSNESNI T1 / WHITEGATE T1</t>
  </si>
  <si>
    <t>CHILDWALL T1 / CHILDWALL FIVEWAYS T1 / LYNDENE RD T1 / MIDDLEMASS HEY T1 / NAYLORS RD T1</t>
  </si>
  <si>
    <t>CHOWLEY T1</t>
  </si>
  <si>
    <t>CHURCH LA T1 / NANT HALL T1 / PRESTATYN T1</t>
  </si>
  <si>
    <t>CHURCH LAWTON T1</t>
  </si>
  <si>
    <t>CHURCH ST WINSFORD T1 / OVER T1 / WHARTON PK T1 / WOODFORD PK T1</t>
  </si>
  <si>
    <t>CIVIC CENTRE T1 / CLAUGHTON AVE T1 / ELECTRICITY ST T1</t>
  </si>
  <si>
    <t>CLEDFORD T1</t>
  </si>
  <si>
    <t>CLOCKFACE T1 / GEC ST HELENS T1 / HILLS MOSS T1 / NCB SUTTON MANOR T2</t>
  </si>
  <si>
    <t>CLUBMOOR T1 / DUNLOPS WALTON T1 / WALTON T1</t>
  </si>
  <si>
    <t>CLUBMOOR T2 / LISTER DV A T1 / SUBURBAN RD T2</t>
  </si>
  <si>
    <t>COEDPOETH T1</t>
  </si>
  <si>
    <t>COLWYN BAY T1 / COLWYN BAY T2 / RHOS-ON-SEA T1</t>
  </si>
  <si>
    <t>CONEY GREEN T1 / MORDA T1 / OSWESTRY T2 / OSWESTRY T1</t>
  </si>
  <si>
    <t>CONIX T1 / CONIX T2 / MEDEVA T1</t>
  </si>
  <si>
    <t>CONNAHS QUAY LOCAL T1 / CONNAHS QUAY LOCAL T2 / HAWARDEN T1 / KING GEORGE ST T1</t>
  </si>
  <si>
    <t>CONWY T1 / DEGANWY T1 / LLANDUDNO JUNCTION T1</t>
  </si>
  <si>
    <t>CORWEN T1</t>
  </si>
  <si>
    <t>CREWE T1 / LEIGHTON HOSPITAL T1</t>
  </si>
  <si>
    <t>CRIGGION RADIO STATION T1</t>
  </si>
  <si>
    <t>CROSSFIELDS T1 / CROSSFIELDS T2 /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</si>
  <si>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</si>
  <si>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</si>
  <si>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</si>
  <si>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</si>
  <si>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</si>
  <si>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</si>
  <si>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</si>
  <si>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T2</t>
  </si>
  <si>
    <t>DENBIGH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</si>
  <si>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</si>
  <si>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</si>
  <si>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</si>
  <si>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</si>
  <si>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</si>
  <si>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 / 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</si>
  <si>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</si>
  <si>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</si>
  <si>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</si>
  <si>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</si>
  <si>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</si>
  <si>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</si>
  <si>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</si>
  <si>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</si>
  <si>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</si>
  <si>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</si>
  <si>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</si>
  <si>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</si>
  <si>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</si>
  <si>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</si>
  <si>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</si>
  <si>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</si>
  <si>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</si>
  <si>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</si>
  <si>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</si>
  <si>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</si>
  <si>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</si>
  <si>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</si>
  <si>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</si>
  <si>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</si>
  <si>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</si>
  <si>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</si>
  <si>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</si>
  <si>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</si>
  <si>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</si>
  <si>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</si>
  <si>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</si>
  <si>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</si>
  <si>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</si>
  <si>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</si>
  <si>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</si>
  <si>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</si>
  <si>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</si>
  <si>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MAIN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</si>
  <si>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</si>
  <si>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</si>
  <si>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</si>
  <si>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</si>
  <si>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</si>
  <si>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</si>
  <si>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</si>
  <si>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</si>
  <si>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</si>
  <si>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</si>
  <si>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</si>
  <si>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SALTNEY T1 / SMFS KINGSMEADOW T1</t>
  </si>
  <si>
    <t>HIGHFIELD ST T2 / LIME ST T2 / OLD HAYMARKET T1</t>
  </si>
  <si>
    <t>HOLMES CHAPEL T1</t>
  </si>
  <si>
    <t>HOLT LA (WARRINGTON RD) T1 / RAINHILL LOCAL T1 / WHISTON HOSP T1</t>
  </si>
  <si>
    <t>HOLWAY RD T1</t>
  </si>
  <si>
    <t>HOLYHEAD T1 / LLAINGOCH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</si>
  <si>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</si>
  <si>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</si>
  <si>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</si>
  <si>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</si>
  <si>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</si>
  <si>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</si>
  <si>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</si>
  <si>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</si>
  <si>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</si>
  <si>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</si>
  <si>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</si>
  <si>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</si>
  <si>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</si>
  <si>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</si>
  <si>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</si>
  <si>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</si>
  <si>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</si>
  <si>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</si>
  <si>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LEVER SUNLIGHT T1 / LEVER SUNLIGHT T2</t>
  </si>
  <si>
    <t>LIVERPOOL RD 33 T1 / WHITCHURCH T1 / YOCKINGS GATE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</si>
  <si>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</si>
  <si>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</si>
  <si>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</si>
  <si>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</si>
  <si>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</si>
  <si>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</si>
  <si>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</si>
  <si>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</si>
  <si>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</si>
  <si>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</si>
  <si>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</si>
  <si>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</si>
  <si>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</si>
  <si>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</si>
  <si>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</si>
  <si>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</si>
  <si>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</si>
  <si>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</si>
  <si>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</si>
  <si>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</si>
  <si>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</si>
  <si>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</si>
  <si>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</si>
  <si>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</si>
  <si>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</si>
  <si>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</si>
  <si>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</si>
  <si>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</si>
  <si>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</si>
  <si>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</si>
  <si>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</si>
  <si>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</si>
  <si>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</si>
  <si>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MACHYNLLETH T1</t>
  </si>
  <si>
    <t>MACHYNLLETH T2</t>
  </si>
  <si>
    <t>MAELOR CREAMERY T1</t>
  </si>
  <si>
    <t>MAENTWROG T1</t>
  </si>
  <si>
    <t>MAES-Y-CLAWDD T1</t>
  </si>
  <si>
    <t>MANOD T1</t>
  </si>
  <si>
    <t>MANOR PK T1 / NORTON CHAINS T1</t>
  </si>
  <si>
    <t>MDHB EGERTON DOCK T1 / MDHB EGERTON DOCK T2</t>
  </si>
  <si>
    <t>MERE T1</t>
  </si>
  <si>
    <t>MIDDLEWICH T1</t>
  </si>
  <si>
    <t>MIDPOINT POCHIN WAY T1</t>
  </si>
  <si>
    <t>MILFORD T1</t>
  </si>
  <si>
    <t>MOCHDRE T1</t>
  </si>
  <si>
    <t>MONA T1</t>
  </si>
  <si>
    <t>MONSANTO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</si>
  <si>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</si>
  <si>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</si>
  <si>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</si>
  <si>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</si>
  <si>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</si>
  <si>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</si>
  <si>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</si>
  <si>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</si>
  <si>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NWF T1</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</si>
  <si>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</si>
  <si>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</si>
  <si>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</si>
  <si>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</si>
  <si>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</si>
  <si>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</si>
  <si>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PANDY T1 / PANDY T2</t>
  </si>
  <si>
    <t>PARC BRYN CEGIN T1 / PARC BRYN CEGIN T2</t>
  </si>
  <si>
    <t>PARC CYBI T1 / PARC CYBI T2</t>
  </si>
  <si>
    <t>PARC MENAI T1</t>
  </si>
  <si>
    <t>PEBLIC MILLS T1</t>
  </si>
  <si>
    <t>PENMAENMAWR T1</t>
  </si>
  <si>
    <t>PENTRAETH T1</t>
  </si>
  <si>
    <t>PEN-Y-GROES T1</t>
  </si>
  <si>
    <t>PETER SPENCE T1 / PETER SPENCE T2</t>
  </si>
  <si>
    <t>PILKINGTONS T1 / PILKINGTONS T2 / ST ASAPH BUSINESS PK T1 / YSBYTY GLAN CLWYD T1</t>
  </si>
  <si>
    <t>POINT OF AYR COLLIERY T1</t>
  </si>
  <si>
    <t>PORTHMADOG T1 / PORTHMADOG T2</t>
  </si>
  <si>
    <t>PREES T1</t>
  </si>
  <si>
    <t>PRIMROSE HALL T1</t>
  </si>
  <si>
    <t>PWLLHELI T1</t>
  </si>
  <si>
    <t>RADWAY GREEN T1</t>
  </si>
  <si>
    <t>RAF VALLEY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</si>
  <si>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</si>
  <si>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</si>
  <si>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</si>
  <si>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</si>
  <si>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</si>
  <si>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</si>
  <si>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</si>
  <si>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</si>
  <si>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</si>
  <si>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</si>
  <si>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</si>
  <si>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</si>
  <si>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</si>
  <si>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SANDBACH T1</t>
  </si>
  <si>
    <t>SHAWBURY T1</t>
  </si>
  <si>
    <t>SMALLWOOD T1</t>
  </si>
  <si>
    <t>SNOWHILL T1</t>
  </si>
  <si>
    <t>ST HELENS RD T1</t>
  </si>
  <si>
    <t>STAPELEY T1</t>
  </si>
  <si>
    <t>TACO PLASTICS T1 / TACO PLASTICS T2 / UNITED PERIPHERALS T1</t>
  </si>
  <si>
    <t>TARPORLEY T1</t>
  </si>
  <si>
    <t>TARVIN T1</t>
  </si>
  <si>
    <t>TRYWERYN T1</t>
  </si>
  <si>
    <t>TWYFORDS T1</t>
  </si>
  <si>
    <t>TYWYN T1</t>
  </si>
  <si>
    <t>VAUXHALL NORTH RD T1</t>
  </si>
  <si>
    <t>WAENFAWR T1</t>
  </si>
  <si>
    <t>WEM EAST T1</t>
  </si>
  <si>
    <t>WEM T1</t>
  </si>
  <si>
    <t>WERVIN T1</t>
  </si>
  <si>
    <t>WEST FELTON T1</t>
  </si>
  <si>
    <t>WESTON T1</t>
  </si>
  <si>
    <t>WHEELOCK T1</t>
  </si>
  <si>
    <t>WIMPEYS PANT QUARRY T1 / WIMPEYS PANT QUARRY T2</t>
  </si>
  <si>
    <t>WINCHAM T1</t>
  </si>
  <si>
    <t>WISTASTON HALL T1</t>
  </si>
  <si>
    <t>WRENBURY FRITH T1</t>
  </si>
  <si>
    <t>NWW SHELL GREEN T1 / NWW SHELL GREEN T2</t>
  </si>
  <si>
    <t>British Steelworks T1 T2</t>
  </si>
  <si>
    <t>Yorkshire Imperial metals</t>
  </si>
  <si>
    <t>Solvay Interox T1 T2 T3</t>
  </si>
  <si>
    <t>British Gypsum T1 T2</t>
  </si>
  <si>
    <t xml:space="preserve">Fibreglass </t>
  </si>
  <si>
    <t>M.D.H.B. Freeport</t>
  </si>
  <si>
    <t>NWW Woodside T1 T2</t>
  </si>
  <si>
    <t xml:space="preserve">NWWA Bromborough T1 T2 </t>
  </si>
  <si>
    <t xml:space="preserve">Norton Scrap T1 T2 </t>
  </si>
  <si>
    <t>Dista Products T1 T2 T3 T4</t>
  </si>
  <si>
    <t>Pilkingtons Greengate Works</t>
  </si>
  <si>
    <t>Pilkingtons Plateá T1 &amp; T2</t>
  </si>
  <si>
    <t>Mannis A B</t>
  </si>
  <si>
    <t>Burtonhead Rd</t>
  </si>
  <si>
    <t>Chiron Shaw Road</t>
  </si>
  <si>
    <t>626</t>
  </si>
  <si>
    <t>132kV generic Export</t>
  </si>
  <si>
    <t>132kV generic Import</t>
  </si>
  <si>
    <t>33kV generic Import</t>
  </si>
  <si>
    <t>33kV generic Export</t>
  </si>
  <si>
    <t>207,208,209,210,403,404,503,513,592,766,767,780,788,789,792,796</t>
  </si>
  <si>
    <t xml:space="preserve">MSID 7385 </t>
  </si>
  <si>
    <t>MSID 7382/3/4</t>
  </si>
  <si>
    <t>ERF Way STOR</t>
  </si>
  <si>
    <t>MSID 7386</t>
  </si>
  <si>
    <t>Rheidol PS</t>
  </si>
  <si>
    <t>MSID 5025</t>
  </si>
  <si>
    <t xml:space="preserve">Please use this spreadsheet with reference to the LC14 use of system charging statement. Following an error in the compilation of the National data to determine the HV IDNO demand tariffs OFGEM have published a derogation letter instructing DNOs to re-publish April 2020 HV IDNO demand tariffs only.  Note all other tariffs remain unchanged. </t>
  </si>
  <si>
    <t>01/04/2020</t>
  </si>
  <si>
    <t>917</t>
  </si>
  <si>
    <t>632</t>
  </si>
  <si>
    <t>Hooton Bio Mass</t>
  </si>
  <si>
    <t>Amerdale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</si>
</sst>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_ ;[Red]\-0.00\ "/>
    <numFmt numFmtId="165" formatCode="0.000"/>
    <numFmt numFmtId="166" formatCode="#,##0.000"/>
    <numFmt numFmtId="167" formatCode="\ _(???,???,??0.00_);[Red]\ \(???,???,??0.00\);"/>
    <numFmt numFmtId="168" formatCode="0000"/>
    <numFmt numFmtId="169" formatCode="00000"/>
    <numFmt numFmtId="170" formatCode="0.000_ ;[Red]\-0.000\ "/>
    <numFmt numFmtId="171" formatCode="0.00;[Red]\-0.00;?;"/>
    <numFmt numFmtId="172" formatCode="#,##0;\-#,##0;;"/>
    <numFmt numFmtId="173" formatCode="000"/>
    <numFmt numFmtId="174" formatCode="#,##0;[Red]\-#,##0;;"/>
    <numFmt numFmtId="175" formatCode="0.000;[Red]\-0.000;?;"/>
    <numFmt numFmtId="176" formatCode="0.000_ ;\-0.000\ "/>
    <numFmt numFmtId="177" formatCode="_-* #,##0.000_-;\-* #,##0.000_-;_-* &quot;-&quot;??_-;_-@_-"/>
  </numFmts>
  <fonts count="36"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b/>
      <sz val="18"/>
      <name val="Arial"/>
      <family val="2"/>
    </font>
    <font>
      <sz val="10"/>
      <name val="Arial"/>
      <family val="2"/>
    </font>
    <font>
      <sz val="10"/>
      <color indexed="8"/>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8">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43" fontId="34" fillId="0" borderId="0" applyFont="0" applyFill="0" applyBorder="0" applyAlignment="0" applyProtection="0"/>
  </cellStyleXfs>
  <cellXfs count="304">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0" fontId="6" fillId="7" borderId="1"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67"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67"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0" fontId="20" fillId="9" borderId="1" xfId="0" applyNumberFormat="1" applyFont="1" applyFill="1" applyBorder="1" applyAlignment="1" applyProtection="1">
      <alignment horizontal="center" vertical="center"/>
      <protection locked="0"/>
    </xf>
    <xf numFmtId="170"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0"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0"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6" fillId="0" borderId="6" xfId="0" applyFont="1" applyBorder="1" applyAlignment="1">
      <alignment vertical="center" wrapText="1"/>
    </xf>
    <xf numFmtId="0" fontId="6"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16" fillId="17" borderId="0" xfId="2" applyNumberFormat="1" applyFont="1" applyFill="1" applyBorder="1" applyAlignment="1" applyProtection="1">
      <alignment horizontal="center" vertical="center" wrapText="1"/>
    </xf>
    <xf numFmtId="0" fontId="16" fillId="17" borderId="12" xfId="2" applyNumberFormat="1"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16" fillId="17" borderId="0" xfId="2" applyNumberFormat="1" applyFont="1" applyFill="1" applyBorder="1" applyAlignment="1">
      <alignment vertical="center" wrapText="1"/>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170" fontId="20" fillId="19" borderId="3" xfId="0" applyNumberFormat="1" applyFont="1" applyFill="1" applyBorder="1" applyAlignment="1" applyProtection="1">
      <alignment horizontal="center" vertical="center" wrapText="1"/>
      <protection locked="0"/>
    </xf>
    <xf numFmtId="0" fontId="12" fillId="0" borderId="0" xfId="4" applyAlignment="1" applyProtection="1"/>
    <xf numFmtId="0" fontId="12" fillId="2" borderId="0" xfId="4" applyFont="1" applyFill="1" applyAlignment="1" applyProtection="1">
      <alignment vertical="center"/>
      <protection hidden="1"/>
    </xf>
    <xf numFmtId="173"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0"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68" fontId="5" fillId="30" borderId="0" xfId="7" applyNumberFormat="1" applyFill="1"/>
    <xf numFmtId="169"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2" fontId="5" fillId="32" borderId="1" xfId="11" applyNumberFormat="1" applyFont="1" applyFill="1" applyBorder="1" applyAlignment="1" applyProtection="1">
      <alignment vertical="center"/>
      <protection locked="0"/>
    </xf>
    <xf numFmtId="171" fontId="2" fillId="31" borderId="1" xfId="10" applyNumberFormat="1" applyFill="1" applyBorder="1" applyAlignment="1" applyProtection="1">
      <alignment vertical="center"/>
    </xf>
    <xf numFmtId="172" fontId="5" fillId="31" borderId="1" xfId="10" applyNumberFormat="1" applyFont="1" applyFill="1" applyBorder="1" applyAlignment="1" applyProtection="1">
      <alignment vertical="center"/>
      <protection locked="0"/>
    </xf>
    <xf numFmtId="172" fontId="5" fillId="34" borderId="1" xfId="10" applyNumberFormat="1" applyFont="1" applyFill="1" applyBorder="1" applyAlignment="1" applyProtection="1">
      <alignment vertical="center"/>
      <protection locked="0"/>
    </xf>
    <xf numFmtId="172"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1"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2" fontId="2" fillId="31" borderId="1" xfId="10" applyNumberFormat="1" applyFill="1" applyBorder="1" applyAlignment="1" applyProtection="1">
      <alignment vertical="center"/>
      <protection locked="0"/>
    </xf>
    <xf numFmtId="174" fontId="2" fillId="31" borderId="1" xfId="10" applyNumberFormat="1" applyFill="1" applyBorder="1" applyAlignment="1" applyProtection="1">
      <alignment vertical="center"/>
    </xf>
    <xf numFmtId="174" fontId="2" fillId="34" borderId="1" xfId="10" applyNumberFormat="1" applyFill="1" applyBorder="1" applyAlignment="1" applyProtection="1">
      <alignment vertical="center"/>
    </xf>
    <xf numFmtId="174" fontId="5" fillId="32" borderId="1" xfId="11" applyNumberFormat="1" applyFont="1" applyFill="1" applyBorder="1" applyAlignment="1" applyProtection="1">
      <alignment vertical="center"/>
    </xf>
    <xf numFmtId="174" fontId="5" fillId="35" borderId="1" xfId="11" applyNumberFormat="1" applyFont="1" applyFill="1" applyBorder="1" applyAlignment="1" applyProtection="1">
      <alignment vertical="center"/>
    </xf>
    <xf numFmtId="175" fontId="2" fillId="31" borderId="5" xfId="10" applyNumberFormat="1" applyFill="1" applyBorder="1" applyAlignment="1" applyProtection="1">
      <alignment vertical="center"/>
    </xf>
    <xf numFmtId="175"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0" fontId="6" fillId="0" borderId="1" xfId="0" applyFont="1" applyBorder="1" applyAlignment="1">
      <alignment horizontal="left"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76" fontId="21" fillId="18" borderId="1" xfId="0" applyNumberFormat="1" applyFont="1" applyFill="1" applyBorder="1" applyAlignment="1" applyProtection="1">
      <alignment horizontal="center" vertical="center"/>
      <protection locked="0"/>
    </xf>
    <xf numFmtId="176" fontId="20" fillId="19" borderId="1" xfId="0" applyNumberFormat="1" applyFont="1" applyFill="1" applyBorder="1" applyAlignment="1" applyProtection="1">
      <alignment horizontal="center" vertical="center"/>
      <protection locked="0"/>
    </xf>
    <xf numFmtId="176" fontId="21" fillId="20" borderId="1" xfId="0" applyNumberFormat="1" applyFont="1" applyFill="1" applyBorder="1" applyAlignment="1" applyProtection="1">
      <alignment horizontal="center" vertical="center"/>
      <protection locked="0"/>
    </xf>
    <xf numFmtId="176" fontId="21" fillId="21" borderId="1" xfId="0" applyNumberFormat="1" applyFont="1" applyFill="1" applyBorder="1" applyAlignment="1" applyProtection="1">
      <alignment horizontal="center" vertical="center"/>
      <protection locked="0"/>
    </xf>
    <xf numFmtId="176" fontId="20" fillId="22" borderId="1" xfId="0" applyNumberFormat="1" applyFont="1" applyFill="1" applyBorder="1" applyAlignment="1" applyProtection="1">
      <alignment horizontal="center" vertical="center"/>
      <protection locked="0"/>
    </xf>
    <xf numFmtId="0" fontId="33" fillId="0" borderId="0" xfId="7" applyFont="1"/>
    <xf numFmtId="0" fontId="5" fillId="4"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37"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17" borderId="1" xfId="0" applyFont="1" applyFill="1" applyBorder="1" applyAlignment="1">
      <alignment horizontal="center" vertical="center" wrapText="1"/>
    </xf>
    <xf numFmtId="0" fontId="5" fillId="37" borderId="1" xfId="0" applyFont="1" applyFill="1" applyBorder="1" applyAlignment="1">
      <alignment horizontal="center" vertical="center" wrapText="1"/>
    </xf>
    <xf numFmtId="165" fontId="14" fillId="9" borderId="1" xfId="0" applyNumberFormat="1" applyFont="1" applyFill="1" applyBorder="1" applyAlignment="1" applyProtection="1">
      <alignment horizontal="center" vertical="center"/>
      <protection locked="0"/>
    </xf>
    <xf numFmtId="2" fontId="14" fillId="3" borderId="1" xfId="0" applyNumberFormat="1" applyFont="1" applyFill="1" applyBorder="1" applyAlignment="1" applyProtection="1">
      <alignment horizontal="center" vertical="center"/>
      <protection locked="0"/>
    </xf>
    <xf numFmtId="2" fontId="14" fillId="10" borderId="1" xfId="0" applyNumberFormat="1" applyFont="1" applyFill="1" applyBorder="1" applyAlignment="1" applyProtection="1">
      <alignment horizontal="center" vertical="center"/>
      <protection locked="0"/>
    </xf>
    <xf numFmtId="164" fontId="14" fillId="3" borderId="1" xfId="0" applyNumberFormat="1" applyFont="1" applyFill="1" applyBorder="1" applyAlignment="1" applyProtection="1">
      <alignment horizontal="center" vertical="center"/>
      <protection locked="0"/>
    </xf>
    <xf numFmtId="170" fontId="14" fillId="3" borderId="1" xfId="0" applyNumberFormat="1" applyFont="1" applyFill="1" applyBorder="1" applyAlignment="1" applyProtection="1">
      <alignment horizontal="center" vertical="center"/>
      <protection locked="0"/>
    </xf>
    <xf numFmtId="165" fontId="14" fillId="3" borderId="1" xfId="0" applyNumberFormat="1" applyFont="1" applyFill="1" applyBorder="1" applyAlignment="1" applyProtection="1">
      <alignment horizontal="center" vertical="center"/>
      <protection locked="0"/>
    </xf>
    <xf numFmtId="0" fontId="20" fillId="8" borderId="1" xfId="0" applyNumberFormat="1" applyFont="1" applyFill="1" applyBorder="1" applyAlignment="1" applyProtection="1">
      <alignment horizontal="center" vertical="center" wrapText="1"/>
      <protection locked="0"/>
    </xf>
    <xf numFmtId="0" fontId="5" fillId="17" borderId="3" xfId="0" applyFont="1" applyFill="1" applyBorder="1" applyAlignment="1">
      <alignment horizontal="center" vertical="center" wrapText="1"/>
    </xf>
    <xf numFmtId="0" fontId="6" fillId="0" borderId="6" xfId="7" applyFont="1" applyBorder="1" applyAlignment="1">
      <alignment vertical="center" wrapText="1"/>
    </xf>
    <xf numFmtId="0" fontId="5" fillId="0" borderId="6" xfId="7" applyFont="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quotePrefix="1"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1" fontId="5" fillId="9" borderId="1" xfId="0" quotePrefix="1" applyNumberFormat="1" applyFont="1" applyFill="1" applyBorder="1" applyAlignment="1" applyProtection="1">
      <alignment horizontal="center" vertical="center" wrapText="1"/>
      <protection locked="0"/>
    </xf>
    <xf numFmtId="49" fontId="5" fillId="9" borderId="1" xfId="0" quotePrefix="1" applyNumberFormat="1" applyFont="1" applyFill="1" applyBorder="1" applyAlignment="1" applyProtection="1">
      <alignment horizontal="center" vertical="center" wrapText="1"/>
      <protection locked="0"/>
    </xf>
    <xf numFmtId="49" fontId="5" fillId="9" borderId="1" xfId="0" applyNumberFormat="1" applyFont="1" applyFill="1" applyBorder="1" applyAlignment="1" applyProtection="1">
      <alignment horizontal="center" vertical="center" wrapText="1"/>
      <protection locked="0"/>
    </xf>
    <xf numFmtId="43" fontId="20" fillId="10" borderId="1" xfId="17" applyFont="1" applyFill="1" applyBorder="1" applyAlignment="1" applyProtection="1">
      <alignment horizontal="center" vertical="center"/>
      <protection locked="0"/>
    </xf>
    <xf numFmtId="1" fontId="5" fillId="9" borderId="1" xfId="7" applyNumberFormat="1" applyFont="1" applyFill="1" applyBorder="1" applyAlignment="1" applyProtection="1">
      <alignment horizontal="center" vertical="center" wrapText="1"/>
      <protection locked="0"/>
    </xf>
    <xf numFmtId="1" fontId="5" fillId="9" borderId="1" xfId="0" quotePrefix="1" applyNumberFormat="1" applyFont="1" applyFill="1" applyBorder="1" applyAlignment="1" applyProtection="1">
      <alignment horizontal="left" vertical="center" wrapText="1"/>
      <protection locked="0"/>
    </xf>
    <xf numFmtId="177" fontId="35" fillId="12" borderId="1" xfId="8" applyNumberFormat="1" applyFont="1" applyFill="1" applyBorder="1" applyAlignment="1" applyProtection="1">
      <alignment horizontal="center" vertical="center"/>
      <protection locked="0"/>
    </xf>
    <xf numFmtId="177" fontId="35" fillId="9" borderId="1" xfId="8" applyNumberFormat="1" applyFont="1" applyFill="1" applyBorder="1" applyAlignment="1" applyProtection="1">
      <alignment horizontal="center" vertical="center"/>
      <protection locked="0"/>
    </xf>
    <xf numFmtId="0" fontId="5" fillId="9" borderId="1" xfId="0" quotePrefix="1" applyNumberFormat="1" applyFont="1" applyFill="1" applyBorder="1" applyAlignment="1" applyProtection="1">
      <alignment horizontal="left" vertical="center" wrapText="1"/>
      <protection locked="0"/>
    </xf>
    <xf numFmtId="177" fontId="0" fillId="14" borderId="1" xfId="8" applyNumberFormat="1" applyFont="1" applyFill="1" applyBorder="1" applyAlignment="1" applyProtection="1">
      <alignment horizontal="left" vertical="top" wrapText="1"/>
      <protection locked="0"/>
    </xf>
    <xf numFmtId="177" fontId="17" fillId="14" borderId="1" xfId="8" applyNumberFormat="1" applyFont="1" applyFill="1" applyBorder="1" applyAlignment="1" applyProtection="1">
      <alignment horizontal="center" vertical="center"/>
      <protection locked="0"/>
    </xf>
    <xf numFmtId="177" fontId="17" fillId="15" borderId="1" xfId="8" applyNumberFormat="1" applyFont="1" applyFill="1" applyBorder="1" applyAlignment="1" applyProtection="1">
      <alignment horizontal="center" vertical="center"/>
      <protection locked="0"/>
    </xf>
    <xf numFmtId="177" fontId="0" fillId="2" borderId="0" xfId="17" applyNumberFormat="1" applyFont="1" applyFill="1" applyAlignment="1">
      <alignment horizontal="center" vertical="center"/>
    </xf>
    <xf numFmtId="177" fontId="6" fillId="7" borderId="1" xfId="17" applyNumberFormat="1" applyFont="1" applyFill="1" applyBorder="1" applyAlignment="1" applyProtection="1">
      <alignment horizontal="center" vertical="center" wrapText="1"/>
      <protection locked="0"/>
    </xf>
    <xf numFmtId="177" fontId="0" fillId="2" borderId="1" xfId="17" applyNumberFormat="1" applyFont="1" applyFill="1" applyBorder="1" applyAlignment="1">
      <alignment horizontal="center" vertical="center"/>
    </xf>
    <xf numFmtId="0" fontId="0" fillId="0" borderId="1" xfId="0" quotePrefix="1" applyBorder="1" applyAlignment="1">
      <alignment horizontal="center" vertical="center" wrapText="1"/>
    </xf>
    <xf numFmtId="165" fontId="0" fillId="0" borderId="1" xfId="0" applyNumberFormat="1" applyBorder="1" applyAlignment="1">
      <alignment vertical="center"/>
    </xf>
    <xf numFmtId="177" fontId="0" fillId="0" borderId="1" xfId="17" applyNumberFormat="1" applyFont="1" applyBorder="1" applyAlignment="1">
      <alignment vertical="center"/>
    </xf>
    <xf numFmtId="0" fontId="0" fillId="0" borderId="1" xfId="0" applyBorder="1" applyAlignment="1">
      <alignment horizontal="right" vertical="center"/>
    </xf>
    <xf numFmtId="0" fontId="0" fillId="0" borderId="0" xfId="0" applyAlignment="1">
      <alignment vertical="center"/>
    </xf>
    <xf numFmtId="0" fontId="5" fillId="9" borderId="1" xfId="0" applyNumberFormat="1" applyFont="1" applyFill="1" applyBorder="1" applyAlignment="1" applyProtection="1">
      <alignment horizontal="left" vertical="center" wrapText="1"/>
      <protection locked="0"/>
    </xf>
    <xf numFmtId="0" fontId="0" fillId="9" borderId="1" xfId="0" applyNumberFormat="1" applyFill="1" applyBorder="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17"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6" fillId="0" borderId="1" xfId="0" applyFont="1" applyBorder="1" applyAlignment="1">
      <alignment horizontal="left" vertical="center" wrapText="1" indent="1"/>
    </xf>
    <xf numFmtId="0" fontId="5" fillId="2" borderId="8" xfId="7" quotePrefix="1" applyFont="1" applyFill="1" applyBorder="1" applyAlignment="1">
      <alignment horizontal="center" vertical="center" wrapText="1"/>
    </xf>
    <xf numFmtId="0" fontId="31" fillId="36" borderId="13" xfId="16" quotePrefix="1" applyBorder="1" applyAlignment="1">
      <alignment horizontal="left" vertical="top" wrapText="1"/>
    </xf>
    <xf numFmtId="0" fontId="31" fillId="36" borderId="8" xfId="16" quotePrefix="1" applyBorder="1" applyAlignment="1">
      <alignment horizontal="left" vertical="top"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6" fillId="0" borderId="1" xfId="0" applyFont="1" applyBorder="1" applyAlignment="1">
      <alignment horizontal="left" vertical="center" wrapText="1"/>
    </xf>
    <xf numFmtId="0" fontId="16" fillId="6" borderId="1" xfId="2" applyNumberFormat="1" applyFont="1" applyFill="1" applyBorder="1" applyAlignment="1">
      <alignment horizontal="center" vertical="center" wrapText="1"/>
    </xf>
    <xf numFmtId="170" fontId="20" fillId="19" borderId="3" xfId="0" applyNumberFormat="1" applyFont="1" applyFill="1" applyBorder="1" applyAlignment="1" applyProtection="1">
      <alignment horizontal="center" vertical="center"/>
      <protection locked="0"/>
    </xf>
    <xf numFmtId="170"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5" fillId="37" borderId="1" xfId="0" applyFont="1" applyFill="1" applyBorder="1" applyAlignment="1">
      <alignment horizontal="center" vertical="center" wrapText="1"/>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6" fillId="7" borderId="11"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4" fillId="0" borderId="3" xfId="7" applyFont="1" applyBorder="1" applyAlignment="1">
      <alignment vertical="center" wrapText="1"/>
    </xf>
    <xf numFmtId="0" fontId="4" fillId="0" borderId="4" xfId="7" applyFont="1" applyBorder="1" applyAlignment="1">
      <alignment vertical="center" wrapText="1"/>
    </xf>
    <xf numFmtId="0" fontId="5" fillId="0" borderId="4" xfId="7" applyBorder="1" applyAlignment="1">
      <alignment vertical="center"/>
    </xf>
    <xf numFmtId="0" fontId="5" fillId="0" borderId="5" xfId="7" applyBorder="1" applyAlignment="1">
      <alignment vertical="center"/>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8" fillId="0" borderId="6" xfId="0" applyFont="1" applyBorder="1" applyAlignment="1">
      <alignment vertical="top" wrapText="1"/>
    </xf>
    <xf numFmtId="0" fontId="8" fillId="0" borderId="15" xfId="0" applyFont="1" applyBorder="1" applyAlignment="1">
      <alignment vertical="top" wrapText="1"/>
    </xf>
    <xf numFmtId="0" fontId="8" fillId="0" borderId="2" xfId="0" applyFont="1" applyBorder="1" applyAlignment="1">
      <alignment vertical="top" wrapText="1"/>
    </xf>
    <xf numFmtId="0" fontId="31" fillId="36" borderId="13"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3"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4"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1"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0" borderId="1" xfId="0" applyFont="1" applyBorder="1" applyAlignment="1">
      <alignment vertical="center" wrapText="1"/>
    </xf>
    <xf numFmtId="0" fontId="5" fillId="22" borderId="8" xfId="0" applyFont="1" applyFill="1" applyBorder="1" applyAlignment="1">
      <alignment horizontal="left" vertical="center" wrapText="1"/>
    </xf>
    <xf numFmtId="0" fontId="0" fillId="22" borderId="8" xfId="0" applyFill="1"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8">
    <cellStyle name="40% - Accent1" xfId="10" builtinId="31"/>
    <cellStyle name="40% - Accent4" xfId="13" builtinId="43"/>
    <cellStyle name="60% - Accent2" xfId="11" builtinId="36"/>
    <cellStyle name="Accent1" xfId="9" builtinId="29"/>
    <cellStyle name="Accent4" xfId="12" builtinId="41"/>
    <cellStyle name="Accent6" xfId="14" builtinId="49"/>
    <cellStyle name="Comma" xfId="17" builtinId="3"/>
    <cellStyle name="Comma 2" xfId="8" xr:uid="{00000000-0005-0000-0000-000007000000}"/>
    <cellStyle name="Heading 2" xfId="5" builtinId="17"/>
    <cellStyle name="Heading 3" xfId="6" builtinId="18"/>
    <cellStyle name="Heading 4" xfId="2" builtinId="19"/>
    <cellStyle name="Hyperlink" xfId="4" builtinId="8"/>
    <cellStyle name="Input" xfId="3" builtinId="20"/>
    <cellStyle name="Neutral" xfId="16" builtinId="28"/>
    <cellStyle name="Normal" xfId="0" builtinId="0"/>
    <cellStyle name="Normal 2" xfId="7" xr:uid="{00000000-0005-0000-0000-00000F000000}"/>
    <cellStyle name="Normal 3" xfId="15" xr:uid="{00000000-0005-0000-0000-000010000000}"/>
    <cellStyle name="Normal_Sheet1" xfId="1" xr:uid="{00000000-0005-0000-0000-000011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berdrola-my.sharepoint.com/Pricing/DUoS/April%202020/CDCM/Models/CDCM_v3_SPM%202020_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Version control"/>
      <sheetName val="Model map"/>
      <sheetName val="Index"/>
      <sheetName val="Named ranges"/>
      <sheetName val="Fixed inputs"/>
      <sheetName val="Inputs by customer type"/>
      <sheetName val="Inputs by network level"/>
      <sheetName val="General inputs"/>
      <sheetName val="Standing charge factors"/>
      <sheetName val="Load &amp; loss characteristics"/>
      <sheetName val="Customer contributions"/>
      <sheetName val="Volume adjustments"/>
      <sheetName val="Pseudo-load coefficients"/>
      <sheetName val="System peak demand"/>
      <sheetName val="Service model assets"/>
      <sheetName val="Unit costs"/>
      <sheetName val="Initial unit rates"/>
      <sheetName val="Service model charges"/>
      <sheetName val="Unit rate charges"/>
      <sheetName val="Reactive power charges"/>
      <sheetName val="Capacity charges"/>
      <sheetName val="Fixed charges"/>
      <sheetName val="Revenue matching"/>
      <sheetName val="Rounding"/>
      <sheetName val="Net revenue summary"/>
      <sheetName val="Tariff summary"/>
      <sheetName val="Output to other models"/>
    </sheetNames>
    <sheetDataSet>
      <sheetData sheetId="0"/>
      <sheetData sheetId="1"/>
      <sheetData sheetId="2"/>
      <sheetData sheetId="3"/>
      <sheetData sheetId="4"/>
      <sheetData sheetId="5"/>
      <sheetData sheetId="6"/>
      <sheetData sheetId="7"/>
      <sheetData sheetId="8">
        <row r="30">
          <cell r="H30">
            <v>0.37935734699932822</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16">
          <cell r="F16" t="str">
            <v>Domestic Unrestricted</v>
          </cell>
          <cell r="H16" t="str">
            <v>All the way</v>
          </cell>
          <cell r="J16">
            <v>3.5369999999999999</v>
          </cell>
          <cell r="K16">
            <v>0</v>
          </cell>
          <cell r="L16">
            <v>0</v>
          </cell>
          <cell r="M16">
            <v>3.11</v>
          </cell>
          <cell r="N16">
            <v>0</v>
          </cell>
          <cell r="O16">
            <v>0</v>
          </cell>
          <cell r="P16">
            <v>0</v>
          </cell>
        </row>
        <row r="17">
          <cell r="F17" t="str">
            <v>Domestic Two Rate</v>
          </cell>
          <cell r="H17" t="str">
            <v>All the way</v>
          </cell>
          <cell r="J17">
            <v>3.9860000000000002</v>
          </cell>
          <cell r="K17">
            <v>1.7370000000000001</v>
          </cell>
          <cell r="L17">
            <v>0</v>
          </cell>
          <cell r="M17">
            <v>3.11</v>
          </cell>
          <cell r="N17">
            <v>0</v>
          </cell>
          <cell r="O17">
            <v>0</v>
          </cell>
          <cell r="P17">
            <v>0</v>
          </cell>
        </row>
        <row r="18">
          <cell r="F18" t="str">
            <v>Domestic Off Peak (related MPAN)</v>
          </cell>
          <cell r="H18" t="str">
            <v>All the way</v>
          </cell>
          <cell r="J18">
            <v>1.712</v>
          </cell>
          <cell r="K18">
            <v>0</v>
          </cell>
          <cell r="L18">
            <v>0</v>
          </cell>
          <cell r="M18">
            <v>0</v>
          </cell>
          <cell r="N18">
            <v>0</v>
          </cell>
          <cell r="O18">
            <v>0</v>
          </cell>
          <cell r="P18">
            <v>0</v>
          </cell>
        </row>
        <row r="19">
          <cell r="F19" t="str">
            <v>Small Non Domestic Unrestricted</v>
          </cell>
          <cell r="H19" t="str">
            <v>All the way</v>
          </cell>
          <cell r="J19">
            <v>3.4860000000000002</v>
          </cell>
          <cell r="K19">
            <v>0</v>
          </cell>
          <cell r="L19">
            <v>0</v>
          </cell>
          <cell r="M19">
            <v>3.98</v>
          </cell>
          <cell r="N19">
            <v>0</v>
          </cell>
          <cell r="O19">
            <v>0</v>
          </cell>
          <cell r="P19">
            <v>0</v>
          </cell>
        </row>
        <row r="20">
          <cell r="F20" t="str">
            <v>Small Non Domestic Two Rate</v>
          </cell>
          <cell r="H20" t="str">
            <v>All the way</v>
          </cell>
          <cell r="J20">
            <v>3.5419999999999998</v>
          </cell>
          <cell r="K20">
            <v>1.6220000000000001</v>
          </cell>
          <cell r="L20">
            <v>0</v>
          </cell>
          <cell r="M20">
            <v>3.98</v>
          </cell>
          <cell r="N20">
            <v>0</v>
          </cell>
          <cell r="O20">
            <v>0</v>
          </cell>
          <cell r="P20">
            <v>0</v>
          </cell>
        </row>
        <row r="21">
          <cell r="F21" t="str">
            <v>Small Non Domestic Off Peak (related MPAN)</v>
          </cell>
          <cell r="H21" t="str">
            <v>All the way</v>
          </cell>
          <cell r="J21">
            <v>1.657</v>
          </cell>
          <cell r="K21">
            <v>0</v>
          </cell>
          <cell r="L21">
            <v>0</v>
          </cell>
          <cell r="M21">
            <v>0</v>
          </cell>
          <cell r="N21">
            <v>0</v>
          </cell>
          <cell r="O21">
            <v>0</v>
          </cell>
          <cell r="P21">
            <v>0</v>
          </cell>
        </row>
        <row r="22">
          <cell r="F22" t="str">
            <v>LV Medium Non-Domestic</v>
          </cell>
          <cell r="H22" t="str">
            <v>All the way</v>
          </cell>
          <cell r="J22">
            <v>3.6509999999999998</v>
          </cell>
          <cell r="K22">
            <v>1.607</v>
          </cell>
          <cell r="L22">
            <v>0</v>
          </cell>
          <cell r="M22">
            <v>18.079999999999998</v>
          </cell>
          <cell r="N22">
            <v>0</v>
          </cell>
          <cell r="O22">
            <v>0</v>
          </cell>
          <cell r="P22">
            <v>0</v>
          </cell>
        </row>
        <row r="23">
          <cell r="F23" t="str">
            <v>LV Sub Medium Non-Domestic</v>
          </cell>
          <cell r="H23" t="str">
            <v>All the way</v>
          </cell>
          <cell r="J23">
            <v>3.6659999999999999</v>
          </cell>
          <cell r="K23">
            <v>1.609</v>
          </cell>
          <cell r="L23">
            <v>0</v>
          </cell>
          <cell r="M23">
            <v>22.82</v>
          </cell>
          <cell r="N23">
            <v>0</v>
          </cell>
          <cell r="O23">
            <v>0</v>
          </cell>
          <cell r="P23">
            <v>0</v>
          </cell>
        </row>
        <row r="24">
          <cell r="F24" t="str">
            <v>HV Medium Non-Domestic</v>
          </cell>
          <cell r="H24" t="str">
            <v>All the way</v>
          </cell>
          <cell r="J24">
            <v>2.6669999999999998</v>
          </cell>
          <cell r="K24">
            <v>1.5389999999999999</v>
          </cell>
          <cell r="L24">
            <v>0</v>
          </cell>
          <cell r="M24">
            <v>168.42</v>
          </cell>
          <cell r="N24">
            <v>0</v>
          </cell>
          <cell r="O24">
            <v>0</v>
          </cell>
          <cell r="P24">
            <v>0</v>
          </cell>
        </row>
        <row r="25">
          <cell r="F25" t="str">
            <v>LV Network Domestic</v>
          </cell>
          <cell r="H25" t="str">
            <v>All the way</v>
          </cell>
          <cell r="J25">
            <v>12.444000000000001</v>
          </cell>
          <cell r="K25">
            <v>2.8460000000000001</v>
          </cell>
          <cell r="L25">
            <v>1.6240000000000001</v>
          </cell>
          <cell r="M25">
            <v>3.11</v>
          </cell>
          <cell r="N25">
            <v>0</v>
          </cell>
          <cell r="O25">
            <v>0</v>
          </cell>
          <cell r="P25">
            <v>0</v>
          </cell>
        </row>
        <row r="26">
          <cell r="F26" t="str">
            <v>LV Network Non-Domestic Non-CT</v>
          </cell>
          <cell r="H26" t="str">
            <v>All the way</v>
          </cell>
          <cell r="J26">
            <v>12.146000000000001</v>
          </cell>
          <cell r="K26">
            <v>2.8079999999999998</v>
          </cell>
          <cell r="L26">
            <v>1.6180000000000001</v>
          </cell>
          <cell r="M26">
            <v>3.98</v>
          </cell>
          <cell r="N26">
            <v>0</v>
          </cell>
          <cell r="O26">
            <v>0</v>
          </cell>
          <cell r="P26">
            <v>0</v>
          </cell>
        </row>
        <row r="27">
          <cell r="F27" t="str">
            <v>LV HH Metered</v>
          </cell>
          <cell r="H27" t="str">
            <v>All the way</v>
          </cell>
          <cell r="J27">
            <v>10.028</v>
          </cell>
          <cell r="K27">
            <v>2.4489999999999998</v>
          </cell>
          <cell r="L27">
            <v>1.581</v>
          </cell>
          <cell r="M27">
            <v>15.87</v>
          </cell>
          <cell r="N27">
            <v>2.3199999999999998</v>
          </cell>
          <cell r="O27">
            <v>4.2699999999999996</v>
          </cell>
          <cell r="P27">
            <v>0.33900000000000002</v>
          </cell>
        </row>
        <row r="28">
          <cell r="F28" t="str">
            <v>LV Sub HH Metered</v>
          </cell>
          <cell r="H28" t="str">
            <v>All the way</v>
          </cell>
          <cell r="J28">
            <v>7.7610000000000001</v>
          </cell>
          <cell r="K28">
            <v>2.032</v>
          </cell>
          <cell r="L28">
            <v>1.5409999999999999</v>
          </cell>
          <cell r="M28">
            <v>5.6</v>
          </cell>
          <cell r="N28">
            <v>4.8099999999999996</v>
          </cell>
          <cell r="O28">
            <v>6.78</v>
          </cell>
          <cell r="P28">
            <v>0.217</v>
          </cell>
        </row>
        <row r="29">
          <cell r="F29" t="str">
            <v>HV HH Metered</v>
          </cell>
          <cell r="H29" t="str">
            <v>All the way</v>
          </cell>
          <cell r="J29">
            <v>6.359</v>
          </cell>
          <cell r="K29">
            <v>1.825</v>
          </cell>
          <cell r="L29">
            <v>1.5109999999999999</v>
          </cell>
          <cell r="M29">
            <v>84.81</v>
          </cell>
          <cell r="N29">
            <v>3.74</v>
          </cell>
          <cell r="O29">
            <v>6.31</v>
          </cell>
          <cell r="P29">
            <v>0.152</v>
          </cell>
        </row>
        <row r="30">
          <cell r="F30" t="str">
            <v>NHH UMS category A</v>
          </cell>
          <cell r="H30" t="str">
            <v>All the way</v>
          </cell>
          <cell r="J30">
            <v>2.7759999999999998</v>
          </cell>
          <cell r="K30">
            <v>0</v>
          </cell>
          <cell r="L30">
            <v>0</v>
          </cell>
          <cell r="M30">
            <v>0</v>
          </cell>
          <cell r="N30">
            <v>0</v>
          </cell>
          <cell r="O30">
            <v>0</v>
          </cell>
          <cell r="P30">
            <v>0</v>
          </cell>
        </row>
        <row r="31">
          <cell r="F31" t="str">
            <v>NHH UMS category B</v>
          </cell>
          <cell r="H31" t="str">
            <v>All the way</v>
          </cell>
          <cell r="J31">
            <v>2.9009999999999998</v>
          </cell>
          <cell r="K31">
            <v>0</v>
          </cell>
          <cell r="L31">
            <v>0</v>
          </cell>
          <cell r="M31">
            <v>0</v>
          </cell>
          <cell r="N31">
            <v>0</v>
          </cell>
          <cell r="O31">
            <v>0</v>
          </cell>
          <cell r="P31">
            <v>0</v>
          </cell>
        </row>
        <row r="32">
          <cell r="F32" t="str">
            <v>NHH UMS category C</v>
          </cell>
          <cell r="H32" t="str">
            <v>All the way</v>
          </cell>
          <cell r="J32">
            <v>3.8719999999999999</v>
          </cell>
          <cell r="K32">
            <v>0</v>
          </cell>
          <cell r="L32">
            <v>0</v>
          </cell>
          <cell r="M32">
            <v>0</v>
          </cell>
          <cell r="N32">
            <v>0</v>
          </cell>
          <cell r="O32">
            <v>0</v>
          </cell>
          <cell r="P32">
            <v>0</v>
          </cell>
        </row>
        <row r="33">
          <cell r="F33" t="str">
            <v>NHH UMS category D</v>
          </cell>
          <cell r="H33" t="str">
            <v>All the way</v>
          </cell>
          <cell r="J33">
            <v>2.7029999999999998</v>
          </cell>
          <cell r="K33">
            <v>0</v>
          </cell>
          <cell r="L33">
            <v>0</v>
          </cell>
          <cell r="M33">
            <v>0</v>
          </cell>
          <cell r="N33">
            <v>0</v>
          </cell>
          <cell r="O33">
            <v>0</v>
          </cell>
          <cell r="P33">
            <v>0</v>
          </cell>
        </row>
        <row r="34">
          <cell r="F34" t="str">
            <v>LV UMS (Pseudo HH Metered)</v>
          </cell>
          <cell r="H34" t="str">
            <v>All the way</v>
          </cell>
          <cell r="J34">
            <v>17.163</v>
          </cell>
          <cell r="K34">
            <v>2.9169999999999998</v>
          </cell>
          <cell r="L34">
            <v>1.841</v>
          </cell>
          <cell r="M34">
            <v>0</v>
          </cell>
          <cell r="N34">
            <v>0</v>
          </cell>
          <cell r="O34">
            <v>0</v>
          </cell>
          <cell r="P34">
            <v>0</v>
          </cell>
        </row>
        <row r="35">
          <cell r="F35" t="str">
            <v>LV Generation NHH or Aggregate HH</v>
          </cell>
          <cell r="H35" t="str">
            <v>All the way</v>
          </cell>
          <cell r="J35">
            <v>-1.173</v>
          </cell>
          <cell r="K35">
            <v>0</v>
          </cell>
          <cell r="L35">
            <v>0</v>
          </cell>
          <cell r="M35">
            <v>0</v>
          </cell>
          <cell r="N35">
            <v>0</v>
          </cell>
          <cell r="O35">
            <v>0</v>
          </cell>
          <cell r="P35">
            <v>0</v>
          </cell>
        </row>
        <row r="36">
          <cell r="F36" t="str">
            <v>LV Sub Generation NHH</v>
          </cell>
          <cell r="H36" t="str">
            <v>All the way</v>
          </cell>
          <cell r="J36">
            <v>-1.05</v>
          </cell>
          <cell r="K36">
            <v>0</v>
          </cell>
          <cell r="L36">
            <v>0</v>
          </cell>
          <cell r="M36">
            <v>0</v>
          </cell>
          <cell r="N36">
            <v>0</v>
          </cell>
          <cell r="O36">
            <v>0</v>
          </cell>
          <cell r="P36">
            <v>0</v>
          </cell>
        </row>
        <row r="37">
          <cell r="F37" t="str">
            <v>LV Generation Intermittent</v>
          </cell>
          <cell r="H37" t="str">
            <v>All the way</v>
          </cell>
          <cell r="J37">
            <v>-1.173</v>
          </cell>
          <cell r="K37">
            <v>0</v>
          </cell>
          <cell r="L37">
            <v>0</v>
          </cell>
          <cell r="M37">
            <v>0</v>
          </cell>
          <cell r="N37">
            <v>0</v>
          </cell>
          <cell r="O37">
            <v>0</v>
          </cell>
          <cell r="P37">
            <v>0.27800000000000002</v>
          </cell>
        </row>
        <row r="38">
          <cell r="F38" t="str">
            <v>LV Generation Intermittent no RP charge</v>
          </cell>
          <cell r="H38" t="str">
            <v>All the way</v>
          </cell>
          <cell r="J38">
            <v>-1.173</v>
          </cell>
          <cell r="K38">
            <v>0</v>
          </cell>
          <cell r="L38">
            <v>0</v>
          </cell>
          <cell r="M38">
            <v>0</v>
          </cell>
          <cell r="N38">
            <v>0</v>
          </cell>
          <cell r="O38">
            <v>0</v>
          </cell>
          <cell r="P38">
            <v>0</v>
          </cell>
        </row>
        <row r="39">
          <cell r="F39" t="str">
            <v>LV Generation Non-Intermittent</v>
          </cell>
          <cell r="H39" t="str">
            <v>All the way</v>
          </cell>
          <cell r="J39">
            <v>-7.827</v>
          </cell>
          <cell r="K39">
            <v>-1.016</v>
          </cell>
          <cell r="L39">
            <v>-0.14799999999999999</v>
          </cell>
          <cell r="M39">
            <v>0</v>
          </cell>
          <cell r="N39">
            <v>0</v>
          </cell>
          <cell r="O39">
            <v>0</v>
          </cell>
          <cell r="P39">
            <v>0.27800000000000002</v>
          </cell>
        </row>
        <row r="40">
          <cell r="F40" t="str">
            <v>LV Generation Non-Intermittent no RP charge</v>
          </cell>
          <cell r="H40" t="str">
            <v>All the way</v>
          </cell>
          <cell r="J40">
            <v>-7.827</v>
          </cell>
          <cell r="K40">
            <v>-1.016</v>
          </cell>
          <cell r="L40">
            <v>-0.14799999999999999</v>
          </cell>
          <cell r="M40">
            <v>0</v>
          </cell>
          <cell r="N40">
            <v>0</v>
          </cell>
          <cell r="O40">
            <v>0</v>
          </cell>
          <cell r="P40">
            <v>0</v>
          </cell>
        </row>
        <row r="41">
          <cell r="F41" t="str">
            <v>LV Sub Generation Intermittent</v>
          </cell>
          <cell r="H41" t="str">
            <v>All the way</v>
          </cell>
          <cell r="J41">
            <v>-1.05</v>
          </cell>
          <cell r="K41">
            <v>0</v>
          </cell>
          <cell r="L41">
            <v>0</v>
          </cell>
          <cell r="M41">
            <v>0</v>
          </cell>
          <cell r="N41">
            <v>0</v>
          </cell>
          <cell r="O41">
            <v>0</v>
          </cell>
          <cell r="P41">
            <v>0.25900000000000001</v>
          </cell>
        </row>
        <row r="42">
          <cell r="F42" t="str">
            <v>LV Sub Generation Intermittent no RP charge</v>
          </cell>
          <cell r="H42" t="str">
            <v>All the way</v>
          </cell>
          <cell r="J42">
            <v>-1.05</v>
          </cell>
          <cell r="K42">
            <v>0</v>
          </cell>
          <cell r="L42">
            <v>0</v>
          </cell>
          <cell r="M42">
            <v>0</v>
          </cell>
          <cell r="N42">
            <v>0</v>
          </cell>
          <cell r="O42">
            <v>0</v>
          </cell>
          <cell r="P42">
            <v>0</v>
          </cell>
        </row>
        <row r="43">
          <cell r="F43" t="str">
            <v>LV Sub Generation Non-Intermittent</v>
          </cell>
          <cell r="H43" t="str">
            <v>All the way</v>
          </cell>
          <cell r="J43">
            <v>-7.1029999999999998</v>
          </cell>
          <cell r="K43">
            <v>-0.88400000000000001</v>
          </cell>
          <cell r="L43">
            <v>-0.13600000000000001</v>
          </cell>
          <cell r="M43">
            <v>0</v>
          </cell>
          <cell r="N43">
            <v>0</v>
          </cell>
          <cell r="O43">
            <v>0</v>
          </cell>
          <cell r="P43">
            <v>0.25900000000000001</v>
          </cell>
        </row>
        <row r="44">
          <cell r="F44" t="str">
            <v>LV Sub Generation Non-Intermittent no RP charge</v>
          </cell>
          <cell r="H44" t="str">
            <v>All the way</v>
          </cell>
          <cell r="J44">
            <v>-7.1029999999999998</v>
          </cell>
          <cell r="K44">
            <v>-0.88400000000000001</v>
          </cell>
          <cell r="L44">
            <v>-0.13600000000000001</v>
          </cell>
          <cell r="M44">
            <v>0</v>
          </cell>
          <cell r="N44">
            <v>0</v>
          </cell>
          <cell r="O44">
            <v>0</v>
          </cell>
          <cell r="P44">
            <v>0</v>
          </cell>
        </row>
        <row r="45">
          <cell r="F45" t="str">
            <v>HV Generation Intermittent</v>
          </cell>
          <cell r="H45" t="str">
            <v>All the way</v>
          </cell>
          <cell r="J45">
            <v>-0.69399999999999995</v>
          </cell>
          <cell r="K45">
            <v>0</v>
          </cell>
          <cell r="L45">
            <v>0</v>
          </cell>
          <cell r="M45">
            <v>61.93</v>
          </cell>
          <cell r="N45">
            <v>0</v>
          </cell>
          <cell r="O45">
            <v>0</v>
          </cell>
          <cell r="P45">
            <v>0.19800000000000001</v>
          </cell>
        </row>
        <row r="46">
          <cell r="F46" t="str">
            <v>HV Generation Intermittent no RP charge</v>
          </cell>
          <cell r="H46" t="str">
            <v>All the way</v>
          </cell>
          <cell r="J46">
            <v>-0.69399999999999995</v>
          </cell>
          <cell r="K46">
            <v>0</v>
          </cell>
          <cell r="L46">
            <v>0</v>
          </cell>
          <cell r="M46">
            <v>61.93</v>
          </cell>
          <cell r="N46">
            <v>0</v>
          </cell>
          <cell r="O46">
            <v>0</v>
          </cell>
          <cell r="P46">
            <v>0</v>
          </cell>
        </row>
        <row r="47">
          <cell r="F47" t="str">
            <v>HV Generation Non-Intermittent</v>
          </cell>
          <cell r="H47" t="str">
            <v>All the way</v>
          </cell>
          <cell r="J47">
            <v>-5.1100000000000003</v>
          </cell>
          <cell r="K47">
            <v>-0.47399999999999998</v>
          </cell>
          <cell r="L47">
            <v>-0.1</v>
          </cell>
          <cell r="M47">
            <v>61.93</v>
          </cell>
          <cell r="N47">
            <v>0</v>
          </cell>
          <cell r="O47">
            <v>0</v>
          </cell>
          <cell r="P47">
            <v>0.19800000000000001</v>
          </cell>
        </row>
        <row r="48">
          <cell r="F48" t="str">
            <v>HV Generation Non-Intermittent no RP charge</v>
          </cell>
          <cell r="H48" t="str">
            <v>All the way</v>
          </cell>
          <cell r="J48">
            <v>-5.1100000000000003</v>
          </cell>
          <cell r="K48">
            <v>-0.47399999999999998</v>
          </cell>
          <cell r="L48">
            <v>-0.1</v>
          </cell>
          <cell r="M48">
            <v>61.93</v>
          </cell>
          <cell r="N48">
            <v>0</v>
          </cell>
          <cell r="O48">
            <v>0</v>
          </cell>
          <cell r="P48">
            <v>0</v>
          </cell>
        </row>
      </sheetData>
      <sheetData sheetId="27">
        <row r="19">
          <cell r="H19">
            <v>712381827.50752413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zoomScale="90" zoomScaleNormal="90" zoomScaleSheetLayoutView="100" workbookViewId="0">
      <selection activeCell="G13" sqref="G13"/>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69" t="s">
        <v>690</v>
      </c>
      <c r="B2" s="75"/>
      <c r="C2" s="75"/>
      <c r="D2" s="75"/>
      <c r="E2" s="75"/>
    </row>
    <row r="3" spans="1:8" ht="15" x14ac:dyDescent="0.2">
      <c r="A3" s="79"/>
      <c r="B3" s="162" t="s">
        <v>691</v>
      </c>
      <c r="C3" s="161" t="s">
        <v>737</v>
      </c>
      <c r="D3" s="161" t="s">
        <v>96</v>
      </c>
      <c r="E3" s="161" t="s">
        <v>95</v>
      </c>
    </row>
    <row r="4" spans="1:8" ht="15" x14ac:dyDescent="0.2">
      <c r="A4" s="76" t="s">
        <v>690</v>
      </c>
      <c r="B4" s="31" t="s">
        <v>762</v>
      </c>
      <c r="C4" s="31" t="s">
        <v>763</v>
      </c>
      <c r="D4" s="31" t="s">
        <v>764</v>
      </c>
      <c r="E4" s="31" t="s">
        <v>689</v>
      </c>
    </row>
    <row r="5" spans="1:8" x14ac:dyDescent="0.2">
      <c r="A5" s="75"/>
      <c r="B5" s="75"/>
      <c r="C5" s="75"/>
      <c r="D5" s="75"/>
      <c r="E5" s="75"/>
    </row>
    <row r="6" spans="1:8" ht="16.5" x14ac:dyDescent="0.2">
      <c r="A6" s="78" t="s">
        <v>90</v>
      </c>
      <c r="B6" s="75"/>
      <c r="C6" s="75"/>
      <c r="D6" s="75"/>
      <c r="E6" s="75"/>
    </row>
    <row r="7" spans="1:8" ht="15" x14ac:dyDescent="0.2">
      <c r="A7" s="80" t="s">
        <v>91</v>
      </c>
      <c r="B7" s="233" t="s">
        <v>92</v>
      </c>
      <c r="C7" s="233"/>
      <c r="D7" s="233"/>
      <c r="E7" s="233"/>
    </row>
    <row r="8" spans="1:8" ht="30" customHeight="1" x14ac:dyDescent="0.2">
      <c r="A8" s="85" t="s">
        <v>497</v>
      </c>
      <c r="B8" s="226" t="s">
        <v>755</v>
      </c>
      <c r="C8" s="226"/>
      <c r="D8" s="226"/>
      <c r="E8" s="226"/>
    </row>
    <row r="9" spans="1:8" ht="30" customHeight="1" x14ac:dyDescent="0.2">
      <c r="A9" s="85" t="s">
        <v>498</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26"/>
      <c r="D9" s="226"/>
      <c r="E9" s="226"/>
    </row>
    <row r="10" spans="1:8" ht="30" customHeight="1" x14ac:dyDescent="0.2">
      <c r="A10" s="85" t="s">
        <v>499</v>
      </c>
      <c r="B10" s="226" t="s">
        <v>94</v>
      </c>
      <c r="C10" s="226"/>
      <c r="D10" s="226"/>
      <c r="E10" s="226"/>
    </row>
    <row r="11" spans="1:8" ht="61.5" customHeight="1" x14ac:dyDescent="0.2">
      <c r="A11" s="85" t="s">
        <v>500</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5"/>
      <c r="G11" s="225"/>
      <c r="H11" s="225"/>
    </row>
    <row r="12" spans="1:8" ht="86.25" customHeight="1" x14ac:dyDescent="0.2">
      <c r="A12" s="85" t="s">
        <v>195</v>
      </c>
      <c r="B12" s="231" t="s">
        <v>759</v>
      </c>
      <c r="C12" s="231"/>
      <c r="D12" s="231"/>
      <c r="E12" s="231"/>
    </row>
    <row r="13" spans="1:8" ht="33.75" customHeight="1" x14ac:dyDescent="0.2">
      <c r="A13" s="85" t="s">
        <v>760</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26"/>
      <c r="D13" s="226"/>
      <c r="E13" s="226"/>
    </row>
    <row r="14" spans="1:8" ht="29.25" customHeight="1" x14ac:dyDescent="0.2">
      <c r="A14" s="85" t="s">
        <v>478</v>
      </c>
      <c r="B14" s="226" t="s">
        <v>634</v>
      </c>
      <c r="C14" s="226"/>
      <c r="D14" s="226"/>
      <c r="E14" s="226"/>
    </row>
    <row r="15" spans="1:8" ht="30" customHeight="1" x14ac:dyDescent="0.2">
      <c r="A15" s="85" t="s">
        <v>473</v>
      </c>
      <c r="B15" s="226" t="s">
        <v>474</v>
      </c>
      <c r="C15" s="226"/>
      <c r="D15" s="226"/>
      <c r="E15" s="226"/>
    </row>
    <row r="16" spans="1:8" ht="30" customHeight="1" x14ac:dyDescent="0.2">
      <c r="A16" s="85" t="s">
        <v>576</v>
      </c>
      <c r="B16" s="226" t="s">
        <v>575</v>
      </c>
      <c r="C16" s="226"/>
      <c r="D16" s="226"/>
      <c r="E16" s="226"/>
    </row>
    <row r="17" spans="1:5" x14ac:dyDescent="0.2">
      <c r="A17" s="75"/>
      <c r="B17" s="75"/>
      <c r="C17" s="75"/>
      <c r="D17" s="75"/>
      <c r="E17" s="75"/>
    </row>
    <row r="18" spans="1:5" ht="15" x14ac:dyDescent="0.2">
      <c r="A18" s="81" t="s">
        <v>101</v>
      </c>
      <c r="B18" s="75"/>
      <c r="C18" s="75"/>
      <c r="D18" s="75"/>
      <c r="E18" s="75"/>
    </row>
    <row r="19" spans="1:5" ht="15" x14ac:dyDescent="0.2">
      <c r="A19" s="80"/>
      <c r="B19" s="232"/>
      <c r="C19" s="232"/>
      <c r="D19" s="232"/>
      <c r="E19" s="232"/>
    </row>
    <row r="20" spans="1:5" s="221" customFormat="1" ht="39.75" customHeight="1" x14ac:dyDescent="0.2">
      <c r="A20" s="227" t="s">
        <v>1477</v>
      </c>
      <c r="B20" s="228"/>
      <c r="C20" s="228"/>
      <c r="D20" s="228"/>
      <c r="E20" s="228"/>
    </row>
    <row r="21" spans="1:5" x14ac:dyDescent="0.2">
      <c r="A21" s="75"/>
      <c r="B21" s="75"/>
      <c r="C21" s="75"/>
      <c r="D21" s="75"/>
      <c r="E21" s="75"/>
    </row>
    <row r="22" spans="1:5" ht="15" x14ac:dyDescent="0.2">
      <c r="A22" s="82" t="s">
        <v>102</v>
      </c>
      <c r="B22" s="75"/>
      <c r="C22" s="75"/>
      <c r="D22" s="75"/>
      <c r="E22" s="75"/>
    </row>
    <row r="23" spans="1:5" ht="15" x14ac:dyDescent="0.2">
      <c r="A23" s="77"/>
      <c r="B23" s="232"/>
      <c r="C23" s="232"/>
      <c r="D23" s="232"/>
      <c r="E23" s="232"/>
    </row>
    <row r="24" spans="1:5" ht="28.5" customHeight="1" x14ac:dyDescent="0.2">
      <c r="A24" s="229" t="s">
        <v>501</v>
      </c>
      <c r="B24" s="230"/>
      <c r="C24" s="230"/>
      <c r="D24" s="230"/>
      <c r="E24" s="230"/>
    </row>
    <row r="25" spans="1:5" ht="28.5" customHeight="1" x14ac:dyDescent="0.2">
      <c r="A25" s="224" t="s">
        <v>688</v>
      </c>
      <c r="B25" s="224"/>
      <c r="C25" s="224"/>
      <c r="D25" s="224"/>
      <c r="E25" s="224"/>
    </row>
  </sheetData>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or amended EHV'!Print_Area" display="Annex 6  Charges for New or Amended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09"/>
  <sheetViews>
    <sheetView zoomScale="85" zoomScaleNormal="85" zoomScaleSheetLayoutView="100" workbookViewId="0">
      <selection activeCell="F8" sqref="F8"/>
    </sheetView>
  </sheetViews>
  <sheetFormatPr defaultRowHeight="27.75" customHeight="1" x14ac:dyDescent="0.2"/>
  <cols>
    <col min="1" max="1" width="115.5703125" style="2" bestFit="1" customWidth="1"/>
    <col min="2" max="2" width="48.5703125" style="2" customWidth="1"/>
    <col min="3" max="3" width="57.28515625" style="3" bestFit="1" customWidth="1"/>
    <col min="4" max="4" width="23.7109375" style="214" customWidth="1"/>
    <col min="5" max="5" width="15.5703125" style="2" customWidth="1"/>
    <col min="6" max="16384" width="9.140625" style="2"/>
  </cols>
  <sheetData>
    <row r="1" spans="1:7" ht="27.75" customHeight="1" x14ac:dyDescent="0.2">
      <c r="A1" s="16" t="s">
        <v>93</v>
      </c>
      <c r="B1" s="3"/>
      <c r="C1" s="2"/>
      <c r="E1" s="10"/>
      <c r="F1" s="4"/>
      <c r="G1" s="4"/>
    </row>
    <row r="2" spans="1:7" s="11" customFormat="1" ht="22.5" customHeight="1" x14ac:dyDescent="0.2">
      <c r="A2" s="254" t="str">
        <f>Overview!B4&amp; " - Effective from "&amp;Overview!D4&amp;" - "&amp;Overview!E4&amp;" Nodal/Zonal charges"</f>
        <v>SP Manweb - Effective from 1 April 2020 - Final Nodal/Zonal charges</v>
      </c>
      <c r="B2" s="255"/>
      <c r="C2" s="255"/>
      <c r="D2" s="256"/>
    </row>
    <row r="3" spans="1:7" ht="60.75" customHeight="1" x14ac:dyDescent="0.2">
      <c r="A3" s="21" t="s">
        <v>529</v>
      </c>
      <c r="B3" s="21" t="s">
        <v>51</v>
      </c>
      <c r="C3" s="21" t="s">
        <v>481</v>
      </c>
      <c r="D3" s="215" t="s">
        <v>482</v>
      </c>
    </row>
    <row r="4" spans="1:7" ht="21.75" customHeight="1" x14ac:dyDescent="0.2">
      <c r="A4" s="7" t="s">
        <v>1062</v>
      </c>
      <c r="B4" s="8">
        <v>1</v>
      </c>
      <c r="C4" s="8"/>
      <c r="D4" s="216">
        <v>0</v>
      </c>
    </row>
    <row r="5" spans="1:7" ht="21.75" customHeight="1" x14ac:dyDescent="0.2">
      <c r="A5" s="7" t="s">
        <v>1063</v>
      </c>
      <c r="B5" s="8">
        <v>1</v>
      </c>
      <c r="C5" s="8"/>
      <c r="D5" s="216">
        <v>0</v>
      </c>
    </row>
    <row r="6" spans="1:7" ht="21.75" customHeight="1" x14ac:dyDescent="0.2">
      <c r="A6" s="7" t="s">
        <v>1064</v>
      </c>
      <c r="B6" s="8">
        <v>1</v>
      </c>
      <c r="C6" s="8"/>
      <c r="D6" s="216">
        <v>0</v>
      </c>
    </row>
    <row r="7" spans="1:7" ht="21.75" customHeight="1" x14ac:dyDescent="0.2">
      <c r="A7" s="7" t="s">
        <v>1065</v>
      </c>
      <c r="B7" s="8">
        <v>1</v>
      </c>
      <c r="C7" s="8"/>
      <c r="D7" s="216">
        <v>0</v>
      </c>
    </row>
    <row r="8" spans="1:7" ht="21.75" customHeight="1" x14ac:dyDescent="0.2">
      <c r="A8" s="7" t="s">
        <v>1066</v>
      </c>
      <c r="B8" s="8">
        <v>1</v>
      </c>
      <c r="C8" s="8"/>
      <c r="D8" s="216">
        <v>0</v>
      </c>
    </row>
    <row r="9" spans="1:7" ht="21.75" customHeight="1" x14ac:dyDescent="0.2">
      <c r="A9" s="7" t="s">
        <v>1067</v>
      </c>
      <c r="B9" s="8">
        <v>1</v>
      </c>
      <c r="C9" s="8"/>
      <c r="D9" s="216">
        <v>0</v>
      </c>
    </row>
    <row r="10" spans="1:7" ht="21.75" customHeight="1" x14ac:dyDescent="0.2">
      <c r="A10" s="7" t="s">
        <v>1068</v>
      </c>
      <c r="B10" s="8">
        <v>1</v>
      </c>
      <c r="C10" s="8"/>
      <c r="D10" s="216">
        <v>3.8662670943199999</v>
      </c>
    </row>
    <row r="11" spans="1:7" ht="21.75" customHeight="1" x14ac:dyDescent="0.2">
      <c r="A11" s="7" t="s">
        <v>1069</v>
      </c>
      <c r="B11" s="8">
        <v>1</v>
      </c>
      <c r="C11" s="8"/>
      <c r="D11" s="216">
        <v>0</v>
      </c>
    </row>
    <row r="12" spans="1:7" ht="21.75" customHeight="1" x14ac:dyDescent="0.2">
      <c r="A12" s="7" t="s">
        <v>1070</v>
      </c>
      <c r="B12" s="8">
        <v>1</v>
      </c>
      <c r="C12" s="8"/>
      <c r="D12" s="216">
        <v>0</v>
      </c>
    </row>
    <row r="13" spans="1:7" ht="21.75" customHeight="1" x14ac:dyDescent="0.2">
      <c r="A13" s="7" t="s">
        <v>1071</v>
      </c>
      <c r="B13" s="8">
        <v>1</v>
      </c>
      <c r="C13" s="8"/>
      <c r="D13" s="216">
        <v>0</v>
      </c>
    </row>
    <row r="14" spans="1:7" ht="21.75" customHeight="1" x14ac:dyDescent="0.2">
      <c r="A14" s="7" t="s">
        <v>1072</v>
      </c>
      <c r="B14" s="8">
        <v>1</v>
      </c>
      <c r="C14" s="8"/>
      <c r="D14" s="216">
        <v>0</v>
      </c>
    </row>
    <row r="15" spans="1:7" ht="21.75" customHeight="1" x14ac:dyDescent="0.2">
      <c r="A15" s="7" t="s">
        <v>1073</v>
      </c>
      <c r="B15" s="8">
        <v>1</v>
      </c>
      <c r="C15" s="8"/>
      <c r="D15" s="216">
        <v>0</v>
      </c>
    </row>
    <row r="16" spans="1:7" ht="21.75" customHeight="1" x14ac:dyDescent="0.2">
      <c r="A16" s="7" t="s">
        <v>1074</v>
      </c>
      <c r="B16" s="8">
        <v>1</v>
      </c>
      <c r="C16" s="8"/>
      <c r="D16" s="216">
        <v>0</v>
      </c>
    </row>
    <row r="17" spans="1:4" ht="21.75" customHeight="1" x14ac:dyDescent="0.2">
      <c r="A17" s="7" t="s">
        <v>1075</v>
      </c>
      <c r="B17" s="8">
        <v>1</v>
      </c>
      <c r="C17" s="8"/>
      <c r="D17" s="216">
        <v>0</v>
      </c>
    </row>
    <row r="18" spans="1:4" ht="21.75" customHeight="1" x14ac:dyDescent="0.2">
      <c r="A18" s="7" t="s">
        <v>1076</v>
      </c>
      <c r="B18" s="8">
        <v>1</v>
      </c>
      <c r="C18" s="8"/>
      <c r="D18" s="216">
        <v>0.74556174802399999</v>
      </c>
    </row>
    <row r="19" spans="1:4" ht="21.75" customHeight="1" x14ac:dyDescent="0.2">
      <c r="A19" s="7" t="s">
        <v>1077</v>
      </c>
      <c r="B19" s="8">
        <v>2</v>
      </c>
      <c r="C19" s="8" t="s">
        <v>1062</v>
      </c>
      <c r="D19" s="216">
        <v>0.88084884797399998</v>
      </c>
    </row>
    <row r="20" spans="1:4" ht="21.75" customHeight="1" x14ac:dyDescent="0.2">
      <c r="A20" s="7" t="s">
        <v>1078</v>
      </c>
      <c r="B20" s="8">
        <v>2</v>
      </c>
      <c r="C20" s="8" t="s">
        <v>1063</v>
      </c>
      <c r="D20" s="216">
        <v>2.2223608863700002</v>
      </c>
    </row>
    <row r="21" spans="1:4" ht="21.75" customHeight="1" x14ac:dyDescent="0.2">
      <c r="A21" s="7" t="s">
        <v>1079</v>
      </c>
      <c r="B21" s="8">
        <v>2</v>
      </c>
      <c r="C21" s="8" t="s">
        <v>1063</v>
      </c>
      <c r="D21" s="216">
        <v>0</v>
      </c>
    </row>
    <row r="22" spans="1:4" ht="21.75" customHeight="1" x14ac:dyDescent="0.2">
      <c r="A22" s="7" t="s">
        <v>1080</v>
      </c>
      <c r="B22" s="8">
        <v>2</v>
      </c>
      <c r="C22" s="8" t="s">
        <v>1063</v>
      </c>
      <c r="D22" s="216">
        <v>2.5464763080699999</v>
      </c>
    </row>
    <row r="23" spans="1:4" ht="21.75" customHeight="1" x14ac:dyDescent="0.2">
      <c r="A23" s="7" t="s">
        <v>1081</v>
      </c>
      <c r="B23" s="8">
        <v>2</v>
      </c>
      <c r="C23" s="8" t="s">
        <v>1063</v>
      </c>
      <c r="D23" s="216">
        <v>0</v>
      </c>
    </row>
    <row r="24" spans="1:4" ht="21.75" customHeight="1" x14ac:dyDescent="0.2">
      <c r="A24" s="7" t="s">
        <v>1082</v>
      </c>
      <c r="B24" s="8">
        <v>2</v>
      </c>
      <c r="C24" s="8" t="s">
        <v>1064</v>
      </c>
      <c r="D24" s="216">
        <v>0</v>
      </c>
    </row>
    <row r="25" spans="1:4" ht="21.75" customHeight="1" x14ac:dyDescent="0.2">
      <c r="A25" s="7" t="s">
        <v>1083</v>
      </c>
      <c r="B25" s="8">
        <v>2</v>
      </c>
      <c r="C25" s="8" t="s">
        <v>1064</v>
      </c>
      <c r="D25" s="216">
        <v>2.42406523431</v>
      </c>
    </row>
    <row r="26" spans="1:4" ht="21.75" customHeight="1" x14ac:dyDescent="0.2">
      <c r="A26" s="7" t="s">
        <v>822</v>
      </c>
      <c r="B26" s="8">
        <v>2</v>
      </c>
      <c r="C26" s="8" t="s">
        <v>1064</v>
      </c>
      <c r="D26" s="216">
        <v>0</v>
      </c>
    </row>
    <row r="27" spans="1:4" ht="21.75" customHeight="1" x14ac:dyDescent="0.2">
      <c r="A27" s="7" t="s">
        <v>1084</v>
      </c>
      <c r="B27" s="8">
        <v>2</v>
      </c>
      <c r="C27" s="8" t="s">
        <v>1065</v>
      </c>
      <c r="D27" s="216">
        <v>0</v>
      </c>
    </row>
    <row r="28" spans="1:4" ht="21.75" customHeight="1" x14ac:dyDescent="0.2">
      <c r="A28" s="7" t="s">
        <v>1085</v>
      </c>
      <c r="B28" s="8">
        <v>2</v>
      </c>
      <c r="C28" s="8" t="s">
        <v>1065</v>
      </c>
      <c r="D28" s="216">
        <v>0</v>
      </c>
    </row>
    <row r="29" spans="1:4" ht="21.75" customHeight="1" x14ac:dyDescent="0.2">
      <c r="A29" s="7" t="s">
        <v>1086</v>
      </c>
      <c r="B29" s="8">
        <v>2</v>
      </c>
      <c r="C29" s="8" t="s">
        <v>1065</v>
      </c>
      <c r="D29" s="216">
        <v>0</v>
      </c>
    </row>
    <row r="30" spans="1:4" ht="21.75" customHeight="1" x14ac:dyDescent="0.2">
      <c r="A30" s="7" t="s">
        <v>1087</v>
      </c>
      <c r="B30" s="8">
        <v>2</v>
      </c>
      <c r="C30" s="8" t="s">
        <v>1065</v>
      </c>
      <c r="D30" s="216">
        <v>0.67889773837</v>
      </c>
    </row>
    <row r="31" spans="1:4" ht="21.75" customHeight="1" x14ac:dyDescent="0.2">
      <c r="A31" s="7" t="s">
        <v>1088</v>
      </c>
      <c r="B31" s="8">
        <v>2</v>
      </c>
      <c r="C31" s="8" t="s">
        <v>1065</v>
      </c>
      <c r="D31" s="216">
        <v>0</v>
      </c>
    </row>
    <row r="32" spans="1:4" ht="21.75" customHeight="1" x14ac:dyDescent="0.2">
      <c r="A32" s="7" t="s">
        <v>1089</v>
      </c>
      <c r="B32" s="8">
        <v>2</v>
      </c>
      <c r="C32" s="8" t="s">
        <v>1065</v>
      </c>
      <c r="D32" s="216">
        <v>0</v>
      </c>
    </row>
    <row r="33" spans="1:4" ht="21.75" customHeight="1" x14ac:dyDescent="0.2">
      <c r="A33" s="7" t="s">
        <v>1090</v>
      </c>
      <c r="B33" s="8">
        <v>2</v>
      </c>
      <c r="C33" s="8" t="s">
        <v>1066</v>
      </c>
      <c r="D33" s="216">
        <v>2.3977454634100002</v>
      </c>
    </row>
    <row r="34" spans="1:4" ht="21.75" customHeight="1" x14ac:dyDescent="0.2">
      <c r="A34" s="7" t="s">
        <v>1091</v>
      </c>
      <c r="B34" s="8">
        <v>2</v>
      </c>
      <c r="C34" s="8" t="s">
        <v>1066</v>
      </c>
      <c r="D34" s="216">
        <v>2.3294935481599999</v>
      </c>
    </row>
    <row r="35" spans="1:4" ht="21.75" customHeight="1" x14ac:dyDescent="0.2">
      <c r="A35" s="7" t="s">
        <v>1092</v>
      </c>
      <c r="B35" s="8">
        <v>2</v>
      </c>
      <c r="C35" s="8" t="s">
        <v>1067</v>
      </c>
      <c r="D35" s="216">
        <v>2.6929328165099999</v>
      </c>
    </row>
    <row r="36" spans="1:4" ht="21.75" customHeight="1" x14ac:dyDescent="0.2">
      <c r="A36" s="7" t="s">
        <v>1093</v>
      </c>
      <c r="B36" s="8">
        <v>2</v>
      </c>
      <c r="C36" s="8" t="s">
        <v>1068</v>
      </c>
      <c r="D36" s="216">
        <v>3.7733573956200002</v>
      </c>
    </row>
    <row r="37" spans="1:4" ht="21.75" customHeight="1" x14ac:dyDescent="0.2">
      <c r="A37" s="7" t="s">
        <v>1094</v>
      </c>
      <c r="B37" s="8">
        <v>2</v>
      </c>
      <c r="C37" s="8" t="s">
        <v>1068</v>
      </c>
      <c r="D37" s="216">
        <v>0.78686209237500004</v>
      </c>
    </row>
    <row r="38" spans="1:4" ht="21.75" customHeight="1" x14ac:dyDescent="0.2">
      <c r="A38" s="7" t="s">
        <v>1095</v>
      </c>
      <c r="B38" s="8">
        <v>2</v>
      </c>
      <c r="C38" s="8" t="s">
        <v>1068</v>
      </c>
      <c r="D38" s="216">
        <v>0</v>
      </c>
    </row>
    <row r="39" spans="1:4" ht="21.75" customHeight="1" x14ac:dyDescent="0.2">
      <c r="A39" s="7" t="s">
        <v>1096</v>
      </c>
      <c r="B39" s="8">
        <v>2</v>
      </c>
      <c r="C39" s="8" t="s">
        <v>1068</v>
      </c>
      <c r="D39" s="216">
        <v>0</v>
      </c>
    </row>
    <row r="40" spans="1:4" ht="21.75" customHeight="1" x14ac:dyDescent="0.2">
      <c r="A40" s="7" t="s">
        <v>862</v>
      </c>
      <c r="B40" s="8">
        <v>2</v>
      </c>
      <c r="C40" s="8" t="s">
        <v>1068</v>
      </c>
      <c r="D40" s="216">
        <v>0</v>
      </c>
    </row>
    <row r="41" spans="1:4" ht="21.75" customHeight="1" x14ac:dyDescent="0.2">
      <c r="A41" s="7" t="s">
        <v>1097</v>
      </c>
      <c r="B41" s="8">
        <v>2</v>
      </c>
      <c r="C41" s="8" t="s">
        <v>1069</v>
      </c>
      <c r="D41" s="216">
        <v>0.227694214576</v>
      </c>
    </row>
    <row r="42" spans="1:4" ht="21.75" customHeight="1" x14ac:dyDescent="0.2">
      <c r="A42" s="7" t="s">
        <v>1098</v>
      </c>
      <c r="B42" s="8">
        <v>2</v>
      </c>
      <c r="C42" s="8" t="s">
        <v>1069</v>
      </c>
      <c r="D42" s="216">
        <v>1.7345985052299999</v>
      </c>
    </row>
    <row r="43" spans="1:4" ht="21.75" customHeight="1" x14ac:dyDescent="0.2">
      <c r="A43" s="7" t="s">
        <v>1099</v>
      </c>
      <c r="B43" s="8">
        <v>2</v>
      </c>
      <c r="C43" s="8" t="s">
        <v>1070</v>
      </c>
      <c r="D43" s="216">
        <v>1.61760121336</v>
      </c>
    </row>
    <row r="44" spans="1:4" ht="21.75" customHeight="1" x14ac:dyDescent="0.2">
      <c r="A44" s="7" t="s">
        <v>1100</v>
      </c>
      <c r="B44" s="8">
        <v>2</v>
      </c>
      <c r="C44" s="8" t="s">
        <v>1070</v>
      </c>
      <c r="D44" s="216">
        <v>0</v>
      </c>
    </row>
    <row r="45" spans="1:4" ht="21.75" customHeight="1" x14ac:dyDescent="0.2">
      <c r="A45" s="7" t="s">
        <v>1101</v>
      </c>
      <c r="B45" s="8">
        <v>2</v>
      </c>
      <c r="C45" s="8" t="s">
        <v>1070</v>
      </c>
      <c r="D45" s="216">
        <v>0</v>
      </c>
    </row>
    <row r="46" spans="1:4" ht="21.75" customHeight="1" x14ac:dyDescent="0.2">
      <c r="A46" s="7" t="s">
        <v>1102</v>
      </c>
      <c r="B46" s="8">
        <v>2</v>
      </c>
      <c r="C46" s="8" t="s">
        <v>1070</v>
      </c>
      <c r="D46" s="216">
        <v>4.8752359749999998</v>
      </c>
    </row>
    <row r="47" spans="1:4" ht="21.75" customHeight="1" x14ac:dyDescent="0.2">
      <c r="A47" s="7" t="s">
        <v>1103</v>
      </c>
      <c r="B47" s="8">
        <v>2</v>
      </c>
      <c r="C47" s="8" t="s">
        <v>1071</v>
      </c>
      <c r="D47" s="216">
        <v>0</v>
      </c>
    </row>
    <row r="48" spans="1:4" ht="21.75" customHeight="1" x14ac:dyDescent="0.2">
      <c r="A48" s="7" t="s">
        <v>1104</v>
      </c>
      <c r="B48" s="8">
        <v>2</v>
      </c>
      <c r="C48" s="8" t="s">
        <v>1071</v>
      </c>
      <c r="D48" s="216">
        <v>0.40290038547099999</v>
      </c>
    </row>
    <row r="49" spans="1:4" ht="21.75" customHeight="1" x14ac:dyDescent="0.2">
      <c r="A49" s="7" t="s">
        <v>1105</v>
      </c>
      <c r="B49" s="8">
        <v>2</v>
      </c>
      <c r="C49" s="8" t="s">
        <v>1071</v>
      </c>
      <c r="D49" s="216">
        <v>2.3687131772400001</v>
      </c>
    </row>
    <row r="50" spans="1:4" ht="21.75" customHeight="1" x14ac:dyDescent="0.2">
      <c r="A50" s="7" t="s">
        <v>1106</v>
      </c>
      <c r="B50" s="8">
        <v>2</v>
      </c>
      <c r="C50" s="8" t="s">
        <v>1071</v>
      </c>
      <c r="D50" s="216">
        <v>0</v>
      </c>
    </row>
    <row r="51" spans="1:4" ht="21.75" customHeight="1" x14ac:dyDescent="0.2">
      <c r="A51" s="7" t="s">
        <v>1107</v>
      </c>
      <c r="B51" s="8">
        <v>2</v>
      </c>
      <c r="C51" s="8" t="s">
        <v>1071</v>
      </c>
      <c r="D51" s="216">
        <v>2.1769440420400001</v>
      </c>
    </row>
    <row r="52" spans="1:4" ht="21.75" customHeight="1" x14ac:dyDescent="0.2">
      <c r="A52" s="7" t="s">
        <v>1108</v>
      </c>
      <c r="B52" s="8">
        <v>2</v>
      </c>
      <c r="C52" s="8" t="s">
        <v>1072</v>
      </c>
      <c r="D52" s="216">
        <v>0</v>
      </c>
    </row>
    <row r="53" spans="1:4" ht="21.75" customHeight="1" x14ac:dyDescent="0.2">
      <c r="A53" s="7" t="s">
        <v>1109</v>
      </c>
      <c r="B53" s="8">
        <v>2</v>
      </c>
      <c r="C53" s="8" t="s">
        <v>1073</v>
      </c>
      <c r="D53" s="216">
        <v>0</v>
      </c>
    </row>
    <row r="54" spans="1:4" ht="21.75" customHeight="1" x14ac:dyDescent="0.2">
      <c r="A54" s="7" t="s">
        <v>1110</v>
      </c>
      <c r="B54" s="8">
        <v>2</v>
      </c>
      <c r="C54" s="8" t="s">
        <v>1076</v>
      </c>
      <c r="D54" s="216">
        <v>0</v>
      </c>
    </row>
    <row r="55" spans="1:4" ht="21.75" customHeight="1" x14ac:dyDescent="0.2">
      <c r="A55" s="7" t="s">
        <v>1111</v>
      </c>
      <c r="B55" s="8">
        <v>2</v>
      </c>
      <c r="C55" s="8" t="s">
        <v>1076</v>
      </c>
      <c r="D55" s="216">
        <v>4.7209496869400001</v>
      </c>
    </row>
    <row r="56" spans="1:4" ht="21.75" customHeight="1" x14ac:dyDescent="0.2">
      <c r="A56" s="7" t="s">
        <v>1112</v>
      </c>
      <c r="B56" s="8">
        <v>2</v>
      </c>
      <c r="C56" s="8" t="s">
        <v>1076</v>
      </c>
      <c r="D56" s="216">
        <v>0</v>
      </c>
    </row>
    <row r="57" spans="1:4" ht="21.75" customHeight="1" x14ac:dyDescent="0.2">
      <c r="A57" s="7" t="s">
        <v>1113</v>
      </c>
      <c r="B57" s="8">
        <v>2</v>
      </c>
      <c r="C57" s="8" t="s">
        <v>1076</v>
      </c>
      <c r="D57" s="216">
        <v>0</v>
      </c>
    </row>
    <row r="58" spans="1:4" ht="21.75" customHeight="1" x14ac:dyDescent="0.2">
      <c r="A58" s="7" t="s">
        <v>1114</v>
      </c>
      <c r="B58" s="8">
        <v>3</v>
      </c>
      <c r="C58" s="8" t="s">
        <v>1077</v>
      </c>
      <c r="D58" s="216">
        <v>0</v>
      </c>
    </row>
    <row r="59" spans="1:4" ht="21.75" customHeight="1" x14ac:dyDescent="0.2">
      <c r="A59" s="7" t="s">
        <v>1115</v>
      </c>
      <c r="B59" s="8">
        <v>3</v>
      </c>
      <c r="C59" s="8" t="s">
        <v>1089</v>
      </c>
      <c r="D59" s="216">
        <v>0</v>
      </c>
    </row>
    <row r="60" spans="1:4" ht="21.75" customHeight="1" x14ac:dyDescent="0.2">
      <c r="A60" s="7" t="s">
        <v>1116</v>
      </c>
      <c r="B60" s="8">
        <v>3</v>
      </c>
      <c r="C60" s="8" t="s">
        <v>1108</v>
      </c>
      <c r="D60" s="216">
        <v>0</v>
      </c>
    </row>
    <row r="61" spans="1:4" ht="21.75" customHeight="1" x14ac:dyDescent="0.2">
      <c r="A61" s="7" t="s">
        <v>1117</v>
      </c>
      <c r="B61" s="8">
        <v>3</v>
      </c>
      <c r="C61" s="8" t="s">
        <v>1077</v>
      </c>
      <c r="D61" s="216">
        <v>0</v>
      </c>
    </row>
    <row r="62" spans="1:4" ht="21.75" customHeight="1" x14ac:dyDescent="0.2">
      <c r="A62" s="7" t="s">
        <v>1118</v>
      </c>
      <c r="B62" s="8">
        <v>3</v>
      </c>
      <c r="C62" s="8" t="s">
        <v>1090</v>
      </c>
      <c r="D62" s="216">
        <v>0</v>
      </c>
    </row>
    <row r="63" spans="1:4" ht="21.75" customHeight="1" x14ac:dyDescent="0.2">
      <c r="A63" s="7" t="s">
        <v>1119</v>
      </c>
      <c r="B63" s="8">
        <v>3</v>
      </c>
      <c r="C63" s="8" t="s">
        <v>1096</v>
      </c>
      <c r="D63" s="216">
        <v>0</v>
      </c>
    </row>
    <row r="64" spans="1:4" ht="21.75" customHeight="1" x14ac:dyDescent="0.2">
      <c r="A64" s="7" t="s">
        <v>1120</v>
      </c>
      <c r="B64" s="8">
        <v>3</v>
      </c>
      <c r="C64" s="8" t="s">
        <v>1091</v>
      </c>
      <c r="D64" s="216">
        <v>0</v>
      </c>
    </row>
    <row r="65" spans="1:4" ht="21.75" customHeight="1" x14ac:dyDescent="0.2">
      <c r="A65" s="7" t="s">
        <v>1121</v>
      </c>
      <c r="B65" s="8">
        <v>3</v>
      </c>
      <c r="C65" s="8" t="s">
        <v>1101</v>
      </c>
      <c r="D65" s="216">
        <v>0</v>
      </c>
    </row>
    <row r="66" spans="1:4" ht="21.75" customHeight="1" x14ac:dyDescent="0.2">
      <c r="A66" s="7" t="s">
        <v>1122</v>
      </c>
      <c r="B66" s="8">
        <v>3</v>
      </c>
      <c r="C66" s="8" t="s">
        <v>1093</v>
      </c>
      <c r="D66" s="216">
        <v>0</v>
      </c>
    </row>
    <row r="67" spans="1:4" ht="21.75" customHeight="1" x14ac:dyDescent="0.2">
      <c r="A67" s="7" t="s">
        <v>1123</v>
      </c>
      <c r="B67" s="8">
        <v>3</v>
      </c>
      <c r="C67" s="8" t="s">
        <v>1094</v>
      </c>
      <c r="D67" s="216">
        <v>0</v>
      </c>
    </row>
    <row r="68" spans="1:4" ht="21.75" customHeight="1" x14ac:dyDescent="0.2">
      <c r="A68" s="7" t="s">
        <v>1124</v>
      </c>
      <c r="B68" s="8">
        <v>3</v>
      </c>
      <c r="C68" s="8" t="s">
        <v>1086</v>
      </c>
      <c r="D68" s="216">
        <v>0</v>
      </c>
    </row>
    <row r="69" spans="1:4" ht="21.75" customHeight="1" x14ac:dyDescent="0.2">
      <c r="A69" s="7" t="s">
        <v>1125</v>
      </c>
      <c r="B69" s="8">
        <v>3</v>
      </c>
      <c r="C69" s="8" t="s">
        <v>1101</v>
      </c>
      <c r="D69" s="216">
        <v>0</v>
      </c>
    </row>
    <row r="70" spans="1:4" ht="21.75" customHeight="1" x14ac:dyDescent="0.2">
      <c r="A70" s="7" t="s">
        <v>1126</v>
      </c>
      <c r="B70" s="8">
        <v>3</v>
      </c>
      <c r="C70" s="8" t="s">
        <v>1102</v>
      </c>
      <c r="D70" s="216">
        <v>0</v>
      </c>
    </row>
    <row r="71" spans="1:4" ht="21.75" customHeight="1" x14ac:dyDescent="0.2">
      <c r="A71" s="7" t="s">
        <v>1127</v>
      </c>
      <c r="B71" s="8">
        <v>3</v>
      </c>
      <c r="C71" s="8" t="s">
        <v>1101</v>
      </c>
      <c r="D71" s="216">
        <v>0</v>
      </c>
    </row>
    <row r="72" spans="1:4" ht="21.75" customHeight="1" x14ac:dyDescent="0.2">
      <c r="A72" s="7" t="s">
        <v>1128</v>
      </c>
      <c r="B72" s="8">
        <v>3</v>
      </c>
      <c r="C72" s="8" t="s">
        <v>1107</v>
      </c>
      <c r="D72" s="216">
        <v>0</v>
      </c>
    </row>
    <row r="73" spans="1:4" ht="21.75" customHeight="1" x14ac:dyDescent="0.2">
      <c r="A73" s="7" t="s">
        <v>1129</v>
      </c>
      <c r="B73" s="8">
        <v>3</v>
      </c>
      <c r="C73" s="8" t="s">
        <v>1093</v>
      </c>
      <c r="D73" s="216">
        <v>0</v>
      </c>
    </row>
    <row r="74" spans="1:4" ht="21.75" customHeight="1" x14ac:dyDescent="0.2">
      <c r="A74" s="7" t="s">
        <v>1130</v>
      </c>
      <c r="B74" s="8">
        <v>3</v>
      </c>
      <c r="C74" s="8" t="s">
        <v>1109</v>
      </c>
      <c r="D74" s="216">
        <v>0</v>
      </c>
    </row>
    <row r="75" spans="1:4" ht="21.75" customHeight="1" x14ac:dyDescent="0.2">
      <c r="A75" s="7" t="s">
        <v>1131</v>
      </c>
      <c r="B75" s="8">
        <v>3</v>
      </c>
      <c r="C75" s="8" t="s">
        <v>1109</v>
      </c>
      <c r="D75" s="216">
        <v>0</v>
      </c>
    </row>
    <row r="76" spans="1:4" ht="21.75" customHeight="1" x14ac:dyDescent="0.2">
      <c r="A76" s="7" t="s">
        <v>1132</v>
      </c>
      <c r="B76" s="8">
        <v>3</v>
      </c>
      <c r="C76" s="8" t="s">
        <v>1083</v>
      </c>
      <c r="D76" s="216">
        <v>0</v>
      </c>
    </row>
    <row r="77" spans="1:4" ht="21.75" customHeight="1" x14ac:dyDescent="0.2">
      <c r="A77" s="7" t="s">
        <v>1133</v>
      </c>
      <c r="B77" s="8">
        <v>3</v>
      </c>
      <c r="C77" s="8" t="s">
        <v>1103</v>
      </c>
      <c r="D77" s="216">
        <v>2.4895987263400001</v>
      </c>
    </row>
    <row r="78" spans="1:4" ht="21.75" customHeight="1" x14ac:dyDescent="0.2">
      <c r="A78" s="7" t="s">
        <v>1134</v>
      </c>
      <c r="B78" s="8">
        <v>3</v>
      </c>
      <c r="C78" s="8" t="s">
        <v>1079</v>
      </c>
      <c r="D78" s="216">
        <v>0</v>
      </c>
    </row>
    <row r="79" spans="1:4" ht="21.75" customHeight="1" x14ac:dyDescent="0.2">
      <c r="A79" s="7" t="s">
        <v>1135</v>
      </c>
      <c r="B79" s="8">
        <v>3</v>
      </c>
      <c r="C79" s="8" t="s">
        <v>1102</v>
      </c>
      <c r="D79" s="216">
        <v>0</v>
      </c>
    </row>
    <row r="80" spans="1:4" ht="21.75" customHeight="1" x14ac:dyDescent="0.2">
      <c r="A80" s="7" t="s">
        <v>1136</v>
      </c>
      <c r="B80" s="8">
        <v>3</v>
      </c>
      <c r="C80" s="8" t="s">
        <v>1097</v>
      </c>
      <c r="D80" s="216">
        <v>0</v>
      </c>
    </row>
    <row r="81" spans="1:4" ht="21.75" customHeight="1" x14ac:dyDescent="0.2">
      <c r="A81" s="7" t="s">
        <v>1137</v>
      </c>
      <c r="B81" s="8">
        <v>3</v>
      </c>
      <c r="C81" s="8" t="s">
        <v>1111</v>
      </c>
      <c r="D81" s="216">
        <v>0</v>
      </c>
    </row>
    <row r="82" spans="1:4" ht="21.75" customHeight="1" x14ac:dyDescent="0.2">
      <c r="A82" s="7" t="s">
        <v>1138</v>
      </c>
      <c r="B82" s="8">
        <v>3</v>
      </c>
      <c r="C82" s="8" t="s">
        <v>1092</v>
      </c>
      <c r="D82" s="216">
        <v>0</v>
      </c>
    </row>
    <row r="83" spans="1:4" ht="21.75" customHeight="1" x14ac:dyDescent="0.2">
      <c r="A83" s="7" t="s">
        <v>1139</v>
      </c>
      <c r="B83" s="8">
        <v>3</v>
      </c>
      <c r="C83" s="8" t="s">
        <v>1099</v>
      </c>
      <c r="D83" s="216">
        <v>0</v>
      </c>
    </row>
    <row r="84" spans="1:4" ht="21.75" customHeight="1" x14ac:dyDescent="0.2">
      <c r="A84" s="7" t="s">
        <v>1140</v>
      </c>
      <c r="B84" s="8">
        <v>3</v>
      </c>
      <c r="C84" s="8" t="s">
        <v>1091</v>
      </c>
      <c r="D84" s="216">
        <v>2.7992238790899999</v>
      </c>
    </row>
    <row r="85" spans="1:4" ht="21.75" customHeight="1" x14ac:dyDescent="0.2">
      <c r="A85" s="7" t="s">
        <v>1141</v>
      </c>
      <c r="B85" s="8">
        <v>3</v>
      </c>
      <c r="C85" s="8" t="s">
        <v>1108</v>
      </c>
      <c r="D85" s="216">
        <v>0</v>
      </c>
    </row>
    <row r="86" spans="1:4" ht="21.75" customHeight="1" x14ac:dyDescent="0.2">
      <c r="A86" s="7" t="s">
        <v>1142</v>
      </c>
      <c r="B86" s="8">
        <v>3</v>
      </c>
      <c r="C86" s="8" t="s">
        <v>1093</v>
      </c>
      <c r="D86" s="216">
        <v>0</v>
      </c>
    </row>
    <row r="87" spans="1:4" ht="21.75" customHeight="1" x14ac:dyDescent="0.2">
      <c r="A87" s="7" t="s">
        <v>1143</v>
      </c>
      <c r="B87" s="8">
        <v>3</v>
      </c>
      <c r="C87" s="8" t="s">
        <v>1084</v>
      </c>
      <c r="D87" s="216">
        <v>0</v>
      </c>
    </row>
    <row r="88" spans="1:4" ht="21.75" customHeight="1" x14ac:dyDescent="0.2">
      <c r="A88" s="7" t="s">
        <v>1144</v>
      </c>
      <c r="B88" s="8">
        <v>3</v>
      </c>
      <c r="C88" s="8" t="s">
        <v>1084</v>
      </c>
      <c r="D88" s="216">
        <v>0</v>
      </c>
    </row>
    <row r="89" spans="1:4" ht="21.75" customHeight="1" x14ac:dyDescent="0.2">
      <c r="A89" s="7" t="s">
        <v>1145</v>
      </c>
      <c r="B89" s="8">
        <v>3</v>
      </c>
      <c r="C89" s="8" t="s">
        <v>1082</v>
      </c>
      <c r="D89" s="216">
        <v>0</v>
      </c>
    </row>
    <row r="90" spans="1:4" ht="21.75" customHeight="1" x14ac:dyDescent="0.2">
      <c r="A90" s="7" t="s">
        <v>1146</v>
      </c>
      <c r="B90" s="8">
        <v>3</v>
      </c>
      <c r="C90" s="8" t="s">
        <v>1108</v>
      </c>
      <c r="D90" s="216">
        <v>0</v>
      </c>
    </row>
    <row r="91" spans="1:4" ht="21.75" customHeight="1" x14ac:dyDescent="0.2">
      <c r="A91" s="7" t="s">
        <v>1147</v>
      </c>
      <c r="B91" s="8">
        <v>3</v>
      </c>
      <c r="C91" s="8" t="s">
        <v>1079</v>
      </c>
      <c r="D91" s="216">
        <v>0</v>
      </c>
    </row>
    <row r="92" spans="1:4" ht="21.75" customHeight="1" x14ac:dyDescent="0.2">
      <c r="A92" s="7" t="s">
        <v>1148</v>
      </c>
      <c r="B92" s="8">
        <v>3</v>
      </c>
      <c r="C92" s="8" t="s">
        <v>1098</v>
      </c>
      <c r="D92" s="216">
        <v>0</v>
      </c>
    </row>
    <row r="93" spans="1:4" ht="21.75" customHeight="1" x14ac:dyDescent="0.2">
      <c r="A93" s="7" t="s">
        <v>1149</v>
      </c>
      <c r="B93" s="8">
        <v>3</v>
      </c>
      <c r="C93" s="8" t="s">
        <v>1092</v>
      </c>
      <c r="D93" s="216">
        <v>0</v>
      </c>
    </row>
    <row r="94" spans="1:4" ht="21.75" customHeight="1" x14ac:dyDescent="0.2">
      <c r="A94" s="7" t="s">
        <v>1150</v>
      </c>
      <c r="B94" s="8">
        <v>3</v>
      </c>
      <c r="C94" s="8" t="s">
        <v>1082</v>
      </c>
      <c r="D94" s="216">
        <v>0</v>
      </c>
    </row>
    <row r="95" spans="1:4" ht="21.75" customHeight="1" x14ac:dyDescent="0.2">
      <c r="A95" s="7" t="s">
        <v>1151</v>
      </c>
      <c r="B95" s="8">
        <v>3</v>
      </c>
      <c r="C95" s="8" t="s">
        <v>1109</v>
      </c>
      <c r="D95" s="216">
        <v>0</v>
      </c>
    </row>
    <row r="96" spans="1:4" ht="21.75" customHeight="1" x14ac:dyDescent="0.2">
      <c r="A96" s="7" t="s">
        <v>1152</v>
      </c>
      <c r="B96" s="8">
        <v>3</v>
      </c>
      <c r="C96" s="8" t="s">
        <v>1102</v>
      </c>
      <c r="D96" s="216">
        <v>0</v>
      </c>
    </row>
    <row r="97" spans="1:4" ht="21.75" customHeight="1" x14ac:dyDescent="0.2">
      <c r="A97" s="7" t="s">
        <v>1153</v>
      </c>
      <c r="B97" s="8">
        <v>3</v>
      </c>
      <c r="C97" s="8" t="s">
        <v>1104</v>
      </c>
      <c r="D97" s="216">
        <v>0</v>
      </c>
    </row>
    <row r="98" spans="1:4" ht="21.75" customHeight="1" x14ac:dyDescent="0.2">
      <c r="A98" s="7" t="s">
        <v>1154</v>
      </c>
      <c r="B98" s="8">
        <v>3</v>
      </c>
      <c r="C98" s="8" t="s">
        <v>1102</v>
      </c>
      <c r="D98" s="216">
        <v>0</v>
      </c>
    </row>
    <row r="99" spans="1:4" ht="21.75" customHeight="1" x14ac:dyDescent="0.2">
      <c r="A99" s="7" t="s">
        <v>1155</v>
      </c>
      <c r="B99" s="8">
        <v>3</v>
      </c>
      <c r="C99" s="8" t="s">
        <v>1094</v>
      </c>
      <c r="D99" s="216">
        <v>0.77409716279100005</v>
      </c>
    </row>
    <row r="100" spans="1:4" ht="21.75" customHeight="1" x14ac:dyDescent="0.2">
      <c r="A100" s="7" t="s">
        <v>1156</v>
      </c>
      <c r="B100" s="8">
        <v>3</v>
      </c>
      <c r="C100" s="8" t="s">
        <v>1080</v>
      </c>
      <c r="D100" s="216">
        <v>0</v>
      </c>
    </row>
    <row r="101" spans="1:4" ht="21.75" customHeight="1" x14ac:dyDescent="0.2">
      <c r="A101" s="7" t="s">
        <v>1157</v>
      </c>
      <c r="B101" s="8">
        <v>3</v>
      </c>
      <c r="C101" s="8" t="s">
        <v>1097</v>
      </c>
      <c r="D101" s="216">
        <v>0</v>
      </c>
    </row>
    <row r="102" spans="1:4" ht="21.75" customHeight="1" x14ac:dyDescent="0.2">
      <c r="A102" s="7" t="s">
        <v>1158</v>
      </c>
      <c r="B102" s="8">
        <v>3</v>
      </c>
      <c r="C102" s="8" t="s">
        <v>1097</v>
      </c>
      <c r="D102" s="216">
        <v>0</v>
      </c>
    </row>
    <row r="103" spans="1:4" ht="21.75" customHeight="1" x14ac:dyDescent="0.2">
      <c r="A103" s="7" t="s">
        <v>1159</v>
      </c>
      <c r="B103" s="8">
        <v>3</v>
      </c>
      <c r="C103" s="8" t="s">
        <v>1084</v>
      </c>
      <c r="D103" s="216">
        <v>0</v>
      </c>
    </row>
    <row r="104" spans="1:4" ht="21.75" customHeight="1" x14ac:dyDescent="0.2">
      <c r="A104" s="7" t="s">
        <v>1160</v>
      </c>
      <c r="B104" s="8">
        <v>3</v>
      </c>
      <c r="C104" s="8" t="s">
        <v>1087</v>
      </c>
      <c r="D104" s="216">
        <v>4.91268559324</v>
      </c>
    </row>
    <row r="105" spans="1:4" ht="21.75" customHeight="1" x14ac:dyDescent="0.2">
      <c r="A105" s="7" t="s">
        <v>1161</v>
      </c>
      <c r="B105" s="8">
        <v>3</v>
      </c>
      <c r="C105" s="8" t="s">
        <v>1082</v>
      </c>
      <c r="D105" s="216">
        <v>0</v>
      </c>
    </row>
    <row r="106" spans="1:4" ht="21.75" customHeight="1" x14ac:dyDescent="0.2">
      <c r="A106" s="7" t="s">
        <v>1162</v>
      </c>
      <c r="B106" s="8">
        <v>3</v>
      </c>
      <c r="C106" s="8" t="s">
        <v>1099</v>
      </c>
      <c r="D106" s="216">
        <v>0</v>
      </c>
    </row>
    <row r="107" spans="1:4" ht="21.75" customHeight="1" x14ac:dyDescent="0.2">
      <c r="A107" s="7" t="s">
        <v>1163</v>
      </c>
      <c r="B107" s="8">
        <v>3</v>
      </c>
      <c r="C107" s="8" t="s">
        <v>1112</v>
      </c>
      <c r="D107" s="216">
        <v>0</v>
      </c>
    </row>
    <row r="108" spans="1:4" ht="21.75" customHeight="1" x14ac:dyDescent="0.2">
      <c r="A108" s="7" t="s">
        <v>1164</v>
      </c>
      <c r="B108" s="8">
        <v>3</v>
      </c>
      <c r="C108" s="8" t="s">
        <v>1104</v>
      </c>
      <c r="D108" s="216">
        <v>0</v>
      </c>
    </row>
    <row r="109" spans="1:4" ht="21.75" customHeight="1" x14ac:dyDescent="0.2">
      <c r="A109" s="7" t="s">
        <v>1165</v>
      </c>
      <c r="B109" s="8">
        <v>3</v>
      </c>
      <c r="C109" s="8" t="s">
        <v>1097</v>
      </c>
      <c r="D109" s="216">
        <v>0</v>
      </c>
    </row>
    <row r="110" spans="1:4" ht="21.75" customHeight="1" x14ac:dyDescent="0.2">
      <c r="A110" s="7" t="s">
        <v>1166</v>
      </c>
      <c r="B110" s="8">
        <v>3</v>
      </c>
      <c r="C110" s="8" t="s">
        <v>1080</v>
      </c>
      <c r="D110" s="216">
        <v>0</v>
      </c>
    </row>
    <row r="111" spans="1:4" ht="21.75" customHeight="1" x14ac:dyDescent="0.2">
      <c r="A111" s="7" t="s">
        <v>1167</v>
      </c>
      <c r="B111" s="8">
        <v>3</v>
      </c>
      <c r="C111" s="8" t="s">
        <v>1100</v>
      </c>
      <c r="D111" s="216">
        <v>0</v>
      </c>
    </row>
    <row r="112" spans="1:4" ht="21.75" customHeight="1" x14ac:dyDescent="0.2">
      <c r="A112" s="7" t="s">
        <v>1168</v>
      </c>
      <c r="B112" s="8">
        <v>3</v>
      </c>
      <c r="C112" s="8" t="s">
        <v>1111</v>
      </c>
      <c r="D112" s="216">
        <v>0</v>
      </c>
    </row>
    <row r="113" spans="1:4" ht="21.75" customHeight="1" x14ac:dyDescent="0.2">
      <c r="A113" s="7" t="s">
        <v>1169</v>
      </c>
      <c r="B113" s="8">
        <v>3</v>
      </c>
      <c r="C113" s="8" t="s">
        <v>1087</v>
      </c>
      <c r="D113" s="216">
        <v>0</v>
      </c>
    </row>
    <row r="114" spans="1:4" ht="21.75" customHeight="1" x14ac:dyDescent="0.2">
      <c r="A114" s="7" t="s">
        <v>1170</v>
      </c>
      <c r="B114" s="8">
        <v>3</v>
      </c>
      <c r="C114" s="8" t="s">
        <v>1108</v>
      </c>
      <c r="D114" s="216">
        <v>0</v>
      </c>
    </row>
    <row r="115" spans="1:4" ht="21.75" customHeight="1" x14ac:dyDescent="0.2">
      <c r="A115" s="7" t="s">
        <v>1171</v>
      </c>
      <c r="B115" s="8">
        <v>3</v>
      </c>
      <c r="C115" s="8" t="s">
        <v>1102</v>
      </c>
      <c r="D115" s="216">
        <v>0</v>
      </c>
    </row>
    <row r="116" spans="1:4" ht="21.75" customHeight="1" x14ac:dyDescent="0.2">
      <c r="A116" s="7" t="s">
        <v>1172</v>
      </c>
      <c r="B116" s="8">
        <v>3</v>
      </c>
      <c r="C116" s="8" t="s">
        <v>1102</v>
      </c>
      <c r="D116" s="216">
        <v>0</v>
      </c>
    </row>
    <row r="117" spans="1:4" ht="21.75" customHeight="1" x14ac:dyDescent="0.2">
      <c r="A117" s="7" t="s">
        <v>1173</v>
      </c>
      <c r="B117" s="8">
        <v>3</v>
      </c>
      <c r="C117" s="8" t="s">
        <v>1093</v>
      </c>
      <c r="D117" s="216">
        <v>0</v>
      </c>
    </row>
    <row r="118" spans="1:4" ht="21.75" customHeight="1" x14ac:dyDescent="0.2">
      <c r="A118" s="7" t="s">
        <v>1174</v>
      </c>
      <c r="B118" s="8">
        <v>3</v>
      </c>
      <c r="C118" s="8" t="s">
        <v>1111</v>
      </c>
      <c r="D118" s="216">
        <v>0</v>
      </c>
    </row>
    <row r="119" spans="1:4" ht="21.75" customHeight="1" x14ac:dyDescent="0.2">
      <c r="A119" s="7" t="s">
        <v>1175</v>
      </c>
      <c r="B119" s="8">
        <v>3</v>
      </c>
      <c r="C119" s="8" t="s">
        <v>1100</v>
      </c>
      <c r="D119" s="216">
        <v>0</v>
      </c>
    </row>
    <row r="120" spans="1:4" ht="21.75" customHeight="1" x14ac:dyDescent="0.2">
      <c r="A120" s="7" t="s">
        <v>1176</v>
      </c>
      <c r="B120" s="8">
        <v>3</v>
      </c>
      <c r="C120" s="8" t="s">
        <v>1095</v>
      </c>
      <c r="D120" s="216">
        <v>0</v>
      </c>
    </row>
    <row r="121" spans="1:4" ht="21.75" customHeight="1" x14ac:dyDescent="0.2">
      <c r="A121" s="7" t="s">
        <v>1177</v>
      </c>
      <c r="B121" s="8">
        <v>3</v>
      </c>
      <c r="C121" s="8" t="s">
        <v>1095</v>
      </c>
      <c r="D121" s="216">
        <v>0</v>
      </c>
    </row>
    <row r="122" spans="1:4" ht="21.75" customHeight="1" x14ac:dyDescent="0.2">
      <c r="A122" s="7" t="s">
        <v>1178</v>
      </c>
      <c r="B122" s="8">
        <v>3</v>
      </c>
      <c r="C122" s="8" t="s">
        <v>1108</v>
      </c>
      <c r="D122" s="216">
        <v>0</v>
      </c>
    </row>
    <row r="123" spans="1:4" ht="21.75" customHeight="1" x14ac:dyDescent="0.2">
      <c r="A123" s="7" t="s">
        <v>1179</v>
      </c>
      <c r="B123" s="8">
        <v>3</v>
      </c>
      <c r="C123" s="8" t="s">
        <v>1082</v>
      </c>
      <c r="D123" s="216">
        <v>0</v>
      </c>
    </row>
    <row r="124" spans="1:4" ht="21.75" customHeight="1" x14ac:dyDescent="0.2">
      <c r="A124" s="7" t="s">
        <v>1180</v>
      </c>
      <c r="B124" s="8">
        <v>3</v>
      </c>
      <c r="C124" s="8" t="s">
        <v>1077</v>
      </c>
      <c r="D124" s="216">
        <v>0</v>
      </c>
    </row>
    <row r="125" spans="1:4" ht="21.75" customHeight="1" x14ac:dyDescent="0.2">
      <c r="A125" s="7" t="s">
        <v>1181</v>
      </c>
      <c r="B125" s="8">
        <v>3</v>
      </c>
      <c r="C125" s="8" t="s">
        <v>1110</v>
      </c>
      <c r="D125" s="216">
        <v>0</v>
      </c>
    </row>
    <row r="126" spans="1:4" ht="21.75" customHeight="1" x14ac:dyDescent="0.2">
      <c r="A126" s="7" t="s">
        <v>1182</v>
      </c>
      <c r="B126" s="8">
        <v>3</v>
      </c>
      <c r="C126" s="8" t="s">
        <v>1091</v>
      </c>
      <c r="D126" s="216">
        <v>0</v>
      </c>
    </row>
    <row r="127" spans="1:4" ht="21.75" customHeight="1" x14ac:dyDescent="0.2">
      <c r="A127" s="7" t="s">
        <v>1183</v>
      </c>
      <c r="B127" s="8">
        <v>3</v>
      </c>
      <c r="C127" s="8" t="s">
        <v>1098</v>
      </c>
      <c r="D127" s="216">
        <v>0</v>
      </c>
    </row>
    <row r="128" spans="1:4" ht="21.75" customHeight="1" x14ac:dyDescent="0.2">
      <c r="A128" s="7" t="s">
        <v>1184</v>
      </c>
      <c r="B128" s="8">
        <v>3</v>
      </c>
      <c r="C128" s="8" t="s">
        <v>1082</v>
      </c>
      <c r="D128" s="216">
        <v>0</v>
      </c>
    </row>
    <row r="129" spans="1:4" ht="21.75" customHeight="1" x14ac:dyDescent="0.2">
      <c r="A129" s="7" t="s">
        <v>1185</v>
      </c>
      <c r="B129" s="8">
        <v>3</v>
      </c>
      <c r="C129" s="8" t="s">
        <v>1107</v>
      </c>
      <c r="D129" s="216">
        <v>0</v>
      </c>
    </row>
    <row r="130" spans="1:4" ht="21.75" customHeight="1" x14ac:dyDescent="0.2">
      <c r="A130" s="7" t="s">
        <v>1186</v>
      </c>
      <c r="B130" s="8">
        <v>3</v>
      </c>
      <c r="C130" s="8" t="s">
        <v>1112</v>
      </c>
      <c r="D130" s="216">
        <v>0</v>
      </c>
    </row>
    <row r="131" spans="1:4" ht="21.75" customHeight="1" x14ac:dyDescent="0.2">
      <c r="A131" s="7" t="s">
        <v>1187</v>
      </c>
      <c r="B131" s="8">
        <v>3</v>
      </c>
      <c r="C131" s="8" t="s">
        <v>1107</v>
      </c>
      <c r="D131" s="216">
        <v>0</v>
      </c>
    </row>
    <row r="132" spans="1:4" ht="21.75" customHeight="1" x14ac:dyDescent="0.2">
      <c r="A132" s="7" t="s">
        <v>1188</v>
      </c>
      <c r="B132" s="8">
        <v>3</v>
      </c>
      <c r="C132" s="8" t="s">
        <v>1104</v>
      </c>
      <c r="D132" s="216">
        <v>0</v>
      </c>
    </row>
    <row r="133" spans="1:4" ht="21.75" customHeight="1" x14ac:dyDescent="0.2">
      <c r="A133" s="7" t="s">
        <v>1189</v>
      </c>
      <c r="B133" s="8">
        <v>3</v>
      </c>
      <c r="C133" s="8" t="s">
        <v>1085</v>
      </c>
      <c r="D133" s="216">
        <v>0</v>
      </c>
    </row>
    <row r="134" spans="1:4" ht="21.75" customHeight="1" x14ac:dyDescent="0.2">
      <c r="A134" s="7" t="s">
        <v>1190</v>
      </c>
      <c r="B134" s="8">
        <v>3</v>
      </c>
      <c r="C134" s="8" t="s">
        <v>1111</v>
      </c>
      <c r="D134" s="216">
        <v>0</v>
      </c>
    </row>
    <row r="135" spans="1:4" ht="21.75" customHeight="1" x14ac:dyDescent="0.2">
      <c r="A135" s="7" t="s">
        <v>1191</v>
      </c>
      <c r="B135" s="8">
        <v>3</v>
      </c>
      <c r="C135" s="8" t="s">
        <v>1099</v>
      </c>
      <c r="D135" s="216">
        <v>0</v>
      </c>
    </row>
    <row r="136" spans="1:4" ht="21.75" customHeight="1" x14ac:dyDescent="0.2">
      <c r="A136" s="7" t="s">
        <v>1192</v>
      </c>
      <c r="B136" s="8">
        <v>3</v>
      </c>
      <c r="C136" s="8" t="s">
        <v>1089</v>
      </c>
      <c r="D136" s="216">
        <v>0</v>
      </c>
    </row>
    <row r="137" spans="1:4" ht="21.75" customHeight="1" x14ac:dyDescent="0.2">
      <c r="A137" s="7" t="s">
        <v>1193</v>
      </c>
      <c r="B137" s="8">
        <v>3</v>
      </c>
      <c r="C137" s="8" t="s">
        <v>1099</v>
      </c>
      <c r="D137" s="216">
        <v>0</v>
      </c>
    </row>
    <row r="138" spans="1:4" ht="21.75" customHeight="1" x14ac:dyDescent="0.2">
      <c r="A138" s="7" t="s">
        <v>1194</v>
      </c>
      <c r="B138" s="8">
        <v>3</v>
      </c>
      <c r="C138" s="8" t="s">
        <v>1086</v>
      </c>
      <c r="D138" s="216">
        <v>0</v>
      </c>
    </row>
    <row r="139" spans="1:4" ht="21.75" customHeight="1" x14ac:dyDescent="0.2">
      <c r="A139" s="7" t="s">
        <v>1195</v>
      </c>
      <c r="B139" s="8">
        <v>3</v>
      </c>
      <c r="C139" s="8" t="s">
        <v>1079</v>
      </c>
      <c r="D139" s="216">
        <v>0</v>
      </c>
    </row>
    <row r="140" spans="1:4" ht="21.75" customHeight="1" x14ac:dyDescent="0.2">
      <c r="A140" s="7" t="s">
        <v>1196</v>
      </c>
      <c r="B140" s="8">
        <v>3</v>
      </c>
      <c r="C140" s="8" t="s">
        <v>1093</v>
      </c>
      <c r="D140" s="216">
        <v>0</v>
      </c>
    </row>
    <row r="141" spans="1:4" ht="21.75" customHeight="1" x14ac:dyDescent="0.2">
      <c r="A141" s="7" t="s">
        <v>1197</v>
      </c>
      <c r="B141" s="8">
        <v>3</v>
      </c>
      <c r="C141" s="8" t="s">
        <v>1112</v>
      </c>
      <c r="D141" s="216">
        <v>0</v>
      </c>
    </row>
    <row r="142" spans="1:4" ht="21.75" customHeight="1" x14ac:dyDescent="0.2">
      <c r="A142" s="7" t="s">
        <v>1198</v>
      </c>
      <c r="B142" s="8">
        <v>3</v>
      </c>
      <c r="C142" s="8" t="s">
        <v>1108</v>
      </c>
      <c r="D142" s="216">
        <v>0</v>
      </c>
    </row>
    <row r="143" spans="1:4" ht="21.75" customHeight="1" x14ac:dyDescent="0.2">
      <c r="A143" s="7" t="s">
        <v>1199</v>
      </c>
      <c r="B143" s="8">
        <v>3</v>
      </c>
      <c r="C143" s="8" t="s">
        <v>1098</v>
      </c>
      <c r="D143" s="216">
        <v>0</v>
      </c>
    </row>
    <row r="144" spans="1:4" ht="21.75" customHeight="1" x14ac:dyDescent="0.2">
      <c r="A144" s="7" t="s">
        <v>1200</v>
      </c>
      <c r="B144" s="8">
        <v>3</v>
      </c>
      <c r="C144" s="8" t="s">
        <v>1078</v>
      </c>
      <c r="D144" s="216">
        <v>0</v>
      </c>
    </row>
    <row r="145" spans="1:4" ht="21.75" customHeight="1" x14ac:dyDescent="0.2">
      <c r="A145" s="7" t="s">
        <v>1201</v>
      </c>
      <c r="B145" s="8">
        <v>3</v>
      </c>
      <c r="C145" s="8" t="s">
        <v>1100</v>
      </c>
      <c r="D145" s="216">
        <v>0</v>
      </c>
    </row>
    <row r="146" spans="1:4" ht="21.75" customHeight="1" x14ac:dyDescent="0.2">
      <c r="A146" s="7" t="s">
        <v>1202</v>
      </c>
      <c r="B146" s="8">
        <v>3</v>
      </c>
      <c r="C146" s="8" t="s">
        <v>1100</v>
      </c>
      <c r="D146" s="216">
        <v>0</v>
      </c>
    </row>
    <row r="147" spans="1:4" ht="21.75" customHeight="1" x14ac:dyDescent="0.2">
      <c r="A147" s="7" t="s">
        <v>1203</v>
      </c>
      <c r="B147" s="8">
        <v>3</v>
      </c>
      <c r="C147" s="8" t="s">
        <v>1098</v>
      </c>
      <c r="D147" s="216">
        <v>0</v>
      </c>
    </row>
    <row r="148" spans="1:4" ht="21.75" customHeight="1" x14ac:dyDescent="0.2">
      <c r="A148" s="7" t="s">
        <v>1204</v>
      </c>
      <c r="B148" s="8">
        <v>3</v>
      </c>
      <c r="C148" s="8" t="s">
        <v>1081</v>
      </c>
      <c r="D148" s="216">
        <v>0</v>
      </c>
    </row>
    <row r="149" spans="1:4" ht="21.75" customHeight="1" x14ac:dyDescent="0.2">
      <c r="A149" s="7" t="s">
        <v>1205</v>
      </c>
      <c r="B149" s="8">
        <v>3</v>
      </c>
      <c r="C149" s="8" t="s">
        <v>1109</v>
      </c>
      <c r="D149" s="216">
        <v>0</v>
      </c>
    </row>
    <row r="150" spans="1:4" ht="21.75" customHeight="1" x14ac:dyDescent="0.2">
      <c r="A150" s="7" t="s">
        <v>1206</v>
      </c>
      <c r="B150" s="8">
        <v>3</v>
      </c>
      <c r="C150" s="8" t="s">
        <v>1086</v>
      </c>
      <c r="D150" s="216">
        <v>0</v>
      </c>
    </row>
    <row r="151" spans="1:4" ht="21.75" customHeight="1" x14ac:dyDescent="0.2">
      <c r="A151" s="7" t="s">
        <v>1207</v>
      </c>
      <c r="B151" s="8">
        <v>3</v>
      </c>
      <c r="C151" s="8" t="s">
        <v>1084</v>
      </c>
      <c r="D151" s="216">
        <v>0</v>
      </c>
    </row>
    <row r="152" spans="1:4" ht="21.75" customHeight="1" x14ac:dyDescent="0.2">
      <c r="A152" s="7" t="s">
        <v>1208</v>
      </c>
      <c r="B152" s="8">
        <v>3</v>
      </c>
      <c r="C152" s="8" t="s">
        <v>1098</v>
      </c>
      <c r="D152" s="216">
        <v>0</v>
      </c>
    </row>
    <row r="153" spans="1:4" ht="21.75" customHeight="1" x14ac:dyDescent="0.2">
      <c r="A153" s="7" t="s">
        <v>1209</v>
      </c>
      <c r="B153" s="8">
        <v>3</v>
      </c>
      <c r="C153" s="8" t="s">
        <v>1079</v>
      </c>
      <c r="D153" s="216">
        <v>0</v>
      </c>
    </row>
    <row r="154" spans="1:4" ht="21.75" customHeight="1" x14ac:dyDescent="0.2">
      <c r="A154" s="7" t="s">
        <v>1210</v>
      </c>
      <c r="B154" s="8">
        <v>3</v>
      </c>
      <c r="C154" s="8" t="s">
        <v>1080</v>
      </c>
      <c r="D154" s="216">
        <v>0</v>
      </c>
    </row>
    <row r="155" spans="1:4" ht="21.75" customHeight="1" x14ac:dyDescent="0.2">
      <c r="A155" s="7" t="s">
        <v>1211</v>
      </c>
      <c r="B155" s="8">
        <v>3</v>
      </c>
      <c r="C155" s="8" t="s">
        <v>1107</v>
      </c>
      <c r="D155" s="216">
        <v>0</v>
      </c>
    </row>
    <row r="156" spans="1:4" ht="21.75" customHeight="1" x14ac:dyDescent="0.2">
      <c r="A156" s="7" t="s">
        <v>1212</v>
      </c>
      <c r="B156" s="8">
        <v>3</v>
      </c>
      <c r="C156" s="8" t="s">
        <v>1107</v>
      </c>
      <c r="D156" s="216">
        <v>0</v>
      </c>
    </row>
    <row r="157" spans="1:4" ht="21.75" customHeight="1" x14ac:dyDescent="0.2">
      <c r="A157" s="7" t="s">
        <v>1213</v>
      </c>
      <c r="B157" s="8">
        <v>3</v>
      </c>
      <c r="C157" s="8" t="s">
        <v>1108</v>
      </c>
      <c r="D157" s="216">
        <v>0</v>
      </c>
    </row>
    <row r="158" spans="1:4" ht="21.75" customHeight="1" x14ac:dyDescent="0.2">
      <c r="A158" s="7" t="s">
        <v>1214</v>
      </c>
      <c r="B158" s="8">
        <v>3</v>
      </c>
      <c r="C158" s="8" t="s">
        <v>1083</v>
      </c>
      <c r="D158" s="216">
        <v>0</v>
      </c>
    </row>
    <row r="159" spans="1:4" ht="21.75" customHeight="1" x14ac:dyDescent="0.2">
      <c r="A159" s="7" t="s">
        <v>1215</v>
      </c>
      <c r="B159" s="8">
        <v>3</v>
      </c>
      <c r="C159" s="8" t="s">
        <v>1085</v>
      </c>
      <c r="D159" s="216">
        <v>0</v>
      </c>
    </row>
    <row r="160" spans="1:4" ht="21.75" customHeight="1" x14ac:dyDescent="0.2">
      <c r="A160" s="7" t="s">
        <v>1216</v>
      </c>
      <c r="B160" s="8">
        <v>3</v>
      </c>
      <c r="C160" s="8" t="s">
        <v>1109</v>
      </c>
      <c r="D160" s="216">
        <v>0</v>
      </c>
    </row>
    <row r="161" spans="1:4" ht="21.75" customHeight="1" x14ac:dyDescent="0.2">
      <c r="A161" s="7" t="s">
        <v>1217</v>
      </c>
      <c r="B161" s="8">
        <v>3</v>
      </c>
      <c r="C161" s="8" t="s">
        <v>1108</v>
      </c>
      <c r="D161" s="216">
        <v>0</v>
      </c>
    </row>
    <row r="162" spans="1:4" ht="21.75" customHeight="1" x14ac:dyDescent="0.2">
      <c r="A162" s="7" t="s">
        <v>1218</v>
      </c>
      <c r="B162" s="8">
        <v>3</v>
      </c>
      <c r="C162" s="8" t="s">
        <v>1078</v>
      </c>
      <c r="D162" s="216">
        <v>0</v>
      </c>
    </row>
    <row r="163" spans="1:4" ht="21.75" customHeight="1" x14ac:dyDescent="0.2">
      <c r="A163" s="7" t="s">
        <v>1219</v>
      </c>
      <c r="B163" s="8">
        <v>3</v>
      </c>
      <c r="C163" s="8" t="s">
        <v>1107</v>
      </c>
      <c r="D163" s="216">
        <v>0</v>
      </c>
    </row>
    <row r="164" spans="1:4" ht="21.75" customHeight="1" x14ac:dyDescent="0.2">
      <c r="A164" s="7" t="s">
        <v>1220</v>
      </c>
      <c r="B164" s="8">
        <v>3</v>
      </c>
      <c r="C164" s="8" t="s">
        <v>1110</v>
      </c>
      <c r="D164" s="216">
        <v>0</v>
      </c>
    </row>
    <row r="165" spans="1:4" ht="21.75" customHeight="1" x14ac:dyDescent="0.2">
      <c r="A165" s="7" t="s">
        <v>1221</v>
      </c>
      <c r="B165" s="8">
        <v>3</v>
      </c>
      <c r="C165" s="8" t="s">
        <v>1097</v>
      </c>
      <c r="D165" s="216">
        <v>0</v>
      </c>
    </row>
    <row r="166" spans="1:4" ht="21.75" customHeight="1" x14ac:dyDescent="0.2">
      <c r="A166" s="7" t="s">
        <v>1222</v>
      </c>
      <c r="B166" s="8">
        <v>3</v>
      </c>
      <c r="C166" s="8" t="s">
        <v>1104</v>
      </c>
      <c r="D166" s="216">
        <v>0</v>
      </c>
    </row>
    <row r="167" spans="1:4" ht="21.75" customHeight="1" x14ac:dyDescent="0.2">
      <c r="A167" s="7" t="s">
        <v>1223</v>
      </c>
      <c r="B167" s="8">
        <v>3</v>
      </c>
      <c r="C167" s="8" t="s">
        <v>1111</v>
      </c>
      <c r="D167" s="216">
        <v>1.6118872789600001</v>
      </c>
    </row>
    <row r="168" spans="1:4" ht="21.75" customHeight="1" x14ac:dyDescent="0.2">
      <c r="A168" s="7" t="s">
        <v>1224</v>
      </c>
      <c r="B168" s="8">
        <v>3</v>
      </c>
      <c r="C168" s="8" t="s">
        <v>1089</v>
      </c>
      <c r="D168" s="216">
        <v>0</v>
      </c>
    </row>
    <row r="169" spans="1:4" ht="21.75" customHeight="1" x14ac:dyDescent="0.2">
      <c r="A169" s="7" t="s">
        <v>1225</v>
      </c>
      <c r="B169" s="8">
        <v>3</v>
      </c>
      <c r="C169" s="8" t="s">
        <v>1091</v>
      </c>
      <c r="D169" s="216">
        <v>0</v>
      </c>
    </row>
    <row r="170" spans="1:4" ht="21.75" customHeight="1" x14ac:dyDescent="0.2">
      <c r="A170" s="7" t="s">
        <v>1226</v>
      </c>
      <c r="B170" s="8">
        <v>3</v>
      </c>
      <c r="C170" s="8" t="s">
        <v>1083</v>
      </c>
      <c r="D170" s="216">
        <v>0</v>
      </c>
    </row>
    <row r="171" spans="1:4" ht="21.75" customHeight="1" x14ac:dyDescent="0.2">
      <c r="A171" s="7" t="s">
        <v>1227</v>
      </c>
      <c r="B171" s="8">
        <v>3</v>
      </c>
      <c r="C171" s="8" t="s">
        <v>1090</v>
      </c>
      <c r="D171" s="216">
        <v>0</v>
      </c>
    </row>
    <row r="172" spans="1:4" ht="21.75" customHeight="1" x14ac:dyDescent="0.2">
      <c r="A172" s="7" t="s">
        <v>1228</v>
      </c>
      <c r="B172" s="8">
        <v>3</v>
      </c>
      <c r="C172" s="8" t="s">
        <v>1083</v>
      </c>
      <c r="D172" s="216">
        <v>0</v>
      </c>
    </row>
    <row r="173" spans="1:4" ht="21.75" customHeight="1" x14ac:dyDescent="0.2">
      <c r="A173" s="7" t="s">
        <v>1229</v>
      </c>
      <c r="B173" s="8">
        <v>3</v>
      </c>
      <c r="C173" s="8" t="s">
        <v>1103</v>
      </c>
      <c r="D173" s="216">
        <v>0</v>
      </c>
    </row>
    <row r="174" spans="1:4" ht="21.75" customHeight="1" x14ac:dyDescent="0.2">
      <c r="A174" s="7" t="s">
        <v>1230</v>
      </c>
      <c r="B174" s="8">
        <v>3</v>
      </c>
      <c r="C174" s="8" t="s">
        <v>1099</v>
      </c>
      <c r="D174" s="216">
        <v>0</v>
      </c>
    </row>
    <row r="175" spans="1:4" ht="21.75" customHeight="1" x14ac:dyDescent="0.2">
      <c r="A175" s="7" t="s">
        <v>1231</v>
      </c>
      <c r="B175" s="8">
        <v>3</v>
      </c>
      <c r="C175" s="8" t="s">
        <v>1099</v>
      </c>
      <c r="D175" s="216">
        <v>0</v>
      </c>
    </row>
    <row r="176" spans="1:4" ht="21.75" customHeight="1" x14ac:dyDescent="0.2">
      <c r="A176" s="7" t="s">
        <v>1232</v>
      </c>
      <c r="B176" s="8">
        <v>3</v>
      </c>
      <c r="C176" s="8" t="s">
        <v>1097</v>
      </c>
      <c r="D176" s="216">
        <v>1.5915764530700001</v>
      </c>
    </row>
    <row r="177" spans="1:4" ht="21.75" customHeight="1" x14ac:dyDescent="0.2">
      <c r="A177" s="7" t="s">
        <v>1233</v>
      </c>
      <c r="B177" s="8">
        <v>3</v>
      </c>
      <c r="C177" s="8" t="s">
        <v>1087</v>
      </c>
      <c r="D177" s="216">
        <v>0</v>
      </c>
    </row>
    <row r="178" spans="1:4" ht="21.75" customHeight="1" x14ac:dyDescent="0.2">
      <c r="A178" s="7" t="s">
        <v>1234</v>
      </c>
      <c r="B178" s="8">
        <v>3</v>
      </c>
      <c r="C178" s="8" t="s">
        <v>1098</v>
      </c>
      <c r="D178" s="216">
        <v>0</v>
      </c>
    </row>
    <row r="179" spans="1:4" ht="21.75" customHeight="1" x14ac:dyDescent="0.2">
      <c r="A179" s="7" t="s">
        <v>1235</v>
      </c>
      <c r="B179" s="8">
        <v>3</v>
      </c>
      <c r="C179" s="8" t="s">
        <v>1105</v>
      </c>
      <c r="D179" s="216">
        <v>0</v>
      </c>
    </row>
    <row r="180" spans="1:4" ht="21.75" customHeight="1" x14ac:dyDescent="0.2">
      <c r="A180" s="7" t="s">
        <v>1236</v>
      </c>
      <c r="B180" s="8">
        <v>3</v>
      </c>
      <c r="C180" s="8" t="s">
        <v>1086</v>
      </c>
      <c r="D180" s="216">
        <v>0</v>
      </c>
    </row>
    <row r="181" spans="1:4" ht="21.75" customHeight="1" x14ac:dyDescent="0.2">
      <c r="A181" s="7" t="s">
        <v>1237</v>
      </c>
      <c r="B181" s="8">
        <v>3</v>
      </c>
      <c r="C181" s="8" t="s">
        <v>1087</v>
      </c>
      <c r="D181" s="216">
        <v>0</v>
      </c>
    </row>
    <row r="182" spans="1:4" ht="21.75" customHeight="1" x14ac:dyDescent="0.2">
      <c r="A182" s="7" t="s">
        <v>1238</v>
      </c>
      <c r="B182" s="8">
        <v>3</v>
      </c>
      <c r="C182" s="8" t="s">
        <v>1108</v>
      </c>
      <c r="D182" s="216">
        <v>0</v>
      </c>
    </row>
    <row r="183" spans="1:4" ht="21.75" customHeight="1" x14ac:dyDescent="0.2">
      <c r="A183" s="7" t="s">
        <v>1239</v>
      </c>
      <c r="B183" s="8">
        <v>3</v>
      </c>
      <c r="C183" s="8" t="s">
        <v>1091</v>
      </c>
      <c r="D183" s="216">
        <v>0</v>
      </c>
    </row>
    <row r="184" spans="1:4" ht="21.75" customHeight="1" x14ac:dyDescent="0.2">
      <c r="A184" s="7" t="s">
        <v>1240</v>
      </c>
      <c r="B184" s="8">
        <v>3</v>
      </c>
      <c r="C184" s="8" t="s">
        <v>1098</v>
      </c>
      <c r="D184" s="216">
        <v>0</v>
      </c>
    </row>
    <row r="185" spans="1:4" ht="21.75" customHeight="1" x14ac:dyDescent="0.2">
      <c r="A185" s="7" t="s">
        <v>1241</v>
      </c>
      <c r="B185" s="8">
        <v>3</v>
      </c>
      <c r="C185" s="8" t="s">
        <v>1082</v>
      </c>
      <c r="D185" s="216">
        <v>0</v>
      </c>
    </row>
    <row r="186" spans="1:4" ht="21.75" customHeight="1" x14ac:dyDescent="0.2">
      <c r="A186" s="7" t="s">
        <v>1242</v>
      </c>
      <c r="B186" s="8">
        <v>3</v>
      </c>
      <c r="C186" s="8" t="s">
        <v>1112</v>
      </c>
      <c r="D186" s="216">
        <v>0</v>
      </c>
    </row>
    <row r="187" spans="1:4" ht="21.75" customHeight="1" x14ac:dyDescent="0.2">
      <c r="A187" s="7" t="s">
        <v>1243</v>
      </c>
      <c r="B187" s="8">
        <v>3</v>
      </c>
      <c r="C187" s="8" t="s">
        <v>1108</v>
      </c>
      <c r="D187" s="216">
        <v>0</v>
      </c>
    </row>
    <row r="188" spans="1:4" ht="21.75" customHeight="1" x14ac:dyDescent="0.2">
      <c r="A188" s="7" t="s">
        <v>1244</v>
      </c>
      <c r="B188" s="8">
        <v>3</v>
      </c>
      <c r="C188" s="8" t="s">
        <v>1100</v>
      </c>
      <c r="D188" s="216">
        <v>0</v>
      </c>
    </row>
    <row r="189" spans="1:4" ht="21.75" customHeight="1" x14ac:dyDescent="0.2">
      <c r="A189" s="7" t="s">
        <v>1245</v>
      </c>
      <c r="B189" s="8">
        <v>3</v>
      </c>
      <c r="C189" s="8" t="s">
        <v>1092</v>
      </c>
      <c r="D189" s="216">
        <v>0</v>
      </c>
    </row>
    <row r="190" spans="1:4" ht="21.75" customHeight="1" x14ac:dyDescent="0.2">
      <c r="A190" s="7" t="s">
        <v>1246</v>
      </c>
      <c r="B190" s="8">
        <v>3</v>
      </c>
      <c r="C190" s="8" t="s">
        <v>1097</v>
      </c>
      <c r="D190" s="216">
        <v>0</v>
      </c>
    </row>
    <row r="191" spans="1:4" ht="21.75" customHeight="1" x14ac:dyDescent="0.2">
      <c r="A191" s="7" t="s">
        <v>1247</v>
      </c>
      <c r="B191" s="8">
        <v>3</v>
      </c>
      <c r="C191" s="8" t="s">
        <v>1097</v>
      </c>
      <c r="D191" s="216">
        <v>0</v>
      </c>
    </row>
    <row r="192" spans="1:4" ht="21.75" customHeight="1" x14ac:dyDescent="0.2">
      <c r="A192" s="7" t="s">
        <v>1248</v>
      </c>
      <c r="B192" s="8">
        <v>3</v>
      </c>
      <c r="C192" s="8" t="s">
        <v>1088</v>
      </c>
      <c r="D192" s="216">
        <v>0</v>
      </c>
    </row>
    <row r="193" spans="1:4" ht="21.75" customHeight="1" x14ac:dyDescent="0.2">
      <c r="A193" s="7" t="s">
        <v>1249</v>
      </c>
      <c r="B193" s="8">
        <v>3</v>
      </c>
      <c r="C193" s="8" t="s">
        <v>1099</v>
      </c>
      <c r="D193" s="216">
        <v>0</v>
      </c>
    </row>
    <row r="194" spans="1:4" ht="21.75" customHeight="1" x14ac:dyDescent="0.2">
      <c r="A194" s="7" t="s">
        <v>1250</v>
      </c>
      <c r="B194" s="8">
        <v>3</v>
      </c>
      <c r="C194" s="8" t="s">
        <v>1089</v>
      </c>
      <c r="D194" s="216">
        <v>0</v>
      </c>
    </row>
    <row r="195" spans="1:4" ht="21.75" customHeight="1" x14ac:dyDescent="0.2">
      <c r="A195" s="7" t="s">
        <v>1251</v>
      </c>
      <c r="B195" s="8">
        <v>3</v>
      </c>
      <c r="C195" s="8" t="s">
        <v>1103</v>
      </c>
      <c r="D195" s="216">
        <v>0</v>
      </c>
    </row>
    <row r="196" spans="1:4" ht="21.75" customHeight="1" x14ac:dyDescent="0.2">
      <c r="A196" s="7" t="s">
        <v>1252</v>
      </c>
      <c r="B196" s="8">
        <v>3</v>
      </c>
      <c r="C196" s="8" t="s">
        <v>1078</v>
      </c>
      <c r="D196" s="216">
        <v>0</v>
      </c>
    </row>
    <row r="197" spans="1:4" ht="21.75" customHeight="1" x14ac:dyDescent="0.2">
      <c r="A197" s="7" t="s">
        <v>1253</v>
      </c>
      <c r="B197" s="8">
        <v>3</v>
      </c>
      <c r="C197" s="8" t="s">
        <v>1102</v>
      </c>
      <c r="D197" s="216">
        <v>0</v>
      </c>
    </row>
    <row r="198" spans="1:4" ht="21.75" customHeight="1" x14ac:dyDescent="0.2">
      <c r="A198" s="7" t="s">
        <v>1254</v>
      </c>
      <c r="B198" s="8">
        <v>3</v>
      </c>
      <c r="C198" s="8" t="s">
        <v>1103</v>
      </c>
      <c r="D198" s="216">
        <v>0</v>
      </c>
    </row>
    <row r="199" spans="1:4" ht="21.75" customHeight="1" x14ac:dyDescent="0.2">
      <c r="A199" s="7" t="s">
        <v>1255</v>
      </c>
      <c r="B199" s="8">
        <v>3</v>
      </c>
      <c r="C199" s="8" t="s">
        <v>1093</v>
      </c>
      <c r="D199" s="216">
        <v>0</v>
      </c>
    </row>
    <row r="200" spans="1:4" ht="21.75" customHeight="1" x14ac:dyDescent="0.2">
      <c r="A200" s="7" t="s">
        <v>1256</v>
      </c>
      <c r="B200" s="8">
        <v>3</v>
      </c>
      <c r="C200" s="8" t="s">
        <v>1087</v>
      </c>
      <c r="D200" s="216">
        <v>0</v>
      </c>
    </row>
    <row r="201" spans="1:4" ht="21.75" customHeight="1" x14ac:dyDescent="0.2">
      <c r="A201" s="7" t="s">
        <v>1257</v>
      </c>
      <c r="B201" s="8">
        <v>3</v>
      </c>
      <c r="C201" s="8" t="s">
        <v>1108</v>
      </c>
      <c r="D201" s="216">
        <v>0</v>
      </c>
    </row>
    <row r="202" spans="1:4" ht="21.75" customHeight="1" x14ac:dyDescent="0.2">
      <c r="A202" s="7" t="s">
        <v>1258</v>
      </c>
      <c r="B202" s="8">
        <v>3</v>
      </c>
      <c r="C202" s="8" t="s">
        <v>1091</v>
      </c>
      <c r="D202" s="216">
        <v>0</v>
      </c>
    </row>
    <row r="203" spans="1:4" ht="21.75" customHeight="1" x14ac:dyDescent="0.2">
      <c r="A203" s="7" t="s">
        <v>1259</v>
      </c>
      <c r="B203" s="8">
        <v>3</v>
      </c>
      <c r="C203" s="8" t="s">
        <v>1111</v>
      </c>
      <c r="D203" s="216">
        <v>0</v>
      </c>
    </row>
    <row r="204" spans="1:4" ht="21.75" customHeight="1" x14ac:dyDescent="0.2">
      <c r="A204" s="7" t="s">
        <v>1260</v>
      </c>
      <c r="B204" s="8">
        <v>3</v>
      </c>
      <c r="C204" s="8" t="s">
        <v>1108</v>
      </c>
      <c r="D204" s="216">
        <v>0</v>
      </c>
    </row>
    <row r="205" spans="1:4" ht="21.75" customHeight="1" x14ac:dyDescent="0.2">
      <c r="A205" s="7" t="s">
        <v>1261</v>
      </c>
      <c r="B205" s="8">
        <v>3</v>
      </c>
      <c r="C205" s="8" t="s">
        <v>1089</v>
      </c>
      <c r="D205" s="216">
        <v>0</v>
      </c>
    </row>
    <row r="206" spans="1:4" ht="21.75" customHeight="1" x14ac:dyDescent="0.2">
      <c r="A206" s="7" t="s">
        <v>1262</v>
      </c>
      <c r="B206" s="8">
        <v>3</v>
      </c>
      <c r="C206" s="8" t="s">
        <v>1083</v>
      </c>
      <c r="D206" s="216">
        <v>0</v>
      </c>
    </row>
    <row r="207" spans="1:4" ht="21.75" customHeight="1" x14ac:dyDescent="0.2">
      <c r="A207" s="7" t="s">
        <v>1263</v>
      </c>
      <c r="B207" s="8">
        <v>3</v>
      </c>
      <c r="C207" s="8" t="s">
        <v>1108</v>
      </c>
      <c r="D207" s="216">
        <v>0</v>
      </c>
    </row>
    <row r="208" spans="1:4" ht="21.75" customHeight="1" x14ac:dyDescent="0.2">
      <c r="A208" s="7" t="s">
        <v>1264</v>
      </c>
      <c r="B208" s="8">
        <v>3</v>
      </c>
      <c r="C208" s="8" t="s">
        <v>1102</v>
      </c>
      <c r="D208" s="216">
        <v>0</v>
      </c>
    </row>
    <row r="209" spans="1:4" ht="21.75" customHeight="1" x14ac:dyDescent="0.2">
      <c r="A209" s="7" t="s">
        <v>1265</v>
      </c>
      <c r="B209" s="8">
        <v>3</v>
      </c>
      <c r="C209" s="8" t="s">
        <v>1102</v>
      </c>
      <c r="D209" s="216">
        <v>0</v>
      </c>
    </row>
    <row r="210" spans="1:4" ht="21.75" customHeight="1" x14ac:dyDescent="0.2">
      <c r="A210" s="7" t="s">
        <v>1266</v>
      </c>
      <c r="B210" s="8">
        <v>3</v>
      </c>
      <c r="C210" s="8" t="s">
        <v>1089</v>
      </c>
      <c r="D210" s="216">
        <v>0</v>
      </c>
    </row>
    <row r="211" spans="1:4" ht="21.75" customHeight="1" x14ac:dyDescent="0.2">
      <c r="A211" s="7" t="s">
        <v>1267</v>
      </c>
      <c r="B211" s="8">
        <v>3</v>
      </c>
      <c r="C211" s="8" t="s">
        <v>1080</v>
      </c>
      <c r="D211" s="216">
        <v>0</v>
      </c>
    </row>
    <row r="212" spans="1:4" ht="21.75" customHeight="1" x14ac:dyDescent="0.2">
      <c r="A212" s="7" t="s">
        <v>1268</v>
      </c>
      <c r="B212" s="8">
        <v>3</v>
      </c>
      <c r="C212" s="8" t="s">
        <v>1081</v>
      </c>
      <c r="D212" s="216">
        <v>0</v>
      </c>
    </row>
    <row r="213" spans="1:4" ht="21.75" customHeight="1" x14ac:dyDescent="0.2">
      <c r="A213" s="7" t="s">
        <v>1269</v>
      </c>
      <c r="B213" s="8">
        <v>3</v>
      </c>
      <c r="C213" s="8" t="s">
        <v>1098</v>
      </c>
      <c r="D213" s="216">
        <v>0</v>
      </c>
    </row>
    <row r="214" spans="1:4" ht="21.75" customHeight="1" x14ac:dyDescent="0.2">
      <c r="A214" s="7" t="s">
        <v>1270</v>
      </c>
      <c r="B214" s="8">
        <v>3</v>
      </c>
      <c r="C214" s="8" t="s">
        <v>1112</v>
      </c>
      <c r="D214" s="216">
        <v>0</v>
      </c>
    </row>
    <row r="215" spans="1:4" ht="21.75" customHeight="1" x14ac:dyDescent="0.2">
      <c r="A215" s="7" t="s">
        <v>1271</v>
      </c>
      <c r="B215" s="8">
        <v>3</v>
      </c>
      <c r="C215" s="8" t="s">
        <v>1086</v>
      </c>
      <c r="D215" s="216">
        <v>0</v>
      </c>
    </row>
    <row r="216" spans="1:4" ht="21.75" customHeight="1" x14ac:dyDescent="0.2">
      <c r="A216" s="7" t="s">
        <v>1272</v>
      </c>
      <c r="B216" s="8">
        <v>3</v>
      </c>
      <c r="C216" s="8" t="s">
        <v>1101</v>
      </c>
      <c r="D216" s="216">
        <v>0</v>
      </c>
    </row>
    <row r="217" spans="1:4" ht="21.75" customHeight="1" x14ac:dyDescent="0.2">
      <c r="A217" s="7" t="s">
        <v>1273</v>
      </c>
      <c r="B217" s="8">
        <v>3</v>
      </c>
      <c r="C217" s="8" t="s">
        <v>1099</v>
      </c>
      <c r="D217" s="216">
        <v>0</v>
      </c>
    </row>
    <row r="218" spans="1:4" ht="21.75" customHeight="1" x14ac:dyDescent="0.2">
      <c r="A218" s="7" t="s">
        <v>1274</v>
      </c>
      <c r="B218" s="8">
        <v>3</v>
      </c>
      <c r="C218" s="8" t="s">
        <v>1098</v>
      </c>
      <c r="D218" s="216">
        <v>0</v>
      </c>
    </row>
    <row r="219" spans="1:4" ht="21.75" customHeight="1" x14ac:dyDescent="0.2">
      <c r="A219" s="7" t="s">
        <v>1275</v>
      </c>
      <c r="B219" s="8">
        <v>3</v>
      </c>
      <c r="C219" s="8" t="s">
        <v>1077</v>
      </c>
      <c r="D219" s="216">
        <v>0</v>
      </c>
    </row>
    <row r="220" spans="1:4" ht="21.75" customHeight="1" x14ac:dyDescent="0.2">
      <c r="A220" s="7" t="s">
        <v>1276</v>
      </c>
      <c r="B220" s="8">
        <v>3</v>
      </c>
      <c r="C220" s="8" t="s">
        <v>1094</v>
      </c>
      <c r="D220" s="216">
        <v>0</v>
      </c>
    </row>
    <row r="221" spans="1:4" ht="21.75" customHeight="1" x14ac:dyDescent="0.2">
      <c r="A221" s="7" t="s">
        <v>1277</v>
      </c>
      <c r="B221" s="8">
        <v>3</v>
      </c>
      <c r="C221" s="8" t="s">
        <v>1084</v>
      </c>
      <c r="D221" s="216">
        <v>0</v>
      </c>
    </row>
    <row r="222" spans="1:4" ht="21.75" customHeight="1" x14ac:dyDescent="0.2">
      <c r="A222" s="7" t="s">
        <v>1278</v>
      </c>
      <c r="B222" s="8">
        <v>3</v>
      </c>
      <c r="C222" s="8" t="s">
        <v>1083</v>
      </c>
      <c r="D222" s="216">
        <v>0</v>
      </c>
    </row>
    <row r="223" spans="1:4" ht="21.75" customHeight="1" x14ac:dyDescent="0.2">
      <c r="A223" s="7" t="s">
        <v>1279</v>
      </c>
      <c r="B223" s="8">
        <v>3</v>
      </c>
      <c r="C223" s="8" t="s">
        <v>1085</v>
      </c>
      <c r="D223" s="216">
        <v>0</v>
      </c>
    </row>
    <row r="224" spans="1:4" ht="21.75" customHeight="1" x14ac:dyDescent="0.2">
      <c r="A224" s="7" t="s">
        <v>1280</v>
      </c>
      <c r="B224" s="8">
        <v>3</v>
      </c>
      <c r="C224" s="8" t="s">
        <v>1091</v>
      </c>
      <c r="D224" s="216">
        <v>0</v>
      </c>
    </row>
    <row r="225" spans="1:4" ht="21.75" customHeight="1" x14ac:dyDescent="0.2">
      <c r="A225" s="7" t="s">
        <v>1281</v>
      </c>
      <c r="B225" s="8">
        <v>3</v>
      </c>
      <c r="C225" s="8" t="s">
        <v>1080</v>
      </c>
      <c r="D225" s="216">
        <v>0</v>
      </c>
    </row>
    <row r="226" spans="1:4" ht="21.75" customHeight="1" x14ac:dyDescent="0.2">
      <c r="A226" s="7" t="s">
        <v>1282</v>
      </c>
      <c r="B226" s="8">
        <v>3</v>
      </c>
      <c r="C226" s="8" t="s">
        <v>1098</v>
      </c>
      <c r="D226" s="216">
        <v>0</v>
      </c>
    </row>
    <row r="227" spans="1:4" ht="21.75" customHeight="1" x14ac:dyDescent="0.2">
      <c r="A227" s="7" t="s">
        <v>1283</v>
      </c>
      <c r="B227" s="8">
        <v>3</v>
      </c>
      <c r="C227" s="8" t="s">
        <v>1108</v>
      </c>
      <c r="D227" s="216">
        <v>0</v>
      </c>
    </row>
    <row r="228" spans="1:4" ht="21.75" customHeight="1" x14ac:dyDescent="0.2">
      <c r="A228" s="7" t="s">
        <v>1284</v>
      </c>
      <c r="B228" s="8">
        <v>3</v>
      </c>
      <c r="C228" s="8" t="s">
        <v>1112</v>
      </c>
      <c r="D228" s="216">
        <v>0</v>
      </c>
    </row>
    <row r="229" spans="1:4" ht="21.75" customHeight="1" x14ac:dyDescent="0.2">
      <c r="A229" s="7" t="s">
        <v>1285</v>
      </c>
      <c r="B229" s="8">
        <v>3</v>
      </c>
      <c r="C229" s="8" t="s">
        <v>1083</v>
      </c>
      <c r="D229" s="216">
        <v>0</v>
      </c>
    </row>
    <row r="230" spans="1:4" ht="21.75" customHeight="1" x14ac:dyDescent="0.2">
      <c r="A230" s="7" t="s">
        <v>1286</v>
      </c>
      <c r="B230" s="8">
        <v>3</v>
      </c>
      <c r="C230" s="8" t="s">
        <v>1109</v>
      </c>
      <c r="D230" s="216">
        <v>0</v>
      </c>
    </row>
    <row r="231" spans="1:4" ht="21.75" customHeight="1" x14ac:dyDescent="0.2">
      <c r="A231" s="7" t="s">
        <v>1287</v>
      </c>
      <c r="B231" s="8">
        <v>3</v>
      </c>
      <c r="C231" s="8" t="s">
        <v>1082</v>
      </c>
      <c r="D231" s="216">
        <v>0</v>
      </c>
    </row>
    <row r="232" spans="1:4" ht="21.75" customHeight="1" x14ac:dyDescent="0.2">
      <c r="A232" s="7" t="s">
        <v>1288</v>
      </c>
      <c r="B232" s="8">
        <v>3</v>
      </c>
      <c r="C232" s="8" t="s">
        <v>1081</v>
      </c>
      <c r="D232" s="216">
        <v>0</v>
      </c>
    </row>
    <row r="233" spans="1:4" ht="21.75" customHeight="1" x14ac:dyDescent="0.2">
      <c r="A233" s="7" t="s">
        <v>1289</v>
      </c>
      <c r="B233" s="8">
        <v>3</v>
      </c>
      <c r="C233" s="8" t="s">
        <v>1108</v>
      </c>
      <c r="D233" s="216">
        <v>0</v>
      </c>
    </row>
    <row r="234" spans="1:4" ht="21.75" customHeight="1" x14ac:dyDescent="0.2">
      <c r="A234" s="7" t="s">
        <v>1290</v>
      </c>
      <c r="B234" s="8">
        <v>3</v>
      </c>
      <c r="C234" s="8" t="s">
        <v>1089</v>
      </c>
      <c r="D234" s="216">
        <v>0</v>
      </c>
    </row>
    <row r="235" spans="1:4" ht="21.75" customHeight="1" x14ac:dyDescent="0.2">
      <c r="A235" s="7" t="s">
        <v>1291</v>
      </c>
      <c r="B235" s="8">
        <v>3</v>
      </c>
      <c r="C235" s="8" t="s">
        <v>1083</v>
      </c>
      <c r="D235" s="216">
        <v>0</v>
      </c>
    </row>
    <row r="236" spans="1:4" ht="21.75" customHeight="1" x14ac:dyDescent="0.2">
      <c r="A236" s="7" t="s">
        <v>1292</v>
      </c>
      <c r="B236" s="8">
        <v>3</v>
      </c>
      <c r="C236" s="8" t="s">
        <v>1079</v>
      </c>
      <c r="D236" s="216">
        <v>0.87136009876800002</v>
      </c>
    </row>
    <row r="237" spans="1:4" ht="21.75" customHeight="1" x14ac:dyDescent="0.2">
      <c r="A237" s="7" t="s">
        <v>1293</v>
      </c>
      <c r="B237" s="8">
        <v>3</v>
      </c>
      <c r="C237" s="8" t="s">
        <v>1082</v>
      </c>
      <c r="D237" s="216">
        <v>0</v>
      </c>
    </row>
    <row r="238" spans="1:4" ht="21.75" customHeight="1" x14ac:dyDescent="0.2">
      <c r="A238" s="7" t="s">
        <v>1294</v>
      </c>
      <c r="B238" s="8">
        <v>3</v>
      </c>
      <c r="C238" s="8" t="s">
        <v>1110</v>
      </c>
      <c r="D238" s="216">
        <v>0</v>
      </c>
    </row>
    <row r="239" spans="1:4" ht="21.75" customHeight="1" x14ac:dyDescent="0.2">
      <c r="A239" s="7" t="s">
        <v>1295</v>
      </c>
      <c r="B239" s="8">
        <v>3</v>
      </c>
      <c r="C239" s="8" t="s">
        <v>1085</v>
      </c>
      <c r="D239" s="216">
        <v>0</v>
      </c>
    </row>
    <row r="240" spans="1:4" ht="21.75" customHeight="1" x14ac:dyDescent="0.2">
      <c r="A240" s="7" t="s">
        <v>1296</v>
      </c>
      <c r="B240" s="8">
        <v>3</v>
      </c>
      <c r="C240" s="8" t="s">
        <v>1111</v>
      </c>
      <c r="D240" s="216">
        <v>0.43902259177000003</v>
      </c>
    </row>
    <row r="241" spans="1:4" ht="21.75" customHeight="1" x14ac:dyDescent="0.2">
      <c r="A241" s="7" t="s">
        <v>1297</v>
      </c>
      <c r="B241" s="8">
        <v>3</v>
      </c>
      <c r="C241" s="8" t="s">
        <v>1097</v>
      </c>
      <c r="D241" s="216">
        <v>0</v>
      </c>
    </row>
    <row r="242" spans="1:4" ht="21.75" customHeight="1" x14ac:dyDescent="0.2">
      <c r="A242" s="7" t="s">
        <v>1298</v>
      </c>
      <c r="B242" s="8">
        <v>3</v>
      </c>
      <c r="C242" s="8" t="s">
        <v>1092</v>
      </c>
      <c r="D242" s="216">
        <v>0</v>
      </c>
    </row>
    <row r="243" spans="1:4" ht="21.75" customHeight="1" x14ac:dyDescent="0.2">
      <c r="A243" s="7" t="s">
        <v>1299</v>
      </c>
      <c r="B243" s="8">
        <v>3</v>
      </c>
      <c r="C243" s="8" t="s">
        <v>1108</v>
      </c>
      <c r="D243" s="216">
        <v>0</v>
      </c>
    </row>
    <row r="244" spans="1:4" ht="21.75" customHeight="1" x14ac:dyDescent="0.2">
      <c r="A244" s="7" t="s">
        <v>1300</v>
      </c>
      <c r="B244" s="8">
        <v>3</v>
      </c>
      <c r="C244" s="8" t="s">
        <v>1100</v>
      </c>
      <c r="D244" s="216">
        <v>0</v>
      </c>
    </row>
    <row r="245" spans="1:4" ht="21.75" customHeight="1" x14ac:dyDescent="0.2">
      <c r="A245" s="7" t="s">
        <v>1301</v>
      </c>
      <c r="B245" s="8">
        <v>3</v>
      </c>
      <c r="C245" s="8" t="s">
        <v>1100</v>
      </c>
      <c r="D245" s="216">
        <v>0</v>
      </c>
    </row>
    <row r="246" spans="1:4" ht="21.75" customHeight="1" x14ac:dyDescent="0.2">
      <c r="A246" s="7" t="s">
        <v>1302</v>
      </c>
      <c r="B246" s="8">
        <v>3</v>
      </c>
      <c r="C246" s="8" t="s">
        <v>1100</v>
      </c>
      <c r="D246" s="216">
        <v>0</v>
      </c>
    </row>
    <row r="247" spans="1:4" ht="21.75" customHeight="1" x14ac:dyDescent="0.2">
      <c r="A247" s="7" t="s">
        <v>1303</v>
      </c>
      <c r="B247" s="8">
        <v>3</v>
      </c>
      <c r="C247" s="8" t="s">
        <v>1083</v>
      </c>
      <c r="D247" s="216">
        <v>0</v>
      </c>
    </row>
    <row r="248" spans="1:4" ht="21.75" customHeight="1" x14ac:dyDescent="0.2">
      <c r="A248" s="7" t="s">
        <v>1304</v>
      </c>
      <c r="B248" s="8">
        <v>3</v>
      </c>
      <c r="C248" s="8" t="s">
        <v>1093</v>
      </c>
      <c r="D248" s="216">
        <v>0</v>
      </c>
    </row>
    <row r="249" spans="1:4" ht="21.75" customHeight="1" x14ac:dyDescent="0.2">
      <c r="A249" s="7" t="s">
        <v>1305</v>
      </c>
      <c r="B249" s="8">
        <v>3</v>
      </c>
      <c r="C249" s="8" t="s">
        <v>1091</v>
      </c>
      <c r="D249" s="216">
        <v>0</v>
      </c>
    </row>
    <row r="250" spans="1:4" ht="21.75" customHeight="1" x14ac:dyDescent="0.2">
      <c r="A250" s="7" t="s">
        <v>1306</v>
      </c>
      <c r="B250" s="8">
        <v>3</v>
      </c>
      <c r="C250" s="8" t="s">
        <v>1111</v>
      </c>
      <c r="D250" s="216">
        <v>0</v>
      </c>
    </row>
    <row r="251" spans="1:4" ht="21.75" customHeight="1" x14ac:dyDescent="0.2">
      <c r="A251" s="7" t="s">
        <v>1307</v>
      </c>
      <c r="B251" s="8">
        <v>3</v>
      </c>
      <c r="C251" s="8" t="s">
        <v>1100</v>
      </c>
      <c r="D251" s="216">
        <v>0</v>
      </c>
    </row>
    <row r="252" spans="1:4" ht="21.75" customHeight="1" x14ac:dyDescent="0.2">
      <c r="A252" s="7" t="s">
        <v>1308</v>
      </c>
      <c r="B252" s="8">
        <v>3</v>
      </c>
      <c r="C252" s="8" t="s">
        <v>1083</v>
      </c>
      <c r="D252" s="216">
        <v>0</v>
      </c>
    </row>
    <row r="253" spans="1:4" ht="21.75" customHeight="1" x14ac:dyDescent="0.2">
      <c r="A253" s="7" t="s">
        <v>1309</v>
      </c>
      <c r="B253" s="8">
        <v>3</v>
      </c>
      <c r="C253" s="8" t="s">
        <v>1103</v>
      </c>
      <c r="D253" s="216">
        <v>0</v>
      </c>
    </row>
    <row r="254" spans="1:4" ht="21.75" customHeight="1" x14ac:dyDescent="0.2">
      <c r="A254" s="7" t="s">
        <v>1310</v>
      </c>
      <c r="B254" s="8">
        <v>3</v>
      </c>
      <c r="C254" s="8" t="s">
        <v>1085</v>
      </c>
      <c r="D254" s="216">
        <v>0</v>
      </c>
    </row>
    <row r="255" spans="1:4" ht="21.75" customHeight="1" x14ac:dyDescent="0.2">
      <c r="A255" s="7" t="s">
        <v>1311</v>
      </c>
      <c r="B255" s="8">
        <v>3</v>
      </c>
      <c r="C255" s="8" t="s">
        <v>1109</v>
      </c>
      <c r="D255" s="216">
        <v>0</v>
      </c>
    </row>
    <row r="256" spans="1:4" ht="21.75" customHeight="1" x14ac:dyDescent="0.2">
      <c r="A256" s="7" t="s">
        <v>1312</v>
      </c>
      <c r="B256" s="8">
        <v>3</v>
      </c>
      <c r="C256" s="8" t="s">
        <v>1089</v>
      </c>
      <c r="D256" s="216">
        <v>0</v>
      </c>
    </row>
    <row r="257" spans="1:4" ht="21.75" customHeight="1" x14ac:dyDescent="0.2">
      <c r="A257" s="7" t="s">
        <v>1313</v>
      </c>
      <c r="B257" s="8">
        <v>3</v>
      </c>
      <c r="C257" s="8" t="s">
        <v>1110</v>
      </c>
      <c r="D257" s="216">
        <v>0</v>
      </c>
    </row>
    <row r="258" spans="1:4" ht="21.75" customHeight="1" x14ac:dyDescent="0.2">
      <c r="A258" s="7" t="s">
        <v>1314</v>
      </c>
      <c r="B258" s="8">
        <v>3</v>
      </c>
      <c r="C258" s="8" t="s">
        <v>1105</v>
      </c>
      <c r="D258" s="216">
        <v>0</v>
      </c>
    </row>
    <row r="259" spans="1:4" ht="21.75" customHeight="1" x14ac:dyDescent="0.2">
      <c r="A259" s="7" t="s">
        <v>1315</v>
      </c>
      <c r="B259" s="8">
        <v>3</v>
      </c>
      <c r="C259" s="8" t="s">
        <v>1104</v>
      </c>
      <c r="D259" s="216">
        <v>2.2928246249800002</v>
      </c>
    </row>
    <row r="260" spans="1:4" ht="21.75" customHeight="1" x14ac:dyDescent="0.2">
      <c r="A260" s="7" t="s">
        <v>1316</v>
      </c>
      <c r="B260" s="8">
        <v>3</v>
      </c>
      <c r="C260" s="8" t="s">
        <v>1098</v>
      </c>
      <c r="D260" s="216">
        <v>0</v>
      </c>
    </row>
    <row r="261" spans="1:4" ht="21.75" customHeight="1" x14ac:dyDescent="0.2">
      <c r="A261" s="7" t="s">
        <v>1317</v>
      </c>
      <c r="B261" s="8">
        <v>3</v>
      </c>
      <c r="C261" s="8" t="s">
        <v>1083</v>
      </c>
      <c r="D261" s="216">
        <v>0</v>
      </c>
    </row>
    <row r="262" spans="1:4" ht="21.75" customHeight="1" x14ac:dyDescent="0.2">
      <c r="A262" s="7" t="s">
        <v>1318</v>
      </c>
      <c r="B262" s="8">
        <v>3</v>
      </c>
      <c r="C262" s="8" t="s">
        <v>1093</v>
      </c>
      <c r="D262" s="216">
        <v>0</v>
      </c>
    </row>
    <row r="263" spans="1:4" ht="21.75" customHeight="1" x14ac:dyDescent="0.2">
      <c r="A263" s="7" t="s">
        <v>1319</v>
      </c>
      <c r="B263" s="8">
        <v>3</v>
      </c>
      <c r="C263" s="8" t="s">
        <v>1087</v>
      </c>
      <c r="D263" s="216">
        <v>0</v>
      </c>
    </row>
    <row r="264" spans="1:4" ht="21.75" customHeight="1" x14ac:dyDescent="0.2">
      <c r="A264" s="7" t="s">
        <v>1320</v>
      </c>
      <c r="B264" s="8">
        <v>3</v>
      </c>
      <c r="C264" s="8" t="s">
        <v>1098</v>
      </c>
      <c r="D264" s="216">
        <v>0</v>
      </c>
    </row>
    <row r="265" spans="1:4" ht="21.75" customHeight="1" x14ac:dyDescent="0.2">
      <c r="A265" s="7" t="s">
        <v>1321</v>
      </c>
      <c r="B265" s="8">
        <v>3</v>
      </c>
      <c r="C265" s="8" t="s">
        <v>1096</v>
      </c>
      <c r="D265" s="216">
        <v>0</v>
      </c>
    </row>
    <row r="266" spans="1:4" ht="21.75" customHeight="1" x14ac:dyDescent="0.2">
      <c r="A266" s="7" t="s">
        <v>1322</v>
      </c>
      <c r="B266" s="8">
        <v>3</v>
      </c>
      <c r="C266" s="8" t="s">
        <v>1082</v>
      </c>
      <c r="D266" s="216">
        <v>0</v>
      </c>
    </row>
    <row r="267" spans="1:4" ht="21.75" customHeight="1" x14ac:dyDescent="0.2">
      <c r="A267" s="7" t="s">
        <v>1323</v>
      </c>
      <c r="B267" s="8">
        <v>3</v>
      </c>
      <c r="C267" s="8" t="s">
        <v>1086</v>
      </c>
      <c r="D267" s="216">
        <v>0</v>
      </c>
    </row>
    <row r="268" spans="1:4" ht="21.75" customHeight="1" x14ac:dyDescent="0.2">
      <c r="A268" s="7" t="s">
        <v>1324</v>
      </c>
      <c r="B268" s="8">
        <v>3</v>
      </c>
      <c r="C268" s="8" t="s">
        <v>1096</v>
      </c>
      <c r="D268" s="216">
        <v>0</v>
      </c>
    </row>
    <row r="269" spans="1:4" ht="21.75" customHeight="1" x14ac:dyDescent="0.2">
      <c r="A269" s="7" t="s">
        <v>1325</v>
      </c>
      <c r="B269" s="8">
        <v>3</v>
      </c>
      <c r="C269" s="8" t="s">
        <v>1104</v>
      </c>
      <c r="D269" s="216">
        <v>0</v>
      </c>
    </row>
    <row r="270" spans="1:4" ht="21.75" customHeight="1" x14ac:dyDescent="0.2">
      <c r="A270" s="7" t="s">
        <v>1326</v>
      </c>
      <c r="B270" s="8">
        <v>3</v>
      </c>
      <c r="C270" s="8" t="s">
        <v>1083</v>
      </c>
      <c r="D270" s="216">
        <v>0</v>
      </c>
    </row>
    <row r="271" spans="1:4" ht="21.75" customHeight="1" x14ac:dyDescent="0.2">
      <c r="A271" s="7" t="s">
        <v>1327</v>
      </c>
      <c r="B271" s="8">
        <v>3</v>
      </c>
      <c r="C271" s="8" t="s">
        <v>1111</v>
      </c>
      <c r="D271" s="216">
        <v>0</v>
      </c>
    </row>
    <row r="272" spans="1:4" ht="21.75" customHeight="1" x14ac:dyDescent="0.2">
      <c r="A272" s="7" t="s">
        <v>1328</v>
      </c>
      <c r="B272" s="8">
        <v>3</v>
      </c>
      <c r="C272" s="8" t="s">
        <v>1107</v>
      </c>
      <c r="D272" s="216">
        <v>0</v>
      </c>
    </row>
    <row r="273" spans="1:4" ht="21.75" customHeight="1" x14ac:dyDescent="0.2">
      <c r="A273" s="7" t="s">
        <v>1329</v>
      </c>
      <c r="B273" s="8">
        <v>3</v>
      </c>
      <c r="C273" s="8" t="s">
        <v>1097</v>
      </c>
      <c r="D273" s="216">
        <v>0</v>
      </c>
    </row>
    <row r="274" spans="1:4" ht="21.75" customHeight="1" x14ac:dyDescent="0.2">
      <c r="A274" s="7" t="s">
        <v>1330</v>
      </c>
      <c r="B274" s="8">
        <v>3</v>
      </c>
      <c r="C274" s="8" t="s">
        <v>1078</v>
      </c>
      <c r="D274" s="216">
        <v>0</v>
      </c>
    </row>
    <row r="275" spans="1:4" ht="21.75" customHeight="1" x14ac:dyDescent="0.2">
      <c r="A275" s="7" t="s">
        <v>1331</v>
      </c>
      <c r="B275" s="8">
        <v>3</v>
      </c>
      <c r="C275" s="8" t="s">
        <v>1098</v>
      </c>
      <c r="D275" s="216">
        <v>0</v>
      </c>
    </row>
    <row r="276" spans="1:4" ht="21.75" customHeight="1" x14ac:dyDescent="0.2">
      <c r="A276" s="7" t="s">
        <v>1332</v>
      </c>
      <c r="B276" s="8">
        <v>3</v>
      </c>
      <c r="C276" s="8" t="s">
        <v>1085</v>
      </c>
      <c r="D276" s="216">
        <v>0</v>
      </c>
    </row>
    <row r="277" spans="1:4" ht="21.75" customHeight="1" x14ac:dyDescent="0.2">
      <c r="A277" s="7" t="s">
        <v>1333</v>
      </c>
      <c r="B277" s="8">
        <v>3</v>
      </c>
      <c r="C277" s="8" t="s">
        <v>1108</v>
      </c>
      <c r="D277" s="216">
        <v>0</v>
      </c>
    </row>
    <row r="278" spans="1:4" ht="21.75" customHeight="1" x14ac:dyDescent="0.2">
      <c r="A278" s="7" t="s">
        <v>1334</v>
      </c>
      <c r="B278" s="8">
        <v>3</v>
      </c>
      <c r="C278" s="8" t="s">
        <v>1084</v>
      </c>
      <c r="D278" s="216">
        <v>0</v>
      </c>
    </row>
    <row r="279" spans="1:4" ht="21.75" customHeight="1" x14ac:dyDescent="0.2">
      <c r="A279" s="7" t="s">
        <v>1335</v>
      </c>
      <c r="B279" s="8">
        <v>3</v>
      </c>
      <c r="C279" s="8" t="s">
        <v>1109</v>
      </c>
      <c r="D279" s="216">
        <v>0</v>
      </c>
    </row>
    <row r="280" spans="1:4" ht="21.75" customHeight="1" x14ac:dyDescent="0.2">
      <c r="A280" s="7" t="s">
        <v>1336</v>
      </c>
      <c r="B280" s="8">
        <v>3</v>
      </c>
      <c r="C280" s="8" t="s">
        <v>1098</v>
      </c>
      <c r="D280" s="216">
        <v>0</v>
      </c>
    </row>
    <row r="281" spans="1:4" ht="21.75" customHeight="1" x14ac:dyDescent="0.2">
      <c r="A281" s="7" t="s">
        <v>1337</v>
      </c>
      <c r="B281" s="8">
        <v>3</v>
      </c>
      <c r="C281" s="8" t="s">
        <v>1109</v>
      </c>
      <c r="D281" s="216">
        <v>0</v>
      </c>
    </row>
    <row r="282" spans="1:4" ht="21.75" customHeight="1" x14ac:dyDescent="0.2">
      <c r="A282" s="7" t="s">
        <v>1338</v>
      </c>
      <c r="B282" s="8">
        <v>3</v>
      </c>
      <c r="C282" s="8" t="s">
        <v>1098</v>
      </c>
      <c r="D282" s="216">
        <v>0</v>
      </c>
    </row>
    <row r="283" spans="1:4" ht="21.75" customHeight="1" x14ac:dyDescent="0.2">
      <c r="A283" s="7" t="s">
        <v>1339</v>
      </c>
      <c r="B283" s="8">
        <v>3</v>
      </c>
      <c r="C283" s="8" t="s">
        <v>1087</v>
      </c>
      <c r="D283" s="216">
        <v>0</v>
      </c>
    </row>
    <row r="284" spans="1:4" ht="21.75" customHeight="1" x14ac:dyDescent="0.2">
      <c r="A284" s="7" t="s">
        <v>1340</v>
      </c>
      <c r="B284" s="8">
        <v>3</v>
      </c>
      <c r="C284" s="8" t="s">
        <v>1109</v>
      </c>
      <c r="D284" s="216">
        <v>0</v>
      </c>
    </row>
    <row r="285" spans="1:4" ht="21.75" customHeight="1" x14ac:dyDescent="0.2">
      <c r="A285" s="7" t="s">
        <v>1341</v>
      </c>
      <c r="B285" s="8">
        <v>3</v>
      </c>
      <c r="C285" s="8" t="s">
        <v>1089</v>
      </c>
      <c r="D285" s="216">
        <v>5.0257085697599999</v>
      </c>
    </row>
    <row r="286" spans="1:4" ht="21.75" customHeight="1" x14ac:dyDescent="0.2">
      <c r="A286" s="7" t="s">
        <v>1342</v>
      </c>
      <c r="B286" s="8">
        <v>3</v>
      </c>
      <c r="C286" s="8" t="s">
        <v>1109</v>
      </c>
      <c r="D286" s="216">
        <v>0</v>
      </c>
    </row>
    <row r="287" spans="1:4" ht="21.75" customHeight="1" x14ac:dyDescent="0.2">
      <c r="A287" s="7" t="s">
        <v>1343</v>
      </c>
      <c r="B287" s="8">
        <v>3</v>
      </c>
      <c r="C287" s="8" t="s">
        <v>1098</v>
      </c>
      <c r="D287" s="216">
        <v>0</v>
      </c>
    </row>
    <row r="288" spans="1:4" ht="21.75" customHeight="1" x14ac:dyDescent="0.2">
      <c r="A288" s="7" t="s">
        <v>1344</v>
      </c>
      <c r="B288" s="8">
        <v>3</v>
      </c>
      <c r="C288" s="8" t="s">
        <v>1109</v>
      </c>
      <c r="D288" s="216">
        <v>0</v>
      </c>
    </row>
    <row r="289" spans="1:4" ht="21.75" customHeight="1" x14ac:dyDescent="0.2">
      <c r="A289" s="7" t="s">
        <v>1345</v>
      </c>
      <c r="B289" s="8">
        <v>3</v>
      </c>
      <c r="C289" s="8" t="s">
        <v>1087</v>
      </c>
      <c r="D289" s="216">
        <v>0</v>
      </c>
    </row>
    <row r="290" spans="1:4" ht="21.75" customHeight="1" x14ac:dyDescent="0.2">
      <c r="A290" s="7" t="s">
        <v>1346</v>
      </c>
      <c r="B290" s="8">
        <v>3</v>
      </c>
      <c r="C290" s="8" t="s">
        <v>1108</v>
      </c>
      <c r="D290" s="216">
        <v>0</v>
      </c>
    </row>
    <row r="291" spans="1:4" ht="21.75" customHeight="1" x14ac:dyDescent="0.2">
      <c r="A291" s="7" t="s">
        <v>1347</v>
      </c>
      <c r="B291" s="8">
        <v>3</v>
      </c>
      <c r="C291" s="8" t="s">
        <v>1108</v>
      </c>
      <c r="D291" s="216">
        <v>3.3314551959699998</v>
      </c>
    </row>
    <row r="292" spans="1:4" ht="21.75" customHeight="1" x14ac:dyDescent="0.2">
      <c r="A292" s="7" t="s">
        <v>1348</v>
      </c>
      <c r="B292" s="8">
        <v>3</v>
      </c>
      <c r="C292" s="8" t="s">
        <v>1098</v>
      </c>
      <c r="D292" s="216">
        <v>7.5707577159700001</v>
      </c>
    </row>
    <row r="293" spans="1:4" ht="21.75" customHeight="1" x14ac:dyDescent="0.2">
      <c r="A293" s="7" t="s">
        <v>1349</v>
      </c>
      <c r="B293" s="8">
        <v>3</v>
      </c>
      <c r="C293" s="8" t="s">
        <v>1109</v>
      </c>
      <c r="D293" s="216">
        <v>0</v>
      </c>
    </row>
    <row r="294" spans="1:4" ht="21.75" customHeight="1" x14ac:dyDescent="0.2">
      <c r="A294" s="7" t="s">
        <v>1350</v>
      </c>
      <c r="B294" s="8">
        <v>3</v>
      </c>
      <c r="C294" s="8" t="s">
        <v>1109</v>
      </c>
      <c r="D294" s="216">
        <v>0</v>
      </c>
    </row>
    <row r="295" spans="1:4" ht="21.75" customHeight="1" x14ac:dyDescent="0.2">
      <c r="A295" s="7" t="s">
        <v>1351</v>
      </c>
      <c r="B295" s="8">
        <v>3</v>
      </c>
      <c r="C295" s="8" t="s">
        <v>1109</v>
      </c>
      <c r="D295" s="216">
        <v>0</v>
      </c>
    </row>
    <row r="296" spans="1:4" ht="21.75" customHeight="1" x14ac:dyDescent="0.2">
      <c r="A296" s="7" t="s">
        <v>1352</v>
      </c>
      <c r="B296" s="8">
        <v>3</v>
      </c>
      <c r="C296" s="8" t="s">
        <v>1098</v>
      </c>
      <c r="D296" s="216">
        <v>0</v>
      </c>
    </row>
    <row r="297" spans="1:4" ht="21.75" customHeight="1" x14ac:dyDescent="0.2">
      <c r="A297" s="7" t="s">
        <v>1353</v>
      </c>
      <c r="B297" s="8">
        <v>3</v>
      </c>
      <c r="C297" s="8" t="s">
        <v>1098</v>
      </c>
      <c r="D297" s="216">
        <v>0</v>
      </c>
    </row>
    <row r="298" spans="1:4" ht="21.75" customHeight="1" x14ac:dyDescent="0.2">
      <c r="A298" s="7" t="s">
        <v>1354</v>
      </c>
      <c r="B298" s="8">
        <v>3</v>
      </c>
      <c r="C298" s="8" t="s">
        <v>1077</v>
      </c>
      <c r="D298" s="216">
        <v>0</v>
      </c>
    </row>
    <row r="299" spans="1:4" ht="21.75" customHeight="1" x14ac:dyDescent="0.2">
      <c r="A299" s="7" t="s">
        <v>1355</v>
      </c>
      <c r="B299" s="8">
        <v>3</v>
      </c>
      <c r="C299" s="8" t="s">
        <v>1087</v>
      </c>
      <c r="D299" s="216">
        <v>0</v>
      </c>
    </row>
    <row r="300" spans="1:4" ht="21.75" customHeight="1" x14ac:dyDescent="0.2">
      <c r="A300" s="7" t="s">
        <v>1356</v>
      </c>
      <c r="B300" s="8">
        <v>3</v>
      </c>
      <c r="C300" s="8" t="s">
        <v>1089</v>
      </c>
      <c r="D300" s="216">
        <v>0</v>
      </c>
    </row>
    <row r="301" spans="1:4" ht="21.75" customHeight="1" x14ac:dyDescent="0.2">
      <c r="A301" s="7" t="s">
        <v>1357</v>
      </c>
      <c r="B301" s="8">
        <v>3</v>
      </c>
      <c r="C301" s="8" t="s">
        <v>1098</v>
      </c>
      <c r="D301" s="216">
        <v>0</v>
      </c>
    </row>
    <row r="302" spans="1:4" ht="21.75" customHeight="1" x14ac:dyDescent="0.2">
      <c r="A302" s="7" t="s">
        <v>1358</v>
      </c>
      <c r="B302" s="8">
        <v>3</v>
      </c>
      <c r="C302" s="8" t="s">
        <v>1098</v>
      </c>
      <c r="D302" s="216">
        <v>3.6173332812200001</v>
      </c>
    </row>
    <row r="303" spans="1:4" ht="21.75" customHeight="1" x14ac:dyDescent="0.2">
      <c r="A303" s="7" t="s">
        <v>1359</v>
      </c>
      <c r="B303" s="8">
        <v>3</v>
      </c>
      <c r="C303" s="8" t="s">
        <v>1093</v>
      </c>
      <c r="D303" s="216">
        <v>0</v>
      </c>
    </row>
    <row r="304" spans="1:4" ht="21.75" customHeight="1" x14ac:dyDescent="0.2">
      <c r="A304" s="7" t="s">
        <v>1360</v>
      </c>
      <c r="B304" s="8">
        <v>3</v>
      </c>
      <c r="C304" s="8" t="s">
        <v>1083</v>
      </c>
      <c r="D304" s="216">
        <v>0</v>
      </c>
    </row>
    <row r="305" spans="1:4" ht="21.75" customHeight="1" x14ac:dyDescent="0.2">
      <c r="A305" s="7" t="s">
        <v>1361</v>
      </c>
      <c r="B305" s="8">
        <v>3</v>
      </c>
      <c r="C305" s="8" t="s">
        <v>1083</v>
      </c>
      <c r="D305" s="216">
        <v>0</v>
      </c>
    </row>
    <row r="306" spans="1:4" ht="21.75" customHeight="1" x14ac:dyDescent="0.2">
      <c r="A306" s="7" t="s">
        <v>1362</v>
      </c>
      <c r="B306" s="8">
        <v>3</v>
      </c>
      <c r="C306" s="8" t="s">
        <v>1078</v>
      </c>
      <c r="D306" s="216">
        <v>0</v>
      </c>
    </row>
    <row r="307" spans="1:4" ht="21.75" customHeight="1" x14ac:dyDescent="0.2">
      <c r="A307" s="7" t="s">
        <v>1363</v>
      </c>
      <c r="B307" s="8">
        <v>3</v>
      </c>
      <c r="C307" s="8" t="s">
        <v>1103</v>
      </c>
      <c r="D307" s="216">
        <v>0</v>
      </c>
    </row>
    <row r="308" spans="1:4" ht="21.75" customHeight="1" x14ac:dyDescent="0.2">
      <c r="A308" s="7" t="s">
        <v>1364</v>
      </c>
      <c r="B308" s="8">
        <v>3</v>
      </c>
      <c r="C308" s="8" t="s">
        <v>1082</v>
      </c>
      <c r="D308" s="216">
        <v>0</v>
      </c>
    </row>
    <row r="309" spans="1:4" ht="21.75" customHeight="1" x14ac:dyDescent="0.2">
      <c r="A309" s="7" t="s">
        <v>1365</v>
      </c>
      <c r="B309" s="8">
        <v>3</v>
      </c>
      <c r="C309" s="8" t="s">
        <v>1077</v>
      </c>
      <c r="D309" s="216">
        <v>0</v>
      </c>
    </row>
    <row r="310" spans="1:4" ht="21.75" customHeight="1" x14ac:dyDescent="0.2">
      <c r="A310" s="7" t="s">
        <v>1366</v>
      </c>
      <c r="B310" s="8">
        <v>3</v>
      </c>
      <c r="C310" s="8" t="s">
        <v>1108</v>
      </c>
      <c r="D310" s="216">
        <v>0</v>
      </c>
    </row>
    <row r="311" spans="1:4" ht="21.75" customHeight="1" x14ac:dyDescent="0.2">
      <c r="A311" s="7" t="s">
        <v>1367</v>
      </c>
      <c r="B311" s="8">
        <v>3</v>
      </c>
      <c r="C311" s="8" t="s">
        <v>1097</v>
      </c>
      <c r="D311" s="216">
        <v>0</v>
      </c>
    </row>
    <row r="312" spans="1:4" ht="21.75" customHeight="1" x14ac:dyDescent="0.2">
      <c r="A312" s="7" t="s">
        <v>1368</v>
      </c>
      <c r="B312" s="8">
        <v>3</v>
      </c>
      <c r="C312" s="8" t="s">
        <v>1108</v>
      </c>
      <c r="D312" s="216">
        <v>0</v>
      </c>
    </row>
    <row r="313" spans="1:4" ht="21.75" customHeight="1" x14ac:dyDescent="0.2">
      <c r="A313" s="7" t="s">
        <v>1369</v>
      </c>
      <c r="B313" s="8">
        <v>3</v>
      </c>
      <c r="C313" s="8" t="s">
        <v>1098</v>
      </c>
      <c r="D313" s="216">
        <v>0</v>
      </c>
    </row>
    <row r="314" spans="1:4" ht="21.75" customHeight="1" x14ac:dyDescent="0.2">
      <c r="A314" s="7" t="s">
        <v>1370</v>
      </c>
      <c r="B314" s="8">
        <v>3</v>
      </c>
      <c r="C314" s="8" t="s">
        <v>1108</v>
      </c>
      <c r="D314" s="216">
        <v>0</v>
      </c>
    </row>
    <row r="315" spans="1:4" ht="21.75" customHeight="1" x14ac:dyDescent="0.2">
      <c r="A315" s="7" t="s">
        <v>1371</v>
      </c>
      <c r="B315" s="8">
        <v>3</v>
      </c>
      <c r="C315" s="8" t="s">
        <v>1092</v>
      </c>
      <c r="D315" s="216">
        <v>0</v>
      </c>
    </row>
    <row r="316" spans="1:4" ht="21.75" customHeight="1" x14ac:dyDescent="0.2">
      <c r="A316" s="7" t="s">
        <v>1372</v>
      </c>
      <c r="B316" s="8">
        <v>3</v>
      </c>
      <c r="C316" s="8" t="s">
        <v>1080</v>
      </c>
      <c r="D316" s="216">
        <v>0</v>
      </c>
    </row>
    <row r="317" spans="1:4" ht="21.75" customHeight="1" x14ac:dyDescent="0.2">
      <c r="A317" s="7" t="s">
        <v>1373</v>
      </c>
      <c r="B317" s="8">
        <v>3</v>
      </c>
      <c r="C317" s="8" t="s">
        <v>1083</v>
      </c>
      <c r="D317" s="216">
        <v>0</v>
      </c>
    </row>
    <row r="318" spans="1:4" ht="21.75" customHeight="1" x14ac:dyDescent="0.2">
      <c r="A318" s="7" t="s">
        <v>1374</v>
      </c>
      <c r="B318" s="8">
        <v>3</v>
      </c>
      <c r="C318" s="8" t="s">
        <v>1083</v>
      </c>
      <c r="D318" s="216">
        <v>0</v>
      </c>
    </row>
    <row r="319" spans="1:4" ht="21.75" customHeight="1" x14ac:dyDescent="0.2">
      <c r="A319" s="7" t="s">
        <v>1375</v>
      </c>
      <c r="B319" s="8">
        <v>3</v>
      </c>
      <c r="C319" s="8" t="s">
        <v>1083</v>
      </c>
      <c r="D319" s="216">
        <v>0</v>
      </c>
    </row>
    <row r="320" spans="1:4" ht="21.75" customHeight="1" x14ac:dyDescent="0.2">
      <c r="A320" s="7" t="s">
        <v>1376</v>
      </c>
      <c r="B320" s="8">
        <v>3</v>
      </c>
      <c r="C320" s="8" t="s">
        <v>1098</v>
      </c>
      <c r="D320" s="216">
        <v>0</v>
      </c>
    </row>
    <row r="321" spans="1:4" ht="21.75" customHeight="1" x14ac:dyDescent="0.2">
      <c r="A321" s="7" t="s">
        <v>1377</v>
      </c>
      <c r="B321" s="8">
        <v>3</v>
      </c>
      <c r="C321" s="8" t="s">
        <v>1098</v>
      </c>
      <c r="D321" s="216">
        <v>0</v>
      </c>
    </row>
    <row r="322" spans="1:4" ht="21.75" customHeight="1" x14ac:dyDescent="0.2">
      <c r="A322" s="7" t="s">
        <v>1378</v>
      </c>
      <c r="B322" s="8">
        <v>3</v>
      </c>
      <c r="C322" s="8" t="s">
        <v>1109</v>
      </c>
      <c r="D322" s="216">
        <v>0</v>
      </c>
    </row>
    <row r="323" spans="1:4" ht="21.75" customHeight="1" x14ac:dyDescent="0.2">
      <c r="A323" s="7" t="s">
        <v>1379</v>
      </c>
      <c r="B323" s="8">
        <v>3</v>
      </c>
      <c r="C323" s="8" t="s">
        <v>1098</v>
      </c>
      <c r="D323" s="216">
        <v>0</v>
      </c>
    </row>
    <row r="324" spans="1:4" ht="21.75" customHeight="1" x14ac:dyDescent="0.2">
      <c r="A324" s="7" t="s">
        <v>1380</v>
      </c>
      <c r="B324" s="8">
        <v>3</v>
      </c>
      <c r="C324" s="8" t="s">
        <v>1110</v>
      </c>
      <c r="D324" s="216">
        <v>0</v>
      </c>
    </row>
    <row r="325" spans="1:4" ht="21.75" customHeight="1" x14ac:dyDescent="0.2">
      <c r="A325" s="7" t="s">
        <v>1381</v>
      </c>
      <c r="B325" s="8">
        <v>3</v>
      </c>
      <c r="C325" s="8" t="s">
        <v>1083</v>
      </c>
      <c r="D325" s="216">
        <v>0</v>
      </c>
    </row>
    <row r="326" spans="1:4" ht="21.75" customHeight="1" x14ac:dyDescent="0.2">
      <c r="A326" s="7" t="s">
        <v>1382</v>
      </c>
      <c r="B326" s="8">
        <v>3</v>
      </c>
      <c r="C326" s="8" t="s">
        <v>1091</v>
      </c>
      <c r="D326" s="216">
        <v>0</v>
      </c>
    </row>
    <row r="327" spans="1:4" ht="21.75" customHeight="1" x14ac:dyDescent="0.2">
      <c r="A327" s="7" t="s">
        <v>1383</v>
      </c>
      <c r="B327" s="8">
        <v>3</v>
      </c>
      <c r="C327" s="8" t="s">
        <v>1087</v>
      </c>
      <c r="D327" s="216">
        <v>0</v>
      </c>
    </row>
    <row r="328" spans="1:4" ht="21.75" customHeight="1" x14ac:dyDescent="0.2">
      <c r="A328" s="7" t="s">
        <v>1384</v>
      </c>
      <c r="B328" s="8">
        <v>3</v>
      </c>
      <c r="C328" s="8" t="s">
        <v>1093</v>
      </c>
      <c r="D328" s="216">
        <v>0</v>
      </c>
    </row>
    <row r="329" spans="1:4" ht="21.75" customHeight="1" x14ac:dyDescent="0.2">
      <c r="A329" s="7" t="s">
        <v>1385</v>
      </c>
      <c r="B329" s="8">
        <v>3</v>
      </c>
      <c r="C329" s="8" t="s">
        <v>1081</v>
      </c>
      <c r="D329" s="216">
        <v>0</v>
      </c>
    </row>
    <row r="330" spans="1:4" ht="21.75" customHeight="1" x14ac:dyDescent="0.2">
      <c r="A330" s="7" t="s">
        <v>1386</v>
      </c>
      <c r="B330" s="8">
        <v>3</v>
      </c>
      <c r="C330" s="8" t="s">
        <v>1091</v>
      </c>
      <c r="D330" s="216">
        <v>0</v>
      </c>
    </row>
    <row r="331" spans="1:4" ht="21.75" customHeight="1" x14ac:dyDescent="0.2">
      <c r="A331" s="7" t="s">
        <v>1387</v>
      </c>
      <c r="B331" s="8">
        <v>3</v>
      </c>
      <c r="C331" s="8" t="s">
        <v>1085</v>
      </c>
      <c r="D331" s="216">
        <v>2.1276234666599998</v>
      </c>
    </row>
    <row r="332" spans="1:4" ht="21.75" customHeight="1" x14ac:dyDescent="0.2">
      <c r="A332" s="7" t="s">
        <v>1388</v>
      </c>
      <c r="B332" s="8">
        <v>3</v>
      </c>
      <c r="C332" s="8" t="s">
        <v>1091</v>
      </c>
      <c r="D332" s="216">
        <v>0</v>
      </c>
    </row>
    <row r="333" spans="1:4" ht="21.75" customHeight="1" x14ac:dyDescent="0.2">
      <c r="A333" s="7" t="s">
        <v>1389</v>
      </c>
      <c r="B333" s="8">
        <v>3</v>
      </c>
      <c r="C333" s="8" t="s">
        <v>1082</v>
      </c>
      <c r="D333" s="216">
        <v>0</v>
      </c>
    </row>
    <row r="334" spans="1:4" ht="21.75" customHeight="1" x14ac:dyDescent="0.2">
      <c r="A334" s="7" t="s">
        <v>1390</v>
      </c>
      <c r="B334" s="8">
        <v>3</v>
      </c>
      <c r="C334" s="8" t="s">
        <v>1088</v>
      </c>
      <c r="D334" s="216">
        <v>0</v>
      </c>
    </row>
    <row r="335" spans="1:4" ht="21.75" customHeight="1" x14ac:dyDescent="0.2">
      <c r="A335" s="7" t="s">
        <v>1391</v>
      </c>
      <c r="B335" s="8">
        <v>3</v>
      </c>
      <c r="C335" s="8" t="s">
        <v>1094</v>
      </c>
      <c r="D335" s="216">
        <v>0</v>
      </c>
    </row>
    <row r="336" spans="1:4" ht="21.75" customHeight="1" x14ac:dyDescent="0.2">
      <c r="A336" s="7" t="s">
        <v>1392</v>
      </c>
      <c r="B336" s="8">
        <v>3</v>
      </c>
      <c r="C336" s="8" t="s">
        <v>1082</v>
      </c>
      <c r="D336" s="216">
        <v>0</v>
      </c>
    </row>
    <row r="337" spans="1:4" ht="21.75" customHeight="1" x14ac:dyDescent="0.2">
      <c r="A337" s="7" t="s">
        <v>1393</v>
      </c>
      <c r="B337" s="8">
        <v>3</v>
      </c>
      <c r="C337" s="8" t="s">
        <v>1096</v>
      </c>
      <c r="D337" s="216">
        <v>0</v>
      </c>
    </row>
    <row r="338" spans="1:4" ht="21.75" customHeight="1" x14ac:dyDescent="0.2">
      <c r="A338" s="7" t="s">
        <v>1394</v>
      </c>
      <c r="B338" s="8">
        <v>3</v>
      </c>
      <c r="C338" s="8" t="s">
        <v>1098</v>
      </c>
      <c r="D338" s="216">
        <v>0</v>
      </c>
    </row>
    <row r="339" spans="1:4" ht="21.75" customHeight="1" x14ac:dyDescent="0.2">
      <c r="A339" s="7" t="s">
        <v>1395</v>
      </c>
      <c r="B339" s="8">
        <v>3</v>
      </c>
      <c r="C339" s="8" t="s">
        <v>1097</v>
      </c>
      <c r="D339" s="216">
        <v>3.4456989931900002</v>
      </c>
    </row>
    <row r="340" spans="1:4" ht="21.75" customHeight="1" x14ac:dyDescent="0.2">
      <c r="A340" s="7" t="s">
        <v>1396</v>
      </c>
      <c r="B340" s="8">
        <v>3</v>
      </c>
      <c r="C340" s="8" t="s">
        <v>1084</v>
      </c>
      <c r="D340" s="216">
        <v>0</v>
      </c>
    </row>
    <row r="341" spans="1:4" ht="21.75" customHeight="1" x14ac:dyDescent="0.2">
      <c r="A341" s="7" t="s">
        <v>1397</v>
      </c>
      <c r="B341" s="8">
        <v>3</v>
      </c>
      <c r="C341" s="8" t="s">
        <v>1109</v>
      </c>
      <c r="D341" s="216">
        <v>0</v>
      </c>
    </row>
    <row r="342" spans="1:4" ht="21.75" customHeight="1" x14ac:dyDescent="0.2">
      <c r="A342" s="7" t="s">
        <v>1398</v>
      </c>
      <c r="B342" s="8">
        <v>3</v>
      </c>
      <c r="C342" s="8" t="s">
        <v>1084</v>
      </c>
      <c r="D342" s="216">
        <v>0</v>
      </c>
    </row>
    <row r="343" spans="1:4" ht="21.75" customHeight="1" x14ac:dyDescent="0.2">
      <c r="A343" s="7" t="s">
        <v>1399</v>
      </c>
      <c r="B343" s="8">
        <v>3</v>
      </c>
      <c r="C343" s="8" t="s">
        <v>1108</v>
      </c>
      <c r="D343" s="216">
        <v>0</v>
      </c>
    </row>
    <row r="344" spans="1:4" ht="21.75" customHeight="1" x14ac:dyDescent="0.2">
      <c r="A344" s="7" t="s">
        <v>1400</v>
      </c>
      <c r="B344" s="8">
        <v>3</v>
      </c>
      <c r="C344" s="8" t="s">
        <v>1087</v>
      </c>
      <c r="D344" s="216">
        <v>0</v>
      </c>
    </row>
    <row r="345" spans="1:4" ht="21.75" customHeight="1" x14ac:dyDescent="0.2">
      <c r="A345" s="7" t="s">
        <v>1401</v>
      </c>
      <c r="B345" s="8">
        <v>3</v>
      </c>
      <c r="C345" s="8" t="s">
        <v>1109</v>
      </c>
      <c r="D345" s="216">
        <v>0</v>
      </c>
    </row>
    <row r="346" spans="1:4" ht="21.75" customHeight="1" x14ac:dyDescent="0.2">
      <c r="A346" s="7" t="s">
        <v>1402</v>
      </c>
      <c r="B346" s="8">
        <v>3</v>
      </c>
      <c r="C346" s="8" t="s">
        <v>1108</v>
      </c>
      <c r="D346" s="216">
        <v>3.1539275867400001</v>
      </c>
    </row>
    <row r="347" spans="1:4" ht="21.75" customHeight="1" x14ac:dyDescent="0.2">
      <c r="A347" s="7" t="s">
        <v>1403</v>
      </c>
      <c r="B347" s="8">
        <v>3</v>
      </c>
      <c r="C347" s="8" t="s">
        <v>1103</v>
      </c>
      <c r="D347" s="216">
        <v>0</v>
      </c>
    </row>
    <row r="348" spans="1:4" ht="21.75" customHeight="1" x14ac:dyDescent="0.2">
      <c r="A348" s="7" t="s">
        <v>1404</v>
      </c>
      <c r="B348" s="8">
        <v>3</v>
      </c>
      <c r="C348" s="8" t="s">
        <v>1089</v>
      </c>
      <c r="D348" s="216">
        <v>0</v>
      </c>
    </row>
    <row r="349" spans="1:4" ht="21.75" customHeight="1" x14ac:dyDescent="0.2">
      <c r="A349" s="7" t="s">
        <v>1405</v>
      </c>
      <c r="B349" s="8">
        <v>3</v>
      </c>
      <c r="C349" s="8" t="s">
        <v>1089</v>
      </c>
      <c r="D349" s="216">
        <v>0</v>
      </c>
    </row>
    <row r="350" spans="1:4" ht="21.75" customHeight="1" x14ac:dyDescent="0.2">
      <c r="A350" s="7" t="s">
        <v>1406</v>
      </c>
      <c r="B350" s="8">
        <v>3</v>
      </c>
      <c r="C350" s="8" t="s">
        <v>1108</v>
      </c>
      <c r="D350" s="216">
        <v>0</v>
      </c>
    </row>
    <row r="351" spans="1:4" ht="21.75" customHeight="1" x14ac:dyDescent="0.2">
      <c r="A351" s="7" t="s">
        <v>1407</v>
      </c>
      <c r="B351" s="8">
        <v>3</v>
      </c>
      <c r="C351" s="8" t="s">
        <v>1098</v>
      </c>
      <c r="D351" s="216">
        <v>4.8192486400199996</v>
      </c>
    </row>
    <row r="352" spans="1:4" ht="21.75" customHeight="1" x14ac:dyDescent="0.2">
      <c r="A352" s="7" t="s">
        <v>1408</v>
      </c>
      <c r="B352" s="8">
        <v>3</v>
      </c>
      <c r="C352" s="8" t="s">
        <v>1083</v>
      </c>
      <c r="D352" s="216">
        <v>0</v>
      </c>
    </row>
    <row r="353" spans="1:4" ht="21.75" customHeight="1" x14ac:dyDescent="0.2">
      <c r="A353" s="7" t="s">
        <v>1409</v>
      </c>
      <c r="B353" s="8">
        <v>3</v>
      </c>
      <c r="C353" s="8" t="s">
        <v>1108</v>
      </c>
      <c r="D353" s="216">
        <v>0</v>
      </c>
    </row>
    <row r="354" spans="1:4" ht="21.75" customHeight="1" x14ac:dyDescent="0.2">
      <c r="A354" s="7" t="s">
        <v>1410</v>
      </c>
      <c r="B354" s="8">
        <v>3</v>
      </c>
      <c r="C354" s="8" t="s">
        <v>1091</v>
      </c>
      <c r="D354" s="216">
        <v>0</v>
      </c>
    </row>
    <row r="355" spans="1:4" ht="21.75" customHeight="1" x14ac:dyDescent="0.2">
      <c r="A355" s="7" t="s">
        <v>1411</v>
      </c>
      <c r="B355" s="8">
        <v>3</v>
      </c>
      <c r="C355" s="8" t="s">
        <v>1109</v>
      </c>
      <c r="D355" s="216">
        <v>0</v>
      </c>
    </row>
    <row r="356" spans="1:4" ht="21.75" customHeight="1" x14ac:dyDescent="0.2">
      <c r="A356" s="7" t="s">
        <v>1412</v>
      </c>
      <c r="B356" s="8">
        <v>3</v>
      </c>
      <c r="C356" s="8" t="s">
        <v>1087</v>
      </c>
      <c r="D356" s="216">
        <v>0</v>
      </c>
    </row>
    <row r="357" spans="1:4" ht="21.75" customHeight="1" x14ac:dyDescent="0.2">
      <c r="A357" s="7" t="s">
        <v>1413</v>
      </c>
      <c r="B357" s="8">
        <v>3</v>
      </c>
      <c r="C357" s="8" t="s">
        <v>1083</v>
      </c>
      <c r="D357" s="216">
        <v>0</v>
      </c>
    </row>
    <row r="358" spans="1:4" ht="21.75" customHeight="1" x14ac:dyDescent="0.2">
      <c r="A358" s="7" t="s">
        <v>1414</v>
      </c>
      <c r="B358" s="8">
        <v>3</v>
      </c>
      <c r="C358" s="8" t="s">
        <v>1108</v>
      </c>
      <c r="D358" s="216">
        <v>0</v>
      </c>
    </row>
    <row r="359" spans="1:4" ht="21.75" customHeight="1" x14ac:dyDescent="0.2">
      <c r="A359" s="7" t="s">
        <v>1415</v>
      </c>
      <c r="B359" s="8">
        <v>3</v>
      </c>
      <c r="C359" s="8" t="s">
        <v>1089</v>
      </c>
      <c r="D359" s="216">
        <v>0</v>
      </c>
    </row>
    <row r="360" spans="1:4" ht="21.75" customHeight="1" x14ac:dyDescent="0.2">
      <c r="A360" s="7" t="s">
        <v>1416</v>
      </c>
      <c r="B360" s="8">
        <v>3</v>
      </c>
      <c r="C360" s="8" t="s">
        <v>1077</v>
      </c>
      <c r="D360" s="216">
        <v>0</v>
      </c>
    </row>
    <row r="361" spans="1:4" ht="21.75" customHeight="1" x14ac:dyDescent="0.2">
      <c r="A361" s="7" t="s">
        <v>1417</v>
      </c>
      <c r="B361" s="8">
        <v>3</v>
      </c>
      <c r="C361" s="8" t="s">
        <v>1087</v>
      </c>
      <c r="D361" s="216">
        <v>0</v>
      </c>
    </row>
    <row r="362" spans="1:4" ht="21.75" customHeight="1" x14ac:dyDescent="0.2">
      <c r="A362" s="7" t="s">
        <v>1418</v>
      </c>
      <c r="B362" s="8">
        <v>3</v>
      </c>
      <c r="C362" s="8" t="s">
        <v>1083</v>
      </c>
      <c r="D362" s="216">
        <v>0</v>
      </c>
    </row>
    <row r="363" spans="1:4" ht="21.75" customHeight="1" x14ac:dyDescent="0.2">
      <c r="A363" s="7" t="s">
        <v>1419</v>
      </c>
      <c r="B363" s="8">
        <v>3</v>
      </c>
      <c r="C363" s="8" t="s">
        <v>1108</v>
      </c>
      <c r="D363" s="216">
        <v>0</v>
      </c>
    </row>
    <row r="364" spans="1:4" ht="21.75" customHeight="1" x14ac:dyDescent="0.2">
      <c r="A364" s="7" t="s">
        <v>1420</v>
      </c>
      <c r="B364" s="8">
        <v>3</v>
      </c>
      <c r="C364" s="8" t="s">
        <v>1090</v>
      </c>
      <c r="D364" s="216">
        <v>0</v>
      </c>
    </row>
    <row r="365" spans="1:4" ht="21.75" customHeight="1" x14ac:dyDescent="0.2">
      <c r="A365" s="7" t="s">
        <v>1421</v>
      </c>
      <c r="B365" s="8">
        <v>3</v>
      </c>
      <c r="C365" s="8" t="s">
        <v>1097</v>
      </c>
      <c r="D365" s="216">
        <v>0</v>
      </c>
    </row>
    <row r="366" spans="1:4" ht="21.75" customHeight="1" x14ac:dyDescent="0.2">
      <c r="A366" s="7" t="s">
        <v>1422</v>
      </c>
      <c r="B366" s="8">
        <v>3</v>
      </c>
      <c r="C366" s="8" t="s">
        <v>1100</v>
      </c>
      <c r="D366" s="216">
        <v>0</v>
      </c>
    </row>
    <row r="367" spans="1:4" ht="21.75" customHeight="1" x14ac:dyDescent="0.2">
      <c r="A367" s="7" t="s">
        <v>1423</v>
      </c>
      <c r="B367" s="8">
        <v>3</v>
      </c>
      <c r="C367" s="8" t="s">
        <v>1100</v>
      </c>
      <c r="D367" s="216">
        <v>0</v>
      </c>
    </row>
    <row r="368" spans="1:4" ht="21.75" customHeight="1" x14ac:dyDescent="0.2">
      <c r="A368" s="7" t="s">
        <v>1424</v>
      </c>
      <c r="B368" s="8">
        <v>3</v>
      </c>
      <c r="C368" s="8" t="s">
        <v>1098</v>
      </c>
      <c r="D368" s="216">
        <v>0</v>
      </c>
    </row>
    <row r="369" spans="1:4" ht="21.75" customHeight="1" x14ac:dyDescent="0.2">
      <c r="A369" s="7" t="s">
        <v>1425</v>
      </c>
      <c r="B369" s="8">
        <v>3</v>
      </c>
      <c r="C369" s="8" t="s">
        <v>1091</v>
      </c>
      <c r="D369" s="216">
        <v>1.4065544562600001</v>
      </c>
    </row>
    <row r="370" spans="1:4" ht="21.75" customHeight="1" x14ac:dyDescent="0.2">
      <c r="A370" s="7" t="s">
        <v>1426</v>
      </c>
      <c r="B370" s="8">
        <v>3</v>
      </c>
      <c r="C370" s="8" t="s">
        <v>1098</v>
      </c>
      <c r="D370" s="216">
        <v>0</v>
      </c>
    </row>
    <row r="371" spans="1:4" ht="21.75" customHeight="1" x14ac:dyDescent="0.2">
      <c r="A371" s="7" t="s">
        <v>1427</v>
      </c>
      <c r="B371" s="8">
        <v>3</v>
      </c>
      <c r="C371" s="8" t="s">
        <v>1091</v>
      </c>
      <c r="D371" s="216">
        <v>0</v>
      </c>
    </row>
    <row r="372" spans="1:4" ht="21.75" customHeight="1" x14ac:dyDescent="0.2">
      <c r="A372" s="7" t="s">
        <v>1428</v>
      </c>
      <c r="B372" s="8">
        <v>3</v>
      </c>
      <c r="C372" s="8" t="s">
        <v>1091</v>
      </c>
      <c r="D372" s="216">
        <v>0</v>
      </c>
    </row>
    <row r="373" spans="1:4" ht="21.75" customHeight="1" x14ac:dyDescent="0.2">
      <c r="A373" s="7" t="s">
        <v>1429</v>
      </c>
      <c r="B373" s="8">
        <v>3</v>
      </c>
      <c r="C373" s="8" t="s">
        <v>1084</v>
      </c>
      <c r="D373" s="216">
        <v>0</v>
      </c>
    </row>
    <row r="374" spans="1:4" ht="21.75" customHeight="1" x14ac:dyDescent="0.2">
      <c r="A374" s="7" t="s">
        <v>1430</v>
      </c>
      <c r="B374" s="8">
        <v>3</v>
      </c>
      <c r="C374" s="8" t="s">
        <v>1091</v>
      </c>
      <c r="D374" s="216">
        <v>0</v>
      </c>
    </row>
    <row r="375" spans="1:4" ht="21.75" customHeight="1" x14ac:dyDescent="0.2">
      <c r="A375" s="7" t="s">
        <v>1431</v>
      </c>
      <c r="B375" s="8">
        <v>3</v>
      </c>
      <c r="C375" s="8" t="s">
        <v>1083</v>
      </c>
      <c r="D375" s="216">
        <v>0</v>
      </c>
    </row>
    <row r="376" spans="1:4" ht="21.75" customHeight="1" x14ac:dyDescent="0.2">
      <c r="A376" s="7" t="s">
        <v>1432</v>
      </c>
      <c r="B376" s="8">
        <v>3</v>
      </c>
      <c r="C376" s="8" t="s">
        <v>1111</v>
      </c>
      <c r="D376" s="216">
        <v>0</v>
      </c>
    </row>
    <row r="377" spans="1:4" ht="21.75" customHeight="1" x14ac:dyDescent="0.2">
      <c r="A377" s="7" t="s">
        <v>1433</v>
      </c>
      <c r="B377" s="8">
        <v>3</v>
      </c>
      <c r="C377" s="8" t="s">
        <v>1111</v>
      </c>
      <c r="D377" s="216">
        <v>0</v>
      </c>
    </row>
    <row r="378" spans="1:4" ht="21.75" customHeight="1" x14ac:dyDescent="0.2">
      <c r="A378" s="7" t="s">
        <v>1434</v>
      </c>
      <c r="B378" s="8">
        <v>3</v>
      </c>
      <c r="C378" s="8" t="s">
        <v>1108</v>
      </c>
      <c r="D378" s="216">
        <v>0</v>
      </c>
    </row>
    <row r="379" spans="1:4" ht="21.75" customHeight="1" x14ac:dyDescent="0.2">
      <c r="A379" s="7" t="s">
        <v>1435</v>
      </c>
      <c r="B379" s="8">
        <v>3</v>
      </c>
      <c r="C379" s="8" t="s">
        <v>1091</v>
      </c>
      <c r="D379" s="216">
        <v>0</v>
      </c>
    </row>
    <row r="380" spans="1:4" ht="21.75" customHeight="1" x14ac:dyDescent="0.2">
      <c r="A380" s="7" t="s">
        <v>1436</v>
      </c>
      <c r="B380" s="8">
        <v>3</v>
      </c>
      <c r="C380" s="8" t="s">
        <v>1077</v>
      </c>
      <c r="D380" s="216">
        <v>4.8007730285900001</v>
      </c>
    </row>
    <row r="381" spans="1:4" ht="21.75" customHeight="1" x14ac:dyDescent="0.2">
      <c r="A381" s="7" t="s">
        <v>1437</v>
      </c>
      <c r="B381" s="8">
        <v>3</v>
      </c>
      <c r="C381" s="8" t="s">
        <v>1110</v>
      </c>
      <c r="D381" s="216">
        <v>0</v>
      </c>
    </row>
    <row r="382" spans="1:4" ht="21.75" customHeight="1" x14ac:dyDescent="0.2">
      <c r="A382" s="7" t="s">
        <v>1438</v>
      </c>
      <c r="B382" s="8">
        <v>3</v>
      </c>
      <c r="C382" s="8" t="s">
        <v>1084</v>
      </c>
      <c r="D382" s="216">
        <v>0</v>
      </c>
    </row>
    <row r="383" spans="1:4" ht="21.75" customHeight="1" x14ac:dyDescent="0.2">
      <c r="A383" s="7" t="s">
        <v>1439</v>
      </c>
      <c r="B383" s="8">
        <v>3</v>
      </c>
      <c r="C383" s="8" t="s">
        <v>1098</v>
      </c>
      <c r="D383" s="216">
        <v>0</v>
      </c>
    </row>
    <row r="384" spans="1:4" ht="21.75" customHeight="1" x14ac:dyDescent="0.2">
      <c r="A384" s="7" t="s">
        <v>1440</v>
      </c>
      <c r="B384" s="8">
        <v>3</v>
      </c>
      <c r="C384" s="8" t="s">
        <v>1098</v>
      </c>
      <c r="D384" s="216">
        <v>0</v>
      </c>
    </row>
    <row r="385" spans="1:4" ht="21.75" customHeight="1" x14ac:dyDescent="0.2">
      <c r="A385" s="7" t="s">
        <v>1441</v>
      </c>
      <c r="B385" s="8">
        <v>3</v>
      </c>
      <c r="C385" s="8" t="s">
        <v>1111</v>
      </c>
      <c r="D385" s="216">
        <v>0</v>
      </c>
    </row>
    <row r="386" spans="1:4" ht="21.75" customHeight="1" x14ac:dyDescent="0.2">
      <c r="A386" s="7" t="s">
        <v>1442</v>
      </c>
      <c r="B386" s="8">
        <v>3</v>
      </c>
      <c r="C386" s="8" t="s">
        <v>1098</v>
      </c>
      <c r="D386" s="216">
        <v>0</v>
      </c>
    </row>
    <row r="387" spans="1:4" ht="21.75" customHeight="1" x14ac:dyDescent="0.2">
      <c r="A387" s="7" t="s">
        <v>1443</v>
      </c>
      <c r="B387" s="8">
        <v>3</v>
      </c>
      <c r="C387" s="8" t="s">
        <v>1091</v>
      </c>
      <c r="D387" s="216">
        <v>0</v>
      </c>
    </row>
    <row r="388" spans="1:4" ht="21.75" customHeight="1" x14ac:dyDescent="0.2">
      <c r="A388" s="7" t="s">
        <v>1444</v>
      </c>
      <c r="B388" s="8">
        <v>3</v>
      </c>
      <c r="C388" s="8" t="s">
        <v>1091</v>
      </c>
      <c r="D388" s="216">
        <v>0</v>
      </c>
    </row>
    <row r="389" spans="1:4" ht="21.75" customHeight="1" x14ac:dyDescent="0.2">
      <c r="A389" s="7" t="s">
        <v>1445</v>
      </c>
      <c r="B389" s="8">
        <v>3</v>
      </c>
      <c r="C389" s="8" t="s">
        <v>1085</v>
      </c>
      <c r="D389" s="216">
        <v>0</v>
      </c>
    </row>
    <row r="390" spans="1:4" ht="21.75" customHeight="1" x14ac:dyDescent="0.2">
      <c r="A390" s="7" t="s">
        <v>1446</v>
      </c>
      <c r="B390" s="8">
        <v>3</v>
      </c>
      <c r="C390" s="8" t="s">
        <v>1083</v>
      </c>
      <c r="D390" s="216">
        <v>0</v>
      </c>
    </row>
    <row r="391" spans="1:4" ht="21.75" customHeight="1" x14ac:dyDescent="0.2">
      <c r="A391" s="7" t="s">
        <v>1447</v>
      </c>
      <c r="B391" s="8">
        <v>3</v>
      </c>
      <c r="C391" s="8" t="s">
        <v>1091</v>
      </c>
      <c r="D391" s="216">
        <v>0</v>
      </c>
    </row>
    <row r="392" spans="1:4" ht="21.75" customHeight="1" x14ac:dyDescent="0.2">
      <c r="A392" s="7" t="s">
        <v>1448</v>
      </c>
      <c r="B392" s="8">
        <v>3</v>
      </c>
      <c r="C392" s="8" t="s">
        <v>1091</v>
      </c>
      <c r="D392" s="216">
        <v>0</v>
      </c>
    </row>
    <row r="393" spans="1:4" ht="21.75" customHeight="1" x14ac:dyDescent="0.2">
      <c r="A393" s="7" t="s">
        <v>1449</v>
      </c>
      <c r="B393" s="8">
        <v>3</v>
      </c>
      <c r="C393" s="8" t="s">
        <v>1103</v>
      </c>
      <c r="D393" s="216">
        <v>0</v>
      </c>
    </row>
    <row r="394" spans="1:4" ht="21.75" customHeight="1" x14ac:dyDescent="0.2">
      <c r="A394" s="7" t="s">
        <v>1450</v>
      </c>
      <c r="B394" s="8">
        <v>3</v>
      </c>
      <c r="C394" s="8" t="s">
        <v>1090</v>
      </c>
      <c r="D394" s="216">
        <v>0</v>
      </c>
    </row>
    <row r="395" spans="1:4" ht="21.75" customHeight="1" x14ac:dyDescent="0.2">
      <c r="A395" s="7" t="s">
        <v>1451</v>
      </c>
      <c r="B395" s="8">
        <v>3</v>
      </c>
      <c r="C395" s="8" t="s">
        <v>1096</v>
      </c>
      <c r="D395" s="216">
        <v>0</v>
      </c>
    </row>
    <row r="396" spans="1:4" ht="21.75" customHeight="1" x14ac:dyDescent="0.2">
      <c r="A396" s="7" t="s">
        <v>1452</v>
      </c>
      <c r="B396" s="8">
        <v>3</v>
      </c>
      <c r="C396" s="8" t="s">
        <v>1082</v>
      </c>
      <c r="D396" s="216">
        <v>0</v>
      </c>
    </row>
    <row r="397" spans="1:4" ht="21.75" customHeight="1" x14ac:dyDescent="0.2">
      <c r="A397" s="7" t="s">
        <v>1453</v>
      </c>
      <c r="B397" s="8">
        <v>3</v>
      </c>
      <c r="C397" s="8" t="s">
        <v>1092</v>
      </c>
      <c r="D397" s="216">
        <v>0</v>
      </c>
    </row>
    <row r="398" spans="1:4" ht="21.75" customHeight="1" x14ac:dyDescent="0.2">
      <c r="A398" s="7" t="s">
        <v>1454</v>
      </c>
      <c r="B398" s="8">
        <v>3</v>
      </c>
      <c r="C398" s="8" t="s">
        <v>1097</v>
      </c>
      <c r="D398" s="216">
        <v>0</v>
      </c>
    </row>
    <row r="399" spans="1:4" ht="21.75" customHeight="1" x14ac:dyDescent="0.2">
      <c r="A399" s="7" t="s">
        <v>1455</v>
      </c>
      <c r="B399" s="8">
        <v>3</v>
      </c>
      <c r="C399" s="8" t="s">
        <v>1095</v>
      </c>
      <c r="D399" s="216">
        <v>0</v>
      </c>
    </row>
    <row r="400" spans="1:4" ht="21.75" customHeight="1" x14ac:dyDescent="0.2">
      <c r="A400" s="7" t="s">
        <v>1456</v>
      </c>
      <c r="B400" s="8">
        <v>3</v>
      </c>
      <c r="C400" s="8" t="s">
        <v>1080</v>
      </c>
      <c r="D400" s="216">
        <v>0</v>
      </c>
    </row>
    <row r="401" spans="1:4" ht="21.75" customHeight="1" x14ac:dyDescent="0.2">
      <c r="A401" s="7" t="s">
        <v>1457</v>
      </c>
      <c r="B401" s="8">
        <v>3</v>
      </c>
      <c r="C401" s="8" t="s">
        <v>1078</v>
      </c>
      <c r="D401" s="216">
        <v>0</v>
      </c>
    </row>
    <row r="402" spans="1:4" ht="21.75" customHeight="1" x14ac:dyDescent="0.2">
      <c r="A402" s="7" t="s">
        <v>1458</v>
      </c>
      <c r="B402" s="8">
        <v>3</v>
      </c>
      <c r="C402" s="8" t="s">
        <v>1099</v>
      </c>
      <c r="D402" s="216">
        <v>0</v>
      </c>
    </row>
    <row r="403" spans="1:4" ht="21.75" customHeight="1" x14ac:dyDescent="0.2">
      <c r="A403" s="7" t="s">
        <v>1459</v>
      </c>
      <c r="B403" s="8">
        <v>3</v>
      </c>
      <c r="C403" s="8" t="s">
        <v>1105</v>
      </c>
      <c r="D403" s="216">
        <v>0</v>
      </c>
    </row>
    <row r="404" spans="1:4" ht="21.75" customHeight="1" x14ac:dyDescent="0.2">
      <c r="A404" s="7" t="s">
        <v>1460</v>
      </c>
      <c r="B404" s="8">
        <v>3</v>
      </c>
      <c r="C404" s="8" t="s">
        <v>1107</v>
      </c>
      <c r="D404" s="216">
        <v>0</v>
      </c>
    </row>
    <row r="405" spans="1:4" ht="21.75" customHeight="1" x14ac:dyDescent="0.2">
      <c r="A405" s="7" t="s">
        <v>1461</v>
      </c>
      <c r="B405" s="8">
        <v>3</v>
      </c>
      <c r="C405" s="8" t="s">
        <v>1107</v>
      </c>
      <c r="D405" s="216">
        <v>0</v>
      </c>
    </row>
    <row r="406" spans="1:4" ht="21.75" customHeight="1" x14ac:dyDescent="0.2">
      <c r="A406" s="7" t="s">
        <v>1462</v>
      </c>
      <c r="B406" s="8">
        <v>3</v>
      </c>
      <c r="C406" s="8" t="s">
        <v>1100</v>
      </c>
      <c r="D406" s="216">
        <v>0</v>
      </c>
    </row>
    <row r="407" spans="1:4" ht="21.75" customHeight="1" x14ac:dyDescent="0.2">
      <c r="A407" s="7" t="s">
        <v>1463</v>
      </c>
      <c r="B407" s="8">
        <v>3</v>
      </c>
      <c r="C407" s="8" t="s">
        <v>1107</v>
      </c>
      <c r="D407" s="216">
        <v>0</v>
      </c>
    </row>
    <row r="408" spans="1:4" ht="21.75" customHeight="1" x14ac:dyDescent="0.2">
      <c r="A408" s="7" t="s">
        <v>1464</v>
      </c>
      <c r="B408" s="8">
        <v>3</v>
      </c>
      <c r="C408" s="8" t="s">
        <v>1105</v>
      </c>
      <c r="D408" s="216">
        <v>0</v>
      </c>
    </row>
    <row r="409" spans="1:4" ht="21.75" customHeight="1" x14ac:dyDescent="0.2">
      <c r="A409" s="7" t="s">
        <v>946</v>
      </c>
      <c r="B409" s="8">
        <v>3</v>
      </c>
      <c r="C409" s="8" t="s">
        <v>1099</v>
      </c>
      <c r="D409" s="216">
        <v>0</v>
      </c>
    </row>
  </sheetData>
  <sheetProtection selectLockedCells="1" selectUnlockedCells="1"/>
  <mergeCells count="1">
    <mergeCell ref="A2:D2"/>
  </mergeCells>
  <phoneticPr fontId="4" type="noConversion"/>
  <hyperlinks>
    <hyperlink ref="A1" location="Overview!A1" display="Back to Overview" xr:uid="{00000000-0004-0000-09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205"/>
  <sheetViews>
    <sheetView zoomScale="90" zoomScaleNormal="90" zoomScaleSheetLayoutView="100" workbookViewId="0">
      <selection activeCell="I1" sqref="I1"/>
    </sheetView>
  </sheetViews>
  <sheetFormatPr defaultColWidth="11.5703125" defaultRowHeight="12.75" x14ac:dyDescent="0.2"/>
  <cols>
    <col min="1" max="1" width="13.85546875" style="40" customWidth="1"/>
    <col min="2" max="2" width="11.5703125" style="40" customWidth="1"/>
    <col min="3" max="3" width="37.42578125" style="40" bestFit="1" customWidth="1"/>
    <col min="4" max="4" width="40.5703125" style="41" bestFit="1" customWidth="1"/>
    <col min="5" max="6" width="4.7109375" style="40" customWidth="1"/>
    <col min="7" max="7" width="29.140625" style="40" bestFit="1" customWidth="1"/>
    <col min="8" max="8" width="11.5703125" style="40"/>
    <col min="9" max="9" width="60.28515625" style="40" customWidth="1"/>
    <col min="10" max="16384" width="11.5703125" style="40"/>
  </cols>
  <sheetData>
    <row r="1" spans="1:9" ht="26.25" customHeight="1" x14ac:dyDescent="0.35">
      <c r="A1" s="292" t="s">
        <v>93</v>
      </c>
      <c r="B1" s="292"/>
      <c r="I1" s="180"/>
    </row>
    <row r="2" spans="1:9" ht="12.75" customHeight="1" x14ac:dyDescent="0.2">
      <c r="A2" s="166"/>
      <c r="B2" s="166"/>
    </row>
    <row r="3" spans="1:9" ht="12.75" customHeight="1" x14ac:dyDescent="0.2">
      <c r="A3" s="166"/>
      <c r="B3" s="166"/>
    </row>
    <row r="4" spans="1:9" ht="12.75" customHeight="1" x14ac:dyDescent="0.2">
      <c r="A4" s="166"/>
      <c r="B4" s="166"/>
    </row>
    <row r="5" spans="1:9" ht="12.75" customHeight="1" x14ac:dyDescent="0.2">
      <c r="A5" s="166"/>
      <c r="B5" s="166"/>
    </row>
    <row r="6" spans="1:9" ht="12.75" customHeight="1" x14ac:dyDescent="0.2">
      <c r="A6" s="166"/>
      <c r="B6" s="166"/>
    </row>
    <row r="7" spans="1:9" ht="12.75" customHeight="1" x14ac:dyDescent="0.2">
      <c r="A7" s="166"/>
      <c r="B7" s="166"/>
    </row>
    <row r="8" spans="1:9" ht="12.75" customHeight="1" x14ac:dyDescent="0.2">
      <c r="A8" s="166"/>
      <c r="B8" s="166"/>
    </row>
    <row r="9" spans="1:9" ht="12.75" customHeight="1" x14ac:dyDescent="0.2">
      <c r="A9" s="166"/>
      <c r="B9" s="166"/>
    </row>
    <row r="10" spans="1:9" ht="12.75" customHeight="1" x14ac:dyDescent="0.2">
      <c r="A10" s="166"/>
      <c r="B10" s="166"/>
    </row>
    <row r="11" spans="1:9" ht="12.75" customHeight="1" x14ac:dyDescent="0.2">
      <c r="A11" s="166"/>
      <c r="B11" s="166"/>
    </row>
    <row r="12" spans="1:9" ht="12.75" customHeight="1" x14ac:dyDescent="0.2">
      <c r="A12" s="166"/>
      <c r="B12" s="166"/>
    </row>
    <row r="13" spans="1:9" ht="12.75" customHeight="1" x14ac:dyDescent="0.2">
      <c r="A13" s="166"/>
      <c r="B13" s="166"/>
    </row>
    <row r="14" spans="1:9" ht="12.75" customHeight="1" x14ac:dyDescent="0.2">
      <c r="A14" s="166"/>
      <c r="B14" s="166"/>
    </row>
    <row r="15" spans="1:9" ht="12.75" customHeight="1" x14ac:dyDescent="0.2">
      <c r="A15" s="166"/>
      <c r="B15" s="166"/>
    </row>
    <row r="16" spans="1:9" ht="12.75" customHeight="1" x14ac:dyDescent="0.2">
      <c r="A16" s="166"/>
      <c r="B16" s="166"/>
    </row>
    <row r="17" spans="1:9" ht="12.75" customHeight="1" x14ac:dyDescent="0.2">
      <c r="A17" s="166"/>
      <c r="B17" s="166"/>
    </row>
    <row r="18" spans="1:9" ht="12.75" customHeight="1" x14ac:dyDescent="0.2">
      <c r="A18" s="166"/>
      <c r="B18" s="166"/>
    </row>
    <row r="19" spans="1:9" ht="12.75" customHeight="1" x14ac:dyDescent="0.2">
      <c r="A19" s="166"/>
      <c r="B19" s="166"/>
    </row>
    <row r="20" spans="1:9" ht="12.75" customHeight="1" x14ac:dyDescent="0.2">
      <c r="A20" s="166"/>
      <c r="B20" s="166"/>
    </row>
    <row r="21" spans="1:9" ht="12.75" customHeight="1" x14ac:dyDescent="0.2">
      <c r="A21" s="166"/>
      <c r="B21" s="166"/>
    </row>
    <row r="22" spans="1:9" ht="12.75" customHeight="1" x14ac:dyDescent="0.2">
      <c r="A22" s="166"/>
      <c r="B22" s="166"/>
    </row>
    <row r="23" spans="1:9" ht="12.75" customHeight="1" x14ac:dyDescent="0.2">
      <c r="A23" s="166"/>
      <c r="B23" s="166"/>
    </row>
    <row r="24" spans="1:9" ht="12.75" customHeight="1" x14ac:dyDescent="0.2">
      <c r="A24" s="166"/>
      <c r="B24" s="166"/>
    </row>
    <row r="25" spans="1:9" ht="12.75" customHeight="1" x14ac:dyDescent="0.2">
      <c r="A25" s="166"/>
      <c r="B25" s="166"/>
    </row>
    <row r="26" spans="1:9" ht="12.75" customHeight="1" x14ac:dyDescent="0.2">
      <c r="A26" s="166"/>
      <c r="B26" s="166"/>
    </row>
    <row r="27" spans="1:9" ht="12.75" customHeight="1" x14ac:dyDescent="0.2">
      <c r="A27" s="166"/>
      <c r="B27" s="166"/>
    </row>
    <row r="28" spans="1:9" s="39" customFormat="1" ht="51" x14ac:dyDescent="0.2">
      <c r="A28" s="62" t="s">
        <v>241</v>
      </c>
      <c r="B28" s="62" t="s">
        <v>242</v>
      </c>
      <c r="C28" s="62" t="s">
        <v>243</v>
      </c>
      <c r="D28" s="62" t="s">
        <v>244</v>
      </c>
      <c r="E28" s="42"/>
      <c r="F28" s="42"/>
      <c r="G28" s="62" t="s">
        <v>464</v>
      </c>
      <c r="H28" s="62" t="s">
        <v>465</v>
      </c>
      <c r="I28" s="62" t="s">
        <v>466</v>
      </c>
    </row>
    <row r="29" spans="1:9" x14ac:dyDescent="0.2">
      <c r="A29" s="122">
        <v>3</v>
      </c>
      <c r="B29" s="123">
        <v>166</v>
      </c>
      <c r="C29" s="124" t="s">
        <v>245</v>
      </c>
      <c r="D29" s="125" t="s">
        <v>246</v>
      </c>
      <c r="H29" s="108">
        <v>40057</v>
      </c>
      <c r="I29" s="109" t="s">
        <v>467</v>
      </c>
    </row>
    <row r="30" spans="1:9" x14ac:dyDescent="0.2">
      <c r="A30" s="122">
        <v>4</v>
      </c>
      <c r="B30" s="123">
        <v>168</v>
      </c>
      <c r="C30" s="124" t="s">
        <v>245</v>
      </c>
      <c r="D30" s="125" t="s">
        <v>246</v>
      </c>
      <c r="G30" s="109" t="s">
        <v>468</v>
      </c>
      <c r="H30" s="108">
        <v>40275</v>
      </c>
      <c r="I30" s="167" t="s">
        <v>472</v>
      </c>
    </row>
    <row r="31" spans="1:9" x14ac:dyDescent="0.2">
      <c r="A31" s="122">
        <v>5</v>
      </c>
      <c r="B31" s="123">
        <v>100</v>
      </c>
      <c r="C31" s="124" t="s">
        <v>247</v>
      </c>
      <c r="D31" s="125" t="s">
        <v>246</v>
      </c>
      <c r="G31" s="168" t="s">
        <v>475</v>
      </c>
      <c r="H31" s="108">
        <v>40347</v>
      </c>
      <c r="I31" s="40" t="s">
        <v>469</v>
      </c>
    </row>
    <row r="32" spans="1:9" x14ac:dyDescent="0.2">
      <c r="A32" s="122">
        <v>6</v>
      </c>
      <c r="B32" s="123">
        <v>257</v>
      </c>
      <c r="C32" s="124" t="s">
        <v>248</v>
      </c>
      <c r="D32" s="125" t="s">
        <v>246</v>
      </c>
      <c r="G32" s="167" t="s">
        <v>476</v>
      </c>
      <c r="H32" s="108">
        <v>41166</v>
      </c>
      <c r="I32" s="167" t="s">
        <v>477</v>
      </c>
    </row>
    <row r="33" spans="1:9" x14ac:dyDescent="0.2">
      <c r="A33" s="122">
        <v>7</v>
      </c>
      <c r="B33" s="123">
        <v>158</v>
      </c>
      <c r="C33" s="124" t="s">
        <v>248</v>
      </c>
      <c r="D33" s="125" t="s">
        <v>246</v>
      </c>
      <c r="G33" s="168" t="s">
        <v>470</v>
      </c>
      <c r="H33" s="108">
        <v>41178</v>
      </c>
      <c r="I33" s="167" t="s">
        <v>471</v>
      </c>
    </row>
    <row r="34" spans="1:9" x14ac:dyDescent="0.2">
      <c r="A34" s="122">
        <v>8</v>
      </c>
      <c r="B34" s="123">
        <v>159</v>
      </c>
      <c r="C34" s="124" t="s">
        <v>248</v>
      </c>
      <c r="D34" s="125" t="s">
        <v>246</v>
      </c>
      <c r="G34" s="109" t="s">
        <v>557</v>
      </c>
      <c r="H34" s="108">
        <v>41758</v>
      </c>
      <c r="I34" s="40" t="s">
        <v>558</v>
      </c>
    </row>
    <row r="35" spans="1:9" x14ac:dyDescent="0.2">
      <c r="A35" s="122">
        <v>9</v>
      </c>
      <c r="B35" s="123">
        <v>1111</v>
      </c>
      <c r="C35" s="124" t="s">
        <v>248</v>
      </c>
      <c r="D35" s="125" t="s">
        <v>246</v>
      </c>
      <c r="G35" s="40" t="s">
        <v>555</v>
      </c>
      <c r="H35" s="108">
        <v>41758</v>
      </c>
      <c r="I35" s="109" t="s">
        <v>556</v>
      </c>
    </row>
    <row r="36" spans="1:9" x14ac:dyDescent="0.2">
      <c r="A36" s="122">
        <v>10</v>
      </c>
      <c r="B36" s="123">
        <v>1104</v>
      </c>
      <c r="C36" s="124" t="s">
        <v>248</v>
      </c>
      <c r="D36" s="125" t="s">
        <v>246</v>
      </c>
      <c r="G36" s="40" t="s">
        <v>555</v>
      </c>
      <c r="H36" s="108">
        <v>41944</v>
      </c>
      <c r="I36" s="109" t="s">
        <v>608</v>
      </c>
    </row>
    <row r="37" spans="1:9" x14ac:dyDescent="0.2">
      <c r="A37" s="122">
        <v>11</v>
      </c>
      <c r="B37" s="123">
        <v>1112</v>
      </c>
      <c r="C37" s="124" t="s">
        <v>248</v>
      </c>
      <c r="D37" s="125" t="s">
        <v>246</v>
      </c>
      <c r="G37" s="40" t="s">
        <v>636</v>
      </c>
      <c r="H37" s="108">
        <v>42081</v>
      </c>
      <c r="I37" s="40" t="s">
        <v>637</v>
      </c>
    </row>
    <row r="38" spans="1:9" x14ac:dyDescent="0.2">
      <c r="A38" s="122">
        <v>12</v>
      </c>
      <c r="B38" s="123">
        <v>1116</v>
      </c>
      <c r="C38" s="124" t="s">
        <v>248</v>
      </c>
      <c r="D38" s="125" t="s">
        <v>246</v>
      </c>
      <c r="G38" s="40" t="s">
        <v>638</v>
      </c>
      <c r="H38" s="108">
        <v>42081</v>
      </c>
      <c r="I38" s="40" t="s">
        <v>639</v>
      </c>
    </row>
    <row r="39" spans="1:9" x14ac:dyDescent="0.2">
      <c r="A39" s="122">
        <v>13</v>
      </c>
      <c r="B39" s="123">
        <v>139</v>
      </c>
      <c r="C39" s="124" t="s">
        <v>249</v>
      </c>
      <c r="D39" s="125" t="s">
        <v>483</v>
      </c>
      <c r="G39" s="40" t="s">
        <v>640</v>
      </c>
      <c r="H39" s="108">
        <v>42081</v>
      </c>
      <c r="I39" s="40" t="s">
        <v>665</v>
      </c>
    </row>
    <row r="40" spans="1:9" x14ac:dyDescent="0.2">
      <c r="A40" s="122">
        <v>15</v>
      </c>
      <c r="B40" s="123">
        <v>152</v>
      </c>
      <c r="C40" s="124" t="s">
        <v>249</v>
      </c>
      <c r="D40" s="125" t="s">
        <v>483</v>
      </c>
      <c r="G40" s="109" t="s">
        <v>635</v>
      </c>
      <c r="H40" s="108">
        <v>42081</v>
      </c>
      <c r="I40" s="109" t="s">
        <v>664</v>
      </c>
    </row>
    <row r="41" spans="1:9" x14ac:dyDescent="0.2">
      <c r="A41" s="122">
        <v>16</v>
      </c>
      <c r="B41" s="123">
        <v>113</v>
      </c>
      <c r="C41" s="124" t="s">
        <v>250</v>
      </c>
      <c r="D41" s="125" t="s">
        <v>484</v>
      </c>
      <c r="G41" s="40" t="s">
        <v>641</v>
      </c>
      <c r="H41" s="108">
        <v>42081</v>
      </c>
      <c r="I41" s="109" t="s">
        <v>642</v>
      </c>
    </row>
    <row r="42" spans="1:9" x14ac:dyDescent="0.2">
      <c r="A42" s="122">
        <v>17</v>
      </c>
      <c r="B42" s="123">
        <v>125</v>
      </c>
      <c r="C42" s="124" t="s">
        <v>250</v>
      </c>
      <c r="D42" s="125" t="s">
        <v>484</v>
      </c>
      <c r="G42" s="40" t="s">
        <v>643</v>
      </c>
      <c r="H42" s="108">
        <v>42081</v>
      </c>
      <c r="I42" s="40" t="s">
        <v>644</v>
      </c>
    </row>
    <row r="43" spans="1:9" x14ac:dyDescent="0.2">
      <c r="A43" s="122">
        <v>18</v>
      </c>
      <c r="B43" s="123">
        <v>126</v>
      </c>
      <c r="C43" s="124" t="s">
        <v>250</v>
      </c>
      <c r="D43" s="125" t="s">
        <v>484</v>
      </c>
      <c r="G43" s="40" t="s">
        <v>643</v>
      </c>
      <c r="H43" s="108">
        <v>42081</v>
      </c>
      <c r="I43" s="40" t="s">
        <v>645</v>
      </c>
    </row>
    <row r="44" spans="1:9" x14ac:dyDescent="0.2">
      <c r="A44" s="122">
        <v>19</v>
      </c>
      <c r="B44" s="123">
        <v>127</v>
      </c>
      <c r="C44" s="124" t="s">
        <v>250</v>
      </c>
      <c r="D44" s="125" t="s">
        <v>484</v>
      </c>
      <c r="G44" s="40" t="s">
        <v>646</v>
      </c>
      <c r="H44" s="108">
        <v>42081</v>
      </c>
      <c r="I44" s="40" t="s">
        <v>647</v>
      </c>
    </row>
    <row r="45" spans="1:9" x14ac:dyDescent="0.2">
      <c r="A45" s="122">
        <v>20</v>
      </c>
      <c r="B45" s="123">
        <v>129</v>
      </c>
      <c r="C45" s="124" t="s">
        <v>250</v>
      </c>
      <c r="D45" s="125" t="s">
        <v>484</v>
      </c>
      <c r="G45" s="40" t="s">
        <v>648</v>
      </c>
      <c r="H45" s="108">
        <v>42081</v>
      </c>
      <c r="I45" s="40" t="s">
        <v>649</v>
      </c>
    </row>
    <row r="46" spans="1:9" x14ac:dyDescent="0.2">
      <c r="A46" s="122">
        <v>21</v>
      </c>
      <c r="B46" s="123">
        <v>130</v>
      </c>
      <c r="C46" s="124" t="s">
        <v>250</v>
      </c>
      <c r="D46" s="125" t="s">
        <v>484</v>
      </c>
      <c r="G46" s="40" t="s">
        <v>650</v>
      </c>
      <c r="H46" s="108">
        <v>42081</v>
      </c>
      <c r="I46" s="40" t="s">
        <v>647</v>
      </c>
    </row>
    <row r="47" spans="1:9" x14ac:dyDescent="0.2">
      <c r="A47" s="122">
        <v>22</v>
      </c>
      <c r="B47" s="123">
        <v>131</v>
      </c>
      <c r="C47" s="124" t="s">
        <v>250</v>
      </c>
      <c r="D47" s="125" t="s">
        <v>484</v>
      </c>
      <c r="G47" s="40" t="s">
        <v>650</v>
      </c>
      <c r="H47" s="108">
        <v>42081</v>
      </c>
      <c r="I47" s="40" t="s">
        <v>651</v>
      </c>
    </row>
    <row r="48" spans="1:9" x14ac:dyDescent="0.2">
      <c r="A48" s="122">
        <v>23</v>
      </c>
      <c r="B48" s="123">
        <v>136</v>
      </c>
      <c r="C48" s="124" t="s">
        <v>251</v>
      </c>
      <c r="D48" s="125" t="s">
        <v>485</v>
      </c>
      <c r="G48" s="40" t="s">
        <v>652</v>
      </c>
      <c r="H48" s="108">
        <v>42081</v>
      </c>
      <c r="I48" s="40" t="s">
        <v>649</v>
      </c>
    </row>
    <row r="49" spans="1:9" x14ac:dyDescent="0.2">
      <c r="A49" s="122">
        <v>24</v>
      </c>
      <c r="B49" s="123">
        <v>137</v>
      </c>
      <c r="C49" s="124" t="s">
        <v>251</v>
      </c>
      <c r="D49" s="125" t="s">
        <v>484</v>
      </c>
      <c r="G49" s="40" t="s">
        <v>653</v>
      </c>
      <c r="H49" s="108">
        <v>42081</v>
      </c>
      <c r="I49" s="40" t="s">
        <v>647</v>
      </c>
    </row>
    <row r="50" spans="1:9" x14ac:dyDescent="0.2">
      <c r="A50" s="122">
        <v>25</v>
      </c>
      <c r="B50" s="123">
        <v>138</v>
      </c>
      <c r="C50" s="124" t="s">
        <v>251</v>
      </c>
      <c r="D50" s="125" t="s">
        <v>484</v>
      </c>
      <c r="G50" s="40" t="s">
        <v>654</v>
      </c>
      <c r="H50" s="108">
        <v>42081</v>
      </c>
      <c r="I50" s="40" t="s">
        <v>655</v>
      </c>
    </row>
    <row r="51" spans="1:9" x14ac:dyDescent="0.2">
      <c r="A51" s="122">
        <v>26</v>
      </c>
      <c r="B51" s="123">
        <v>141</v>
      </c>
      <c r="C51" s="124" t="s">
        <v>251</v>
      </c>
      <c r="D51" s="125" t="s">
        <v>246</v>
      </c>
      <c r="G51" s="40" t="s">
        <v>656</v>
      </c>
      <c r="H51" s="108">
        <v>42081</v>
      </c>
      <c r="I51" s="40" t="s">
        <v>657</v>
      </c>
    </row>
    <row r="52" spans="1:9" x14ac:dyDescent="0.2">
      <c r="A52" s="122">
        <v>28</v>
      </c>
      <c r="B52" s="123">
        <v>143</v>
      </c>
      <c r="C52" s="124" t="s">
        <v>251</v>
      </c>
      <c r="D52" s="125" t="s">
        <v>246</v>
      </c>
      <c r="G52" s="40" t="s">
        <v>658</v>
      </c>
      <c r="H52" s="108">
        <v>42081</v>
      </c>
      <c r="I52" s="40" t="s">
        <v>659</v>
      </c>
    </row>
    <row r="53" spans="1:9" x14ac:dyDescent="0.2">
      <c r="A53" s="122">
        <v>29</v>
      </c>
      <c r="B53" s="123">
        <v>144</v>
      </c>
      <c r="C53" s="124" t="s">
        <v>251</v>
      </c>
      <c r="D53" s="125" t="s">
        <v>483</v>
      </c>
      <c r="G53" s="40" t="s">
        <v>658</v>
      </c>
      <c r="H53" s="108">
        <v>42081</v>
      </c>
      <c r="I53" s="40" t="s">
        <v>660</v>
      </c>
    </row>
    <row r="54" spans="1:9" x14ac:dyDescent="0.2">
      <c r="A54" s="122">
        <v>30</v>
      </c>
      <c r="B54" s="123">
        <v>145</v>
      </c>
      <c r="C54" s="124" t="s">
        <v>251</v>
      </c>
      <c r="D54" s="125" t="s">
        <v>246</v>
      </c>
      <c r="G54" s="40" t="s">
        <v>661</v>
      </c>
      <c r="H54" s="108">
        <v>42081</v>
      </c>
      <c r="I54" s="40" t="s">
        <v>662</v>
      </c>
    </row>
    <row r="55" spans="1:9" x14ac:dyDescent="0.2">
      <c r="A55" s="122">
        <v>31</v>
      </c>
      <c r="B55" s="123">
        <v>146</v>
      </c>
      <c r="C55" s="124" t="s">
        <v>251</v>
      </c>
      <c r="D55" s="125" t="s">
        <v>246</v>
      </c>
      <c r="G55" s="40" t="s">
        <v>661</v>
      </c>
      <c r="H55" s="108">
        <v>42081</v>
      </c>
      <c r="I55" s="40" t="s">
        <v>663</v>
      </c>
    </row>
    <row r="56" spans="1:9" x14ac:dyDescent="0.2">
      <c r="A56" s="122">
        <v>32</v>
      </c>
      <c r="B56" s="123">
        <v>147</v>
      </c>
      <c r="C56" s="124" t="s">
        <v>251</v>
      </c>
      <c r="D56" s="125" t="s">
        <v>246</v>
      </c>
      <c r="G56" s="109" t="s">
        <v>666</v>
      </c>
      <c r="H56" s="108">
        <v>42089</v>
      </c>
      <c r="I56" s="109" t="s">
        <v>667</v>
      </c>
    </row>
    <row r="57" spans="1:9" x14ac:dyDescent="0.2">
      <c r="A57" s="122">
        <v>33</v>
      </c>
      <c r="B57" s="123">
        <v>228</v>
      </c>
      <c r="C57" s="124" t="s">
        <v>251</v>
      </c>
      <c r="D57" s="125" t="s">
        <v>485</v>
      </c>
      <c r="G57" s="109" t="s">
        <v>648</v>
      </c>
      <c r="H57" s="108">
        <v>42166</v>
      </c>
      <c r="I57" s="109" t="s">
        <v>647</v>
      </c>
    </row>
    <row r="58" spans="1:9" x14ac:dyDescent="0.2">
      <c r="A58" s="122">
        <v>34</v>
      </c>
      <c r="B58" s="123">
        <v>149</v>
      </c>
      <c r="C58" s="124" t="s">
        <v>251</v>
      </c>
      <c r="D58" s="125" t="s">
        <v>485</v>
      </c>
      <c r="G58" s="109" t="s">
        <v>652</v>
      </c>
      <c r="H58" s="108">
        <v>42166</v>
      </c>
      <c r="I58" s="109" t="s">
        <v>647</v>
      </c>
    </row>
    <row r="59" spans="1:9" x14ac:dyDescent="0.2">
      <c r="A59" s="122">
        <v>35</v>
      </c>
      <c r="B59" s="123">
        <v>150</v>
      </c>
      <c r="C59" s="124" t="s">
        <v>251</v>
      </c>
      <c r="D59" s="125" t="s">
        <v>246</v>
      </c>
      <c r="G59" s="109" t="s">
        <v>694</v>
      </c>
      <c r="H59" s="108">
        <v>42166</v>
      </c>
      <c r="I59" s="109" t="s">
        <v>298</v>
      </c>
    </row>
    <row r="60" spans="1:9" x14ac:dyDescent="0.2">
      <c r="A60" s="122">
        <v>36</v>
      </c>
      <c r="B60" s="123">
        <v>151</v>
      </c>
      <c r="C60" s="124" t="s">
        <v>251</v>
      </c>
      <c r="D60" s="125" t="s">
        <v>484</v>
      </c>
      <c r="G60" s="109" t="s">
        <v>695</v>
      </c>
      <c r="H60" s="108">
        <v>42166</v>
      </c>
      <c r="I60" s="109" t="s">
        <v>284</v>
      </c>
    </row>
    <row r="61" spans="1:9" x14ac:dyDescent="0.2">
      <c r="A61" s="122">
        <v>37</v>
      </c>
      <c r="B61" s="123">
        <v>153</v>
      </c>
      <c r="C61" s="124" t="s">
        <v>251</v>
      </c>
      <c r="D61" s="125" t="s">
        <v>484</v>
      </c>
      <c r="G61" s="109" t="s">
        <v>696</v>
      </c>
      <c r="H61" s="108">
        <v>42166</v>
      </c>
      <c r="I61" s="109" t="s">
        <v>382</v>
      </c>
    </row>
    <row r="62" spans="1:9" x14ac:dyDescent="0.2">
      <c r="A62" s="122">
        <v>38</v>
      </c>
      <c r="B62" s="123">
        <v>154</v>
      </c>
      <c r="C62" s="124" t="s">
        <v>251</v>
      </c>
      <c r="D62" s="125" t="s">
        <v>246</v>
      </c>
      <c r="G62" s="109" t="s">
        <v>697</v>
      </c>
      <c r="H62" s="108">
        <v>42166</v>
      </c>
      <c r="I62" s="109" t="s">
        <v>381</v>
      </c>
    </row>
    <row r="63" spans="1:9" x14ac:dyDescent="0.2">
      <c r="A63" s="122">
        <v>39</v>
      </c>
      <c r="B63" s="123">
        <v>155</v>
      </c>
      <c r="C63" s="124" t="s">
        <v>251</v>
      </c>
      <c r="D63" s="125" t="s">
        <v>246</v>
      </c>
      <c r="G63" s="109" t="s">
        <v>698</v>
      </c>
      <c r="H63" s="108">
        <v>42166</v>
      </c>
      <c r="I63" s="109" t="s">
        <v>699</v>
      </c>
    </row>
    <row r="64" spans="1:9" x14ac:dyDescent="0.2">
      <c r="A64" s="122">
        <v>40</v>
      </c>
      <c r="B64" s="123">
        <v>157</v>
      </c>
      <c r="C64" s="124" t="s">
        <v>250</v>
      </c>
      <c r="D64" s="125" t="s">
        <v>484</v>
      </c>
      <c r="G64" s="109" t="s">
        <v>700</v>
      </c>
      <c r="H64" s="108">
        <v>42166</v>
      </c>
      <c r="I64" s="109" t="s">
        <v>701</v>
      </c>
    </row>
    <row r="65" spans="1:9" x14ac:dyDescent="0.2">
      <c r="A65" s="122">
        <v>41</v>
      </c>
      <c r="B65" s="123">
        <v>171</v>
      </c>
      <c r="C65" s="124" t="s">
        <v>252</v>
      </c>
      <c r="D65" s="125" t="s">
        <v>484</v>
      </c>
      <c r="G65" s="109" t="s">
        <v>702</v>
      </c>
      <c r="H65" s="108">
        <v>42166</v>
      </c>
      <c r="I65" s="109" t="s">
        <v>703</v>
      </c>
    </row>
    <row r="66" spans="1:9" x14ac:dyDescent="0.2">
      <c r="A66" s="122">
        <v>42</v>
      </c>
      <c r="B66" s="123">
        <v>173</v>
      </c>
      <c r="C66" s="124" t="s">
        <v>253</v>
      </c>
      <c r="D66" s="125" t="s">
        <v>484</v>
      </c>
      <c r="G66" s="109" t="s">
        <v>704</v>
      </c>
      <c r="H66" s="108">
        <v>42166</v>
      </c>
      <c r="I66" s="109" t="s">
        <v>705</v>
      </c>
    </row>
    <row r="67" spans="1:9" x14ac:dyDescent="0.2">
      <c r="A67" s="122">
        <v>43</v>
      </c>
      <c r="B67" s="123">
        <v>174</v>
      </c>
      <c r="C67" s="124" t="s">
        <v>253</v>
      </c>
      <c r="D67" s="125" t="s">
        <v>484</v>
      </c>
      <c r="G67" s="109" t="s">
        <v>706</v>
      </c>
      <c r="H67" s="108">
        <v>42166</v>
      </c>
      <c r="I67" s="109" t="s">
        <v>707</v>
      </c>
    </row>
    <row r="68" spans="1:9" x14ac:dyDescent="0.2">
      <c r="A68" s="122">
        <v>44</v>
      </c>
      <c r="B68" s="123">
        <v>185</v>
      </c>
      <c r="C68" s="124" t="s">
        <v>252</v>
      </c>
      <c r="D68" s="125" t="s">
        <v>484</v>
      </c>
      <c r="G68" s="109" t="s">
        <v>708</v>
      </c>
      <c r="H68" s="108">
        <v>42166</v>
      </c>
      <c r="I68" s="109" t="s">
        <v>709</v>
      </c>
    </row>
    <row r="69" spans="1:9" x14ac:dyDescent="0.2">
      <c r="A69" s="122">
        <v>45</v>
      </c>
      <c r="B69" s="123">
        <v>19</v>
      </c>
      <c r="C69" s="124" t="s">
        <v>254</v>
      </c>
      <c r="D69" s="125" t="s">
        <v>246</v>
      </c>
      <c r="G69" s="109" t="s">
        <v>710</v>
      </c>
      <c r="H69" s="108">
        <v>42166</v>
      </c>
      <c r="I69" s="109" t="s">
        <v>711</v>
      </c>
    </row>
    <row r="70" spans="1:9" x14ac:dyDescent="0.2">
      <c r="A70" s="122">
        <v>46</v>
      </c>
      <c r="B70" s="123">
        <v>78</v>
      </c>
      <c r="C70" s="124" t="s">
        <v>255</v>
      </c>
      <c r="D70" s="125" t="s">
        <v>246</v>
      </c>
      <c r="G70" s="109" t="s">
        <v>712</v>
      </c>
      <c r="H70" s="108">
        <v>42166</v>
      </c>
      <c r="I70" s="109" t="s">
        <v>713</v>
      </c>
    </row>
    <row r="71" spans="1:9" x14ac:dyDescent="0.2">
      <c r="A71" s="122">
        <v>47</v>
      </c>
      <c r="B71" s="123">
        <v>15</v>
      </c>
      <c r="C71" s="124" t="s">
        <v>256</v>
      </c>
      <c r="D71" s="125" t="s">
        <v>246</v>
      </c>
      <c r="G71" s="109" t="s">
        <v>712</v>
      </c>
      <c r="H71" s="108">
        <v>42166</v>
      </c>
      <c r="I71" s="109" t="s">
        <v>714</v>
      </c>
    </row>
    <row r="72" spans="1:9" x14ac:dyDescent="0.2">
      <c r="A72" s="122">
        <v>48</v>
      </c>
      <c r="B72" s="123">
        <v>79</v>
      </c>
      <c r="C72" s="124" t="s">
        <v>257</v>
      </c>
      <c r="D72" s="125" t="s">
        <v>483</v>
      </c>
      <c r="G72" s="109" t="s">
        <v>715</v>
      </c>
      <c r="H72" s="108">
        <v>42166</v>
      </c>
      <c r="I72" s="109" t="s">
        <v>716</v>
      </c>
    </row>
    <row r="73" spans="1:9" x14ac:dyDescent="0.2">
      <c r="A73" s="122">
        <v>49</v>
      </c>
      <c r="B73" s="123">
        <v>128</v>
      </c>
      <c r="C73" s="124" t="s">
        <v>250</v>
      </c>
      <c r="D73" s="125" t="s">
        <v>246</v>
      </c>
      <c r="G73" s="109" t="s">
        <v>715</v>
      </c>
      <c r="H73" s="108">
        <v>42166</v>
      </c>
      <c r="I73" s="109" t="s">
        <v>717</v>
      </c>
    </row>
    <row r="74" spans="1:9" x14ac:dyDescent="0.2">
      <c r="A74" s="122">
        <v>50</v>
      </c>
      <c r="B74" s="123">
        <v>14</v>
      </c>
      <c r="C74" s="124" t="s">
        <v>258</v>
      </c>
      <c r="D74" s="125" t="s">
        <v>246</v>
      </c>
      <c r="G74" s="109" t="s">
        <v>718</v>
      </c>
      <c r="H74" s="108">
        <v>42166</v>
      </c>
      <c r="I74" s="109" t="s">
        <v>719</v>
      </c>
    </row>
    <row r="75" spans="1:9" x14ac:dyDescent="0.2">
      <c r="A75" s="122">
        <v>51</v>
      </c>
      <c r="B75" s="123">
        <v>112</v>
      </c>
      <c r="C75" s="124" t="s">
        <v>259</v>
      </c>
      <c r="D75" s="125">
        <v>1</v>
      </c>
      <c r="G75" s="109" t="s">
        <v>720</v>
      </c>
      <c r="H75" s="108">
        <v>42166</v>
      </c>
      <c r="I75" s="109" t="s">
        <v>721</v>
      </c>
    </row>
    <row r="76" spans="1:9" x14ac:dyDescent="0.2">
      <c r="A76" s="122">
        <v>51</v>
      </c>
      <c r="B76" s="123">
        <v>120</v>
      </c>
      <c r="C76" s="124" t="s">
        <v>259</v>
      </c>
      <c r="D76" s="125">
        <v>2</v>
      </c>
      <c r="G76" s="109" t="s">
        <v>722</v>
      </c>
      <c r="H76" s="108">
        <v>42166</v>
      </c>
      <c r="I76" s="109" t="s">
        <v>723</v>
      </c>
    </row>
    <row r="77" spans="1:9" x14ac:dyDescent="0.2">
      <c r="A77" s="122">
        <v>52</v>
      </c>
      <c r="B77" s="123">
        <v>114</v>
      </c>
      <c r="C77" s="124" t="s">
        <v>260</v>
      </c>
      <c r="D77" s="125" t="s">
        <v>483</v>
      </c>
      <c r="G77" s="109" t="s">
        <v>724</v>
      </c>
      <c r="H77" s="108">
        <v>42166</v>
      </c>
      <c r="I77" s="109" t="s">
        <v>725</v>
      </c>
    </row>
    <row r="78" spans="1:9" x14ac:dyDescent="0.2">
      <c r="A78" s="122">
        <v>53</v>
      </c>
      <c r="B78" s="123">
        <v>115</v>
      </c>
      <c r="C78" s="124" t="s">
        <v>260</v>
      </c>
      <c r="D78" s="125" t="s">
        <v>483</v>
      </c>
      <c r="G78" s="109" t="s">
        <v>726</v>
      </c>
      <c r="H78" s="108">
        <v>42166</v>
      </c>
      <c r="I78" s="109" t="s">
        <v>727</v>
      </c>
    </row>
    <row r="79" spans="1:9" x14ac:dyDescent="0.2">
      <c r="A79" s="122">
        <v>55</v>
      </c>
      <c r="B79" s="123">
        <v>117</v>
      </c>
      <c r="C79" s="124" t="s">
        <v>260</v>
      </c>
      <c r="D79" s="125" t="s">
        <v>483</v>
      </c>
      <c r="G79" s="109" t="s">
        <v>728</v>
      </c>
      <c r="H79" s="108">
        <v>42166</v>
      </c>
      <c r="I79" s="109" t="s">
        <v>729</v>
      </c>
    </row>
    <row r="80" spans="1:9" x14ac:dyDescent="0.2">
      <c r="A80" s="122">
        <v>56</v>
      </c>
      <c r="B80" s="123">
        <v>118</v>
      </c>
      <c r="C80" s="124" t="s">
        <v>260</v>
      </c>
      <c r="D80" s="125" t="s">
        <v>483</v>
      </c>
      <c r="G80" s="109" t="s">
        <v>730</v>
      </c>
      <c r="H80" s="108">
        <v>42166</v>
      </c>
      <c r="I80" s="109" t="s">
        <v>731</v>
      </c>
    </row>
    <row r="81" spans="1:9" x14ac:dyDescent="0.2">
      <c r="A81" s="122">
        <v>57</v>
      </c>
      <c r="B81" s="123">
        <v>119</v>
      </c>
      <c r="C81" s="124" t="s">
        <v>260</v>
      </c>
      <c r="D81" s="125" t="s">
        <v>246</v>
      </c>
      <c r="G81" s="109" t="s">
        <v>732</v>
      </c>
      <c r="H81" s="108">
        <v>42166</v>
      </c>
      <c r="I81" s="109" t="s">
        <v>733</v>
      </c>
    </row>
    <row r="82" spans="1:9" x14ac:dyDescent="0.2">
      <c r="A82" s="122">
        <v>58</v>
      </c>
      <c r="B82" s="123">
        <v>21</v>
      </c>
      <c r="C82" s="124" t="s">
        <v>298</v>
      </c>
      <c r="D82" s="125">
        <v>1</v>
      </c>
      <c r="G82" s="109" t="s">
        <v>732</v>
      </c>
      <c r="H82" s="108">
        <v>42166</v>
      </c>
      <c r="I82" s="109" t="s">
        <v>734</v>
      </c>
    </row>
    <row r="83" spans="1:9" x14ac:dyDescent="0.2">
      <c r="A83" s="122">
        <v>58</v>
      </c>
      <c r="B83" s="123">
        <v>175</v>
      </c>
      <c r="C83" s="124" t="s">
        <v>298</v>
      </c>
      <c r="D83" s="125">
        <v>1</v>
      </c>
      <c r="G83" s="109" t="s">
        <v>735</v>
      </c>
      <c r="H83" s="108">
        <v>42166</v>
      </c>
      <c r="I83" s="109" t="s">
        <v>736</v>
      </c>
    </row>
    <row r="84" spans="1:9" x14ac:dyDescent="0.2">
      <c r="A84" s="122">
        <v>59</v>
      </c>
      <c r="B84" s="123">
        <v>121</v>
      </c>
      <c r="C84" s="124" t="s">
        <v>260</v>
      </c>
      <c r="D84" s="125" t="s">
        <v>483</v>
      </c>
    </row>
    <row r="85" spans="1:9" x14ac:dyDescent="0.2">
      <c r="A85" s="122">
        <v>60</v>
      </c>
      <c r="B85" s="123">
        <v>122</v>
      </c>
      <c r="C85" s="124" t="s">
        <v>260</v>
      </c>
      <c r="D85" s="125" t="s">
        <v>246</v>
      </c>
    </row>
    <row r="86" spans="1:9" x14ac:dyDescent="0.2">
      <c r="A86" s="122">
        <v>62</v>
      </c>
      <c r="B86" s="123">
        <v>1119</v>
      </c>
      <c r="C86" s="124" t="s">
        <v>261</v>
      </c>
      <c r="D86" s="125" t="s">
        <v>486</v>
      </c>
    </row>
    <row r="87" spans="1:9" x14ac:dyDescent="0.2">
      <c r="A87" s="122">
        <v>63</v>
      </c>
      <c r="B87" s="123">
        <v>172</v>
      </c>
      <c r="C87" s="124" t="s">
        <v>253</v>
      </c>
      <c r="D87" s="125" t="s">
        <v>483</v>
      </c>
    </row>
    <row r="88" spans="1:9" x14ac:dyDescent="0.2">
      <c r="A88" s="122">
        <v>64</v>
      </c>
      <c r="B88" s="123">
        <v>1105</v>
      </c>
      <c r="C88" s="124" t="s">
        <v>260</v>
      </c>
      <c r="D88" s="125" t="s">
        <v>246</v>
      </c>
    </row>
    <row r="89" spans="1:9" x14ac:dyDescent="0.2">
      <c r="A89" s="122">
        <v>65</v>
      </c>
      <c r="B89" s="123">
        <v>10</v>
      </c>
      <c r="C89" s="124" t="s">
        <v>262</v>
      </c>
      <c r="D89" s="125" t="s">
        <v>246</v>
      </c>
    </row>
    <row r="90" spans="1:9" x14ac:dyDescent="0.2">
      <c r="A90" s="122">
        <v>66</v>
      </c>
      <c r="B90" s="123">
        <v>1106</v>
      </c>
      <c r="C90" s="124" t="s">
        <v>262</v>
      </c>
      <c r="D90" s="125" t="s">
        <v>246</v>
      </c>
    </row>
    <row r="91" spans="1:9" x14ac:dyDescent="0.2">
      <c r="A91" s="122">
        <v>67</v>
      </c>
      <c r="B91" s="123">
        <v>102</v>
      </c>
      <c r="C91" s="124" t="s">
        <v>263</v>
      </c>
      <c r="D91" s="125" t="s">
        <v>484</v>
      </c>
    </row>
    <row r="92" spans="1:9" x14ac:dyDescent="0.2">
      <c r="A92" s="122">
        <v>71</v>
      </c>
      <c r="B92" s="123">
        <v>109</v>
      </c>
      <c r="C92" s="124" t="s">
        <v>263</v>
      </c>
      <c r="D92" s="125" t="s">
        <v>246</v>
      </c>
    </row>
    <row r="93" spans="1:9" x14ac:dyDescent="0.2">
      <c r="A93" s="122">
        <v>72</v>
      </c>
      <c r="B93" s="123">
        <v>111</v>
      </c>
      <c r="C93" s="124" t="s">
        <v>263</v>
      </c>
      <c r="D93" s="125" t="s">
        <v>246</v>
      </c>
    </row>
    <row r="94" spans="1:9" x14ac:dyDescent="0.2">
      <c r="A94" s="122">
        <v>73</v>
      </c>
      <c r="B94" s="123">
        <v>156</v>
      </c>
      <c r="C94" s="124" t="s">
        <v>263</v>
      </c>
      <c r="D94" s="125" t="s">
        <v>484</v>
      </c>
    </row>
    <row r="95" spans="1:9" x14ac:dyDescent="0.2">
      <c r="A95" s="122">
        <v>74</v>
      </c>
      <c r="B95" s="123">
        <v>17</v>
      </c>
      <c r="C95" s="124" t="s">
        <v>264</v>
      </c>
      <c r="D95" s="125" t="s">
        <v>246</v>
      </c>
    </row>
    <row r="96" spans="1:9" x14ac:dyDescent="0.2">
      <c r="A96" s="122">
        <v>75</v>
      </c>
      <c r="B96" s="123">
        <v>62</v>
      </c>
      <c r="C96" s="124" t="s">
        <v>265</v>
      </c>
      <c r="D96" s="125" t="s">
        <v>246</v>
      </c>
    </row>
    <row r="97" spans="1:4" x14ac:dyDescent="0.2">
      <c r="A97" s="122">
        <v>76</v>
      </c>
      <c r="B97" s="123">
        <v>63</v>
      </c>
      <c r="C97" s="124" t="s">
        <v>265</v>
      </c>
      <c r="D97" s="125" t="s">
        <v>246</v>
      </c>
    </row>
    <row r="98" spans="1:4" x14ac:dyDescent="0.2">
      <c r="A98" s="122">
        <v>77</v>
      </c>
      <c r="B98" s="123">
        <v>134</v>
      </c>
      <c r="C98" s="124" t="s">
        <v>265</v>
      </c>
      <c r="D98" s="125" t="s">
        <v>246</v>
      </c>
    </row>
    <row r="99" spans="1:4" x14ac:dyDescent="0.2">
      <c r="A99" s="122">
        <v>78</v>
      </c>
      <c r="B99" s="123">
        <v>13</v>
      </c>
      <c r="C99" s="124" t="s">
        <v>266</v>
      </c>
      <c r="D99" s="125" t="s">
        <v>246</v>
      </c>
    </row>
    <row r="100" spans="1:4" x14ac:dyDescent="0.2">
      <c r="A100" s="122">
        <v>79</v>
      </c>
      <c r="B100" s="123">
        <v>97</v>
      </c>
      <c r="C100" s="124" t="s">
        <v>267</v>
      </c>
      <c r="D100" s="125">
        <v>2</v>
      </c>
    </row>
    <row r="101" spans="1:4" x14ac:dyDescent="0.2">
      <c r="A101" s="122">
        <v>79</v>
      </c>
      <c r="B101" s="123">
        <v>164</v>
      </c>
      <c r="C101" s="124" t="s">
        <v>267</v>
      </c>
      <c r="D101" s="125">
        <v>1</v>
      </c>
    </row>
    <row r="102" spans="1:4" x14ac:dyDescent="0.2">
      <c r="A102" s="122">
        <v>80</v>
      </c>
      <c r="B102" s="123">
        <v>96</v>
      </c>
      <c r="C102" s="124" t="s">
        <v>268</v>
      </c>
      <c r="D102" s="125" t="s">
        <v>246</v>
      </c>
    </row>
    <row r="103" spans="1:4" x14ac:dyDescent="0.2">
      <c r="A103" s="122">
        <v>81</v>
      </c>
      <c r="B103" s="123">
        <v>60</v>
      </c>
      <c r="C103" s="124" t="s">
        <v>269</v>
      </c>
      <c r="D103" s="125" t="s">
        <v>246</v>
      </c>
    </row>
    <row r="104" spans="1:4" x14ac:dyDescent="0.2">
      <c r="A104" s="122">
        <v>82</v>
      </c>
      <c r="B104" s="123">
        <v>83</v>
      </c>
      <c r="C104" s="124" t="s">
        <v>270</v>
      </c>
      <c r="D104" s="125" t="s">
        <v>246</v>
      </c>
    </row>
    <row r="105" spans="1:4" x14ac:dyDescent="0.2">
      <c r="A105" s="122">
        <v>83</v>
      </c>
      <c r="B105" s="123">
        <v>84</v>
      </c>
      <c r="C105" s="124" t="s">
        <v>270</v>
      </c>
      <c r="D105" s="125" t="s">
        <v>246</v>
      </c>
    </row>
    <row r="106" spans="1:4" x14ac:dyDescent="0.2">
      <c r="A106" s="122">
        <v>84</v>
      </c>
      <c r="B106" s="123">
        <v>85</v>
      </c>
      <c r="C106" s="124" t="s">
        <v>270</v>
      </c>
      <c r="D106" s="125" t="s">
        <v>246</v>
      </c>
    </row>
    <row r="107" spans="1:4" x14ac:dyDescent="0.2">
      <c r="A107" s="122">
        <v>85</v>
      </c>
      <c r="B107" s="123">
        <v>86</v>
      </c>
      <c r="C107" s="124" t="s">
        <v>270</v>
      </c>
      <c r="D107" s="125" t="s">
        <v>246</v>
      </c>
    </row>
    <row r="108" spans="1:4" x14ac:dyDescent="0.2">
      <c r="A108" s="122">
        <v>86</v>
      </c>
      <c r="B108" s="123">
        <v>1107</v>
      </c>
      <c r="C108" s="124" t="s">
        <v>270</v>
      </c>
      <c r="D108" s="125" t="s">
        <v>246</v>
      </c>
    </row>
    <row r="109" spans="1:4" x14ac:dyDescent="0.2">
      <c r="A109" s="122">
        <v>87</v>
      </c>
      <c r="B109" s="123">
        <v>1109</v>
      </c>
      <c r="C109" s="124" t="s">
        <v>270</v>
      </c>
      <c r="D109" s="125" t="s">
        <v>246</v>
      </c>
    </row>
    <row r="110" spans="1:4" x14ac:dyDescent="0.2">
      <c r="A110" s="122">
        <v>88</v>
      </c>
      <c r="B110" s="123">
        <v>1113</v>
      </c>
      <c r="C110" s="124" t="s">
        <v>270</v>
      </c>
      <c r="D110" s="125" t="s">
        <v>246</v>
      </c>
    </row>
    <row r="111" spans="1:4" x14ac:dyDescent="0.2">
      <c r="A111" s="122">
        <v>91</v>
      </c>
      <c r="B111" s="123">
        <v>3</v>
      </c>
      <c r="C111" s="124" t="s">
        <v>271</v>
      </c>
      <c r="D111" s="125" t="s">
        <v>246</v>
      </c>
    </row>
    <row r="112" spans="1:4" x14ac:dyDescent="0.2">
      <c r="A112" s="122">
        <v>92</v>
      </c>
      <c r="B112" s="123">
        <v>4</v>
      </c>
      <c r="C112" s="124" t="s">
        <v>271</v>
      </c>
      <c r="D112" s="125" t="s">
        <v>246</v>
      </c>
    </row>
    <row r="113" spans="1:4" x14ac:dyDescent="0.2">
      <c r="A113" s="122">
        <v>93</v>
      </c>
      <c r="B113" s="123">
        <v>30</v>
      </c>
      <c r="C113" s="124" t="s">
        <v>272</v>
      </c>
      <c r="D113" s="125">
        <v>1</v>
      </c>
    </row>
    <row r="114" spans="1:4" x14ac:dyDescent="0.2">
      <c r="A114" s="122">
        <v>93</v>
      </c>
      <c r="B114" s="123">
        <v>214</v>
      </c>
      <c r="C114" s="124" t="s">
        <v>272</v>
      </c>
      <c r="D114" s="125">
        <v>2</v>
      </c>
    </row>
    <row r="115" spans="1:4" x14ac:dyDescent="0.2">
      <c r="A115" s="122">
        <v>94</v>
      </c>
      <c r="B115" s="123">
        <v>1108</v>
      </c>
      <c r="C115" s="124" t="s">
        <v>271</v>
      </c>
      <c r="D115" s="125" t="s">
        <v>246</v>
      </c>
    </row>
    <row r="116" spans="1:4" x14ac:dyDescent="0.2">
      <c r="A116" s="122">
        <v>95</v>
      </c>
      <c r="B116" s="123">
        <v>1110</v>
      </c>
      <c r="C116" s="124" t="s">
        <v>271</v>
      </c>
      <c r="D116" s="125" t="s">
        <v>246</v>
      </c>
    </row>
    <row r="117" spans="1:4" x14ac:dyDescent="0.2">
      <c r="A117" s="122">
        <v>96</v>
      </c>
      <c r="B117" s="123">
        <v>1114</v>
      </c>
      <c r="C117" s="124" t="s">
        <v>271</v>
      </c>
      <c r="D117" s="125" t="s">
        <v>246</v>
      </c>
    </row>
    <row r="118" spans="1:4" x14ac:dyDescent="0.2">
      <c r="A118" s="122">
        <v>97</v>
      </c>
      <c r="B118" s="123">
        <v>54</v>
      </c>
      <c r="C118" s="124" t="s">
        <v>273</v>
      </c>
      <c r="D118" s="125" t="s">
        <v>246</v>
      </c>
    </row>
    <row r="119" spans="1:4" x14ac:dyDescent="0.2">
      <c r="A119" s="122">
        <v>98</v>
      </c>
      <c r="B119" s="123">
        <v>12</v>
      </c>
      <c r="C119" s="124" t="s">
        <v>274</v>
      </c>
      <c r="D119" s="125" t="s">
        <v>246</v>
      </c>
    </row>
    <row r="120" spans="1:4" x14ac:dyDescent="0.2">
      <c r="A120" s="122">
        <v>99</v>
      </c>
      <c r="B120" s="123">
        <v>75</v>
      </c>
      <c r="C120" s="124" t="s">
        <v>275</v>
      </c>
      <c r="D120" s="125" t="s">
        <v>483</v>
      </c>
    </row>
    <row r="121" spans="1:4" x14ac:dyDescent="0.2">
      <c r="A121" s="122">
        <v>100</v>
      </c>
      <c r="B121" s="123">
        <v>76</v>
      </c>
      <c r="C121" s="124" t="s">
        <v>275</v>
      </c>
      <c r="D121" s="125" t="s">
        <v>483</v>
      </c>
    </row>
    <row r="122" spans="1:4" x14ac:dyDescent="0.2">
      <c r="A122" s="122">
        <v>101</v>
      </c>
      <c r="B122" s="123">
        <v>7</v>
      </c>
      <c r="C122" s="124" t="s">
        <v>276</v>
      </c>
      <c r="D122" s="125" t="s">
        <v>246</v>
      </c>
    </row>
    <row r="123" spans="1:4" x14ac:dyDescent="0.2">
      <c r="A123" s="122">
        <v>102</v>
      </c>
      <c r="B123" s="123">
        <v>8</v>
      </c>
      <c r="C123" s="124" t="s">
        <v>276</v>
      </c>
      <c r="D123" s="125" t="s">
        <v>246</v>
      </c>
    </row>
    <row r="124" spans="1:4" x14ac:dyDescent="0.2">
      <c r="A124" s="122">
        <v>103</v>
      </c>
      <c r="B124" s="123">
        <v>9</v>
      </c>
      <c r="C124" s="124" t="s">
        <v>276</v>
      </c>
      <c r="D124" s="125" t="s">
        <v>246</v>
      </c>
    </row>
    <row r="125" spans="1:4" x14ac:dyDescent="0.2">
      <c r="A125" s="122">
        <v>104</v>
      </c>
      <c r="B125" s="123">
        <v>61</v>
      </c>
      <c r="C125" s="124" t="s">
        <v>277</v>
      </c>
      <c r="D125" s="125" t="s">
        <v>484</v>
      </c>
    </row>
    <row r="126" spans="1:4" x14ac:dyDescent="0.2">
      <c r="A126" s="122">
        <v>105</v>
      </c>
      <c r="B126" s="123">
        <v>65</v>
      </c>
      <c r="C126" s="124" t="s">
        <v>277</v>
      </c>
      <c r="D126" s="125" t="s">
        <v>246</v>
      </c>
    </row>
    <row r="127" spans="1:4" x14ac:dyDescent="0.2">
      <c r="A127" s="122">
        <v>106</v>
      </c>
      <c r="B127" s="123">
        <v>66</v>
      </c>
      <c r="C127" s="124" t="s">
        <v>277</v>
      </c>
      <c r="D127" s="125" t="s">
        <v>484</v>
      </c>
    </row>
    <row r="128" spans="1:4" x14ac:dyDescent="0.2">
      <c r="A128" s="122">
        <v>107</v>
      </c>
      <c r="B128" s="123">
        <v>67</v>
      </c>
      <c r="C128" s="124" t="s">
        <v>277</v>
      </c>
      <c r="D128" s="125" t="s">
        <v>484</v>
      </c>
    </row>
    <row r="129" spans="1:4" x14ac:dyDescent="0.2">
      <c r="A129" s="122">
        <v>108</v>
      </c>
      <c r="B129" s="123">
        <v>68</v>
      </c>
      <c r="C129" s="124" t="s">
        <v>277</v>
      </c>
      <c r="D129" s="125" t="s">
        <v>484</v>
      </c>
    </row>
    <row r="130" spans="1:4" x14ac:dyDescent="0.2">
      <c r="A130" s="122">
        <v>109</v>
      </c>
      <c r="B130" s="123">
        <v>69</v>
      </c>
      <c r="C130" s="124" t="s">
        <v>277</v>
      </c>
      <c r="D130" s="125" t="s">
        <v>246</v>
      </c>
    </row>
    <row r="131" spans="1:4" x14ac:dyDescent="0.2">
      <c r="A131" s="122">
        <v>110</v>
      </c>
      <c r="B131" s="123">
        <v>1348</v>
      </c>
      <c r="C131" s="124" t="s">
        <v>277</v>
      </c>
      <c r="D131" s="125" t="s">
        <v>246</v>
      </c>
    </row>
    <row r="132" spans="1:4" x14ac:dyDescent="0.2">
      <c r="A132" s="122">
        <v>111</v>
      </c>
      <c r="B132" s="123">
        <v>91</v>
      </c>
      <c r="C132" s="124" t="s">
        <v>278</v>
      </c>
      <c r="D132" s="125" t="s">
        <v>246</v>
      </c>
    </row>
    <row r="133" spans="1:4" x14ac:dyDescent="0.2">
      <c r="A133" s="122">
        <v>112</v>
      </c>
      <c r="B133" s="123">
        <v>22</v>
      </c>
      <c r="C133" s="124" t="s">
        <v>279</v>
      </c>
      <c r="D133" s="125" t="s">
        <v>483</v>
      </c>
    </row>
    <row r="134" spans="1:4" x14ac:dyDescent="0.2">
      <c r="A134" s="122">
        <v>113</v>
      </c>
      <c r="B134" s="123">
        <v>23</v>
      </c>
      <c r="C134" s="124" t="s">
        <v>279</v>
      </c>
      <c r="D134" s="125" t="s">
        <v>483</v>
      </c>
    </row>
    <row r="135" spans="1:4" x14ac:dyDescent="0.2">
      <c r="A135" s="122">
        <v>115</v>
      </c>
      <c r="B135" s="123">
        <v>25</v>
      </c>
      <c r="C135" s="124" t="s">
        <v>279</v>
      </c>
      <c r="D135" s="125" t="s">
        <v>246</v>
      </c>
    </row>
    <row r="136" spans="1:4" x14ac:dyDescent="0.2">
      <c r="A136" s="122">
        <v>116</v>
      </c>
      <c r="B136" s="123">
        <v>26</v>
      </c>
      <c r="C136" s="124" t="s">
        <v>279</v>
      </c>
      <c r="D136" s="125" t="s">
        <v>246</v>
      </c>
    </row>
    <row r="137" spans="1:4" x14ac:dyDescent="0.2">
      <c r="A137" s="122">
        <v>117</v>
      </c>
      <c r="B137" s="123">
        <v>1349</v>
      </c>
      <c r="C137" s="124" t="s">
        <v>279</v>
      </c>
      <c r="D137" s="125" t="s">
        <v>246</v>
      </c>
    </row>
    <row r="138" spans="1:4" x14ac:dyDescent="0.2">
      <c r="A138" s="122">
        <v>118</v>
      </c>
      <c r="B138" s="123">
        <v>6</v>
      </c>
      <c r="C138" s="124" t="s">
        <v>280</v>
      </c>
      <c r="D138" s="125" t="s">
        <v>246</v>
      </c>
    </row>
    <row r="139" spans="1:4" x14ac:dyDescent="0.2">
      <c r="A139" s="122">
        <v>119</v>
      </c>
      <c r="B139" s="123">
        <v>1350</v>
      </c>
      <c r="C139" s="124" t="s">
        <v>280</v>
      </c>
      <c r="D139" s="125" t="s">
        <v>246</v>
      </c>
    </row>
    <row r="140" spans="1:4" x14ac:dyDescent="0.2">
      <c r="A140" s="122">
        <v>120</v>
      </c>
      <c r="B140" s="123">
        <v>11</v>
      </c>
      <c r="C140" s="124" t="s">
        <v>253</v>
      </c>
      <c r="D140" s="125" t="s">
        <v>246</v>
      </c>
    </row>
    <row r="141" spans="1:4" x14ac:dyDescent="0.2">
      <c r="A141" s="122">
        <v>121</v>
      </c>
      <c r="B141" s="123">
        <v>26</v>
      </c>
      <c r="C141" s="124" t="s">
        <v>281</v>
      </c>
      <c r="D141" s="125">
        <v>2</v>
      </c>
    </row>
    <row r="142" spans="1:4" x14ac:dyDescent="0.2">
      <c r="A142" s="122">
        <v>121</v>
      </c>
      <c r="B142" s="123">
        <v>224</v>
      </c>
      <c r="C142" s="124" t="s">
        <v>281</v>
      </c>
      <c r="D142" s="125">
        <v>1</v>
      </c>
    </row>
    <row r="143" spans="1:4" x14ac:dyDescent="0.2">
      <c r="A143" s="122">
        <v>122</v>
      </c>
      <c r="B143" s="123">
        <v>201</v>
      </c>
      <c r="C143" s="124" t="s">
        <v>282</v>
      </c>
      <c r="D143" s="125">
        <v>1</v>
      </c>
    </row>
    <row r="144" spans="1:4" x14ac:dyDescent="0.2">
      <c r="A144" s="122">
        <v>122</v>
      </c>
      <c r="B144" s="123">
        <v>245</v>
      </c>
      <c r="C144" s="124" t="s">
        <v>282</v>
      </c>
      <c r="D144" s="125">
        <v>2</v>
      </c>
    </row>
    <row r="145" spans="1:4" x14ac:dyDescent="0.2">
      <c r="A145" s="122">
        <v>123</v>
      </c>
      <c r="B145" s="123">
        <v>1307</v>
      </c>
      <c r="C145" s="124" t="s">
        <v>283</v>
      </c>
      <c r="D145" s="125">
        <v>1</v>
      </c>
    </row>
    <row r="146" spans="1:4" x14ac:dyDescent="0.2">
      <c r="A146" s="122">
        <v>124</v>
      </c>
      <c r="B146" s="123">
        <v>1319</v>
      </c>
      <c r="C146" s="124" t="s">
        <v>283</v>
      </c>
      <c r="D146" s="125">
        <v>1</v>
      </c>
    </row>
    <row r="147" spans="1:4" x14ac:dyDescent="0.2">
      <c r="A147" s="122">
        <v>125</v>
      </c>
      <c r="B147" s="123">
        <v>1315</v>
      </c>
      <c r="C147" s="124" t="s">
        <v>283</v>
      </c>
      <c r="D147" s="125">
        <v>1</v>
      </c>
    </row>
    <row r="148" spans="1:4" x14ac:dyDescent="0.2">
      <c r="A148" s="122">
        <v>126</v>
      </c>
      <c r="B148" s="123">
        <v>1193</v>
      </c>
      <c r="C148" s="124" t="s">
        <v>284</v>
      </c>
      <c r="D148" s="125">
        <v>1</v>
      </c>
    </row>
    <row r="149" spans="1:4" x14ac:dyDescent="0.2">
      <c r="A149" s="122">
        <v>126</v>
      </c>
      <c r="B149" s="123">
        <v>1194</v>
      </c>
      <c r="C149" s="124" t="s">
        <v>284</v>
      </c>
      <c r="D149" s="125">
        <v>2</v>
      </c>
    </row>
    <row r="150" spans="1:4" x14ac:dyDescent="0.2">
      <c r="A150" s="122">
        <v>127</v>
      </c>
      <c r="B150" s="123">
        <v>80</v>
      </c>
      <c r="C150" s="124" t="s">
        <v>285</v>
      </c>
      <c r="D150" s="125" t="s">
        <v>484</v>
      </c>
    </row>
    <row r="151" spans="1:4" x14ac:dyDescent="0.2">
      <c r="A151" s="122">
        <v>127</v>
      </c>
      <c r="B151" s="123">
        <v>148</v>
      </c>
      <c r="C151" s="124" t="s">
        <v>285</v>
      </c>
      <c r="D151" s="125">
        <v>1</v>
      </c>
    </row>
    <row r="152" spans="1:4" x14ac:dyDescent="0.2">
      <c r="A152" s="122">
        <v>127</v>
      </c>
      <c r="B152" s="123">
        <v>221</v>
      </c>
      <c r="C152" s="124" t="s">
        <v>285</v>
      </c>
      <c r="D152" s="125" t="s">
        <v>486</v>
      </c>
    </row>
    <row r="153" spans="1:4" x14ac:dyDescent="0.2">
      <c r="A153" s="122">
        <v>128</v>
      </c>
      <c r="B153" s="123">
        <v>1120</v>
      </c>
      <c r="C153" s="124" t="s">
        <v>286</v>
      </c>
      <c r="D153" s="125">
        <v>1</v>
      </c>
    </row>
    <row r="154" spans="1:4" x14ac:dyDescent="0.2">
      <c r="A154" s="122">
        <v>128</v>
      </c>
      <c r="B154" s="123">
        <v>1121</v>
      </c>
      <c r="C154" s="124" t="s">
        <v>286</v>
      </c>
      <c r="D154" s="125">
        <v>1</v>
      </c>
    </row>
    <row r="155" spans="1:4" x14ac:dyDescent="0.2">
      <c r="A155" s="122">
        <v>128</v>
      </c>
      <c r="B155" s="123">
        <v>1122</v>
      </c>
      <c r="C155" s="124" t="s">
        <v>286</v>
      </c>
      <c r="D155" s="125">
        <v>2</v>
      </c>
    </row>
    <row r="156" spans="1:4" x14ac:dyDescent="0.2">
      <c r="A156" s="122">
        <v>129</v>
      </c>
      <c r="B156" s="123">
        <v>169</v>
      </c>
      <c r="C156" s="124" t="s">
        <v>285</v>
      </c>
      <c r="D156" s="125">
        <v>1</v>
      </c>
    </row>
    <row r="157" spans="1:4" x14ac:dyDescent="0.2">
      <c r="A157" s="122">
        <v>129</v>
      </c>
      <c r="B157" s="123">
        <v>202</v>
      </c>
      <c r="C157" s="124" t="s">
        <v>285</v>
      </c>
      <c r="D157" s="125">
        <v>1</v>
      </c>
    </row>
    <row r="158" spans="1:4" x14ac:dyDescent="0.2">
      <c r="A158" s="122">
        <v>129</v>
      </c>
      <c r="B158" s="123">
        <v>222</v>
      </c>
      <c r="C158" s="124" t="s">
        <v>285</v>
      </c>
      <c r="D158" s="125">
        <v>2</v>
      </c>
    </row>
    <row r="159" spans="1:4" x14ac:dyDescent="0.2">
      <c r="A159" s="122">
        <v>130</v>
      </c>
      <c r="B159" s="123">
        <v>1308</v>
      </c>
      <c r="C159" s="124" t="s">
        <v>287</v>
      </c>
      <c r="D159" s="125">
        <v>1</v>
      </c>
    </row>
    <row r="160" spans="1:4" x14ac:dyDescent="0.2">
      <c r="A160" s="122">
        <v>130</v>
      </c>
      <c r="B160" s="123">
        <v>1309</v>
      </c>
      <c r="C160" s="124" t="s">
        <v>287</v>
      </c>
      <c r="D160" s="125">
        <v>1</v>
      </c>
    </row>
    <row r="161" spans="1:4" x14ac:dyDescent="0.2">
      <c r="A161" s="122">
        <v>130</v>
      </c>
      <c r="B161" s="123">
        <v>1310</v>
      </c>
      <c r="C161" s="124" t="s">
        <v>287</v>
      </c>
      <c r="D161" s="125">
        <v>2</v>
      </c>
    </row>
    <row r="162" spans="1:4" x14ac:dyDescent="0.2">
      <c r="A162" s="122">
        <v>131</v>
      </c>
      <c r="B162" s="123">
        <v>1311</v>
      </c>
      <c r="C162" s="124" t="s">
        <v>287</v>
      </c>
      <c r="D162" s="125">
        <v>1</v>
      </c>
    </row>
    <row r="163" spans="1:4" x14ac:dyDescent="0.2">
      <c r="A163" s="122">
        <v>131</v>
      </c>
      <c r="B163" s="123">
        <v>1312</v>
      </c>
      <c r="C163" s="124" t="s">
        <v>287</v>
      </c>
      <c r="D163" s="125">
        <v>1</v>
      </c>
    </row>
    <row r="164" spans="1:4" x14ac:dyDescent="0.2">
      <c r="A164" s="122">
        <v>131</v>
      </c>
      <c r="B164" s="123">
        <v>1313</v>
      </c>
      <c r="C164" s="124" t="s">
        <v>287</v>
      </c>
      <c r="D164" s="125">
        <v>2</v>
      </c>
    </row>
    <row r="165" spans="1:4" x14ac:dyDescent="0.2">
      <c r="A165" s="122">
        <v>132</v>
      </c>
      <c r="B165" s="123">
        <v>92</v>
      </c>
      <c r="C165" s="124" t="s">
        <v>288</v>
      </c>
      <c r="D165" s="125" t="s">
        <v>483</v>
      </c>
    </row>
    <row r="166" spans="1:4" x14ac:dyDescent="0.2">
      <c r="A166" s="122">
        <v>132</v>
      </c>
      <c r="B166" s="123">
        <v>210</v>
      </c>
      <c r="C166" s="124" t="s">
        <v>288</v>
      </c>
      <c r="D166" s="125">
        <v>2</v>
      </c>
    </row>
    <row r="167" spans="1:4" x14ac:dyDescent="0.2">
      <c r="A167" s="122">
        <v>132</v>
      </c>
      <c r="B167" s="123">
        <v>234</v>
      </c>
      <c r="C167" s="124" t="s">
        <v>288</v>
      </c>
      <c r="D167" s="125" t="s">
        <v>483</v>
      </c>
    </row>
    <row r="168" spans="1:4" x14ac:dyDescent="0.2">
      <c r="A168" s="122">
        <v>132</v>
      </c>
      <c r="B168" s="123">
        <v>236</v>
      </c>
      <c r="C168" s="124" t="s">
        <v>288</v>
      </c>
      <c r="D168" s="125" t="s">
        <v>483</v>
      </c>
    </row>
    <row r="169" spans="1:4" x14ac:dyDescent="0.2">
      <c r="A169" s="122">
        <v>133</v>
      </c>
      <c r="B169" s="123">
        <v>92</v>
      </c>
      <c r="C169" s="124" t="s">
        <v>288</v>
      </c>
      <c r="D169" s="125">
        <v>1</v>
      </c>
    </row>
    <row r="170" spans="1:4" x14ac:dyDescent="0.2">
      <c r="A170" s="122">
        <v>133</v>
      </c>
      <c r="B170" s="123">
        <v>210</v>
      </c>
      <c r="C170" s="124" t="s">
        <v>288</v>
      </c>
      <c r="D170" s="125">
        <v>2</v>
      </c>
    </row>
    <row r="171" spans="1:4" x14ac:dyDescent="0.2">
      <c r="A171" s="122">
        <v>133</v>
      </c>
      <c r="B171" s="123">
        <v>233</v>
      </c>
      <c r="C171" s="124" t="s">
        <v>288</v>
      </c>
      <c r="D171" s="125">
        <v>1</v>
      </c>
    </row>
    <row r="172" spans="1:4" x14ac:dyDescent="0.2">
      <c r="A172" s="122">
        <v>133</v>
      </c>
      <c r="B172" s="123">
        <v>246</v>
      </c>
      <c r="C172" s="124" t="s">
        <v>288</v>
      </c>
      <c r="D172" s="125">
        <v>1</v>
      </c>
    </row>
    <row r="173" spans="1:4" x14ac:dyDescent="0.2">
      <c r="A173" s="122">
        <v>134</v>
      </c>
      <c r="B173" s="123">
        <v>101</v>
      </c>
      <c r="C173" s="124" t="s">
        <v>288</v>
      </c>
      <c r="D173" s="125">
        <v>1</v>
      </c>
    </row>
    <row r="174" spans="1:4" x14ac:dyDescent="0.2">
      <c r="A174" s="122">
        <v>134</v>
      </c>
      <c r="B174" s="123">
        <v>210</v>
      </c>
      <c r="C174" s="124" t="s">
        <v>288</v>
      </c>
      <c r="D174" s="125">
        <v>2</v>
      </c>
    </row>
    <row r="175" spans="1:4" x14ac:dyDescent="0.2">
      <c r="A175" s="122">
        <v>134</v>
      </c>
      <c r="B175" s="123">
        <v>232</v>
      </c>
      <c r="C175" s="124" t="s">
        <v>288</v>
      </c>
      <c r="D175" s="125">
        <v>1</v>
      </c>
    </row>
    <row r="176" spans="1:4" x14ac:dyDescent="0.2">
      <c r="A176" s="122">
        <v>134</v>
      </c>
      <c r="B176" s="123">
        <v>250</v>
      </c>
      <c r="C176" s="124" t="s">
        <v>288</v>
      </c>
      <c r="D176" s="125">
        <v>1</v>
      </c>
    </row>
    <row r="177" spans="1:4" x14ac:dyDescent="0.2">
      <c r="A177" s="122">
        <v>135</v>
      </c>
      <c r="B177" s="123">
        <v>38</v>
      </c>
      <c r="C177" s="124" t="s">
        <v>288</v>
      </c>
      <c r="D177" s="125">
        <v>1</v>
      </c>
    </row>
    <row r="178" spans="1:4" x14ac:dyDescent="0.2">
      <c r="A178" s="122">
        <v>135</v>
      </c>
      <c r="B178" s="123">
        <v>80</v>
      </c>
      <c r="C178" s="124" t="s">
        <v>288</v>
      </c>
      <c r="D178" s="125">
        <v>1</v>
      </c>
    </row>
    <row r="179" spans="1:4" x14ac:dyDescent="0.2">
      <c r="A179" s="122">
        <v>135</v>
      </c>
      <c r="B179" s="123">
        <v>221</v>
      </c>
      <c r="C179" s="124" t="s">
        <v>288</v>
      </c>
      <c r="D179" s="125" t="s">
        <v>486</v>
      </c>
    </row>
    <row r="180" spans="1:4" x14ac:dyDescent="0.2">
      <c r="A180" s="122">
        <v>135</v>
      </c>
      <c r="B180" s="123">
        <v>247</v>
      </c>
      <c r="C180" s="124" t="s">
        <v>288</v>
      </c>
      <c r="D180" s="125">
        <v>1</v>
      </c>
    </row>
    <row r="181" spans="1:4" x14ac:dyDescent="0.2">
      <c r="A181" s="122">
        <v>136</v>
      </c>
      <c r="B181" s="123">
        <v>124</v>
      </c>
      <c r="C181" s="124" t="s">
        <v>288</v>
      </c>
      <c r="D181" s="125">
        <v>1</v>
      </c>
    </row>
    <row r="182" spans="1:4" x14ac:dyDescent="0.2">
      <c r="A182" s="122">
        <v>136</v>
      </c>
      <c r="B182" s="123">
        <v>202</v>
      </c>
      <c r="C182" s="124" t="s">
        <v>288</v>
      </c>
      <c r="D182" s="125">
        <v>1</v>
      </c>
    </row>
    <row r="183" spans="1:4" x14ac:dyDescent="0.2">
      <c r="A183" s="122">
        <v>136</v>
      </c>
      <c r="B183" s="123">
        <v>222</v>
      </c>
      <c r="C183" s="124" t="s">
        <v>288</v>
      </c>
      <c r="D183" s="125">
        <v>2</v>
      </c>
    </row>
    <row r="184" spans="1:4" x14ac:dyDescent="0.2">
      <c r="A184" s="122">
        <v>136</v>
      </c>
      <c r="B184" s="123">
        <v>246</v>
      </c>
      <c r="C184" s="124" t="s">
        <v>288</v>
      </c>
      <c r="D184" s="125">
        <v>1</v>
      </c>
    </row>
    <row r="185" spans="1:4" x14ac:dyDescent="0.2">
      <c r="A185" s="122">
        <v>137</v>
      </c>
      <c r="B185" s="123">
        <v>203</v>
      </c>
      <c r="C185" s="124" t="s">
        <v>288</v>
      </c>
      <c r="D185" s="125" t="s">
        <v>289</v>
      </c>
    </row>
    <row r="186" spans="1:4" x14ac:dyDescent="0.2">
      <c r="A186" s="122">
        <v>137</v>
      </c>
      <c r="B186" s="123">
        <v>222</v>
      </c>
      <c r="C186" s="124" t="s">
        <v>288</v>
      </c>
      <c r="D186" s="125" t="s">
        <v>289</v>
      </c>
    </row>
    <row r="187" spans="1:4" x14ac:dyDescent="0.2">
      <c r="A187" s="122">
        <v>137</v>
      </c>
      <c r="B187" s="123">
        <v>223</v>
      </c>
      <c r="C187" s="124" t="s">
        <v>288</v>
      </c>
      <c r="D187" s="125" t="s">
        <v>289</v>
      </c>
    </row>
    <row r="188" spans="1:4" x14ac:dyDescent="0.2">
      <c r="A188" s="122">
        <v>137</v>
      </c>
      <c r="B188" s="123">
        <v>229</v>
      </c>
      <c r="C188" s="124" t="s">
        <v>288</v>
      </c>
      <c r="D188" s="125" t="s">
        <v>289</v>
      </c>
    </row>
    <row r="189" spans="1:4" x14ac:dyDescent="0.2">
      <c r="A189" s="122">
        <v>138</v>
      </c>
      <c r="B189" s="123">
        <v>5</v>
      </c>
      <c r="C189" s="124" t="s">
        <v>288</v>
      </c>
      <c r="D189" s="125" t="s">
        <v>483</v>
      </c>
    </row>
    <row r="190" spans="1:4" x14ac:dyDescent="0.2">
      <c r="A190" s="122">
        <v>138</v>
      </c>
      <c r="B190" s="123">
        <v>88</v>
      </c>
      <c r="C190" s="124" t="s">
        <v>288</v>
      </c>
      <c r="D190" s="125" t="s">
        <v>483</v>
      </c>
    </row>
    <row r="191" spans="1:4" x14ac:dyDescent="0.2">
      <c r="A191" s="122">
        <v>138</v>
      </c>
      <c r="B191" s="123">
        <v>208</v>
      </c>
      <c r="C191" s="124" t="s">
        <v>288</v>
      </c>
      <c r="D191" s="125">
        <v>2</v>
      </c>
    </row>
    <row r="192" spans="1:4" x14ac:dyDescent="0.2">
      <c r="A192" s="122">
        <v>138</v>
      </c>
      <c r="B192" s="123">
        <v>235</v>
      </c>
      <c r="C192" s="124" t="s">
        <v>288</v>
      </c>
      <c r="D192" s="125" t="s">
        <v>483</v>
      </c>
    </row>
    <row r="193" spans="1:4" x14ac:dyDescent="0.2">
      <c r="A193" s="122">
        <v>140</v>
      </c>
      <c r="B193" s="123">
        <v>1395</v>
      </c>
      <c r="C193" s="124" t="s">
        <v>272</v>
      </c>
      <c r="D193" s="125">
        <v>2</v>
      </c>
    </row>
    <row r="194" spans="1:4" x14ac:dyDescent="0.2">
      <c r="A194" s="122">
        <v>140</v>
      </c>
      <c r="B194" s="123">
        <v>1396</v>
      </c>
      <c r="C194" s="124" t="s">
        <v>272</v>
      </c>
      <c r="D194" s="125">
        <v>1</v>
      </c>
    </row>
    <row r="195" spans="1:4" x14ac:dyDescent="0.2">
      <c r="A195" s="122">
        <v>141</v>
      </c>
      <c r="B195" s="123">
        <v>189</v>
      </c>
      <c r="C195" s="124" t="s">
        <v>290</v>
      </c>
      <c r="D195" s="125">
        <v>1</v>
      </c>
    </row>
    <row r="196" spans="1:4" x14ac:dyDescent="0.2">
      <c r="A196" s="122">
        <v>141</v>
      </c>
      <c r="B196" s="123">
        <v>210</v>
      </c>
      <c r="C196" s="124" t="s">
        <v>290</v>
      </c>
      <c r="D196" s="125">
        <v>2</v>
      </c>
    </row>
    <row r="197" spans="1:4" x14ac:dyDescent="0.2">
      <c r="A197" s="122">
        <v>141</v>
      </c>
      <c r="B197" s="123">
        <v>233</v>
      </c>
      <c r="C197" s="124" t="s">
        <v>290</v>
      </c>
      <c r="D197" s="125">
        <v>1</v>
      </c>
    </row>
    <row r="198" spans="1:4" x14ac:dyDescent="0.2">
      <c r="A198" s="122">
        <v>141</v>
      </c>
      <c r="B198" s="123">
        <v>249</v>
      </c>
      <c r="C198" s="124" t="s">
        <v>290</v>
      </c>
      <c r="D198" s="125">
        <v>1</v>
      </c>
    </row>
    <row r="199" spans="1:4" x14ac:dyDescent="0.2">
      <c r="A199" s="122">
        <v>141</v>
      </c>
      <c r="B199" s="123">
        <v>252</v>
      </c>
      <c r="C199" s="124" t="s">
        <v>290</v>
      </c>
      <c r="D199" s="125">
        <v>1</v>
      </c>
    </row>
    <row r="200" spans="1:4" x14ac:dyDescent="0.2">
      <c r="A200" s="122">
        <v>142</v>
      </c>
      <c r="B200" s="123">
        <v>132</v>
      </c>
      <c r="C200" s="124" t="s">
        <v>290</v>
      </c>
      <c r="D200" s="125">
        <v>1</v>
      </c>
    </row>
    <row r="201" spans="1:4" x14ac:dyDescent="0.2">
      <c r="A201" s="122">
        <v>142</v>
      </c>
      <c r="B201" s="123">
        <v>206</v>
      </c>
      <c r="C201" s="124" t="s">
        <v>290</v>
      </c>
      <c r="D201" s="125">
        <v>2</v>
      </c>
    </row>
    <row r="202" spans="1:4" x14ac:dyDescent="0.2">
      <c r="A202" s="122">
        <v>142</v>
      </c>
      <c r="B202" s="123">
        <v>230</v>
      </c>
      <c r="C202" s="124" t="s">
        <v>290</v>
      </c>
      <c r="D202" s="125">
        <v>1</v>
      </c>
    </row>
    <row r="203" spans="1:4" x14ac:dyDescent="0.2">
      <c r="A203" s="122">
        <v>142</v>
      </c>
      <c r="B203" s="123">
        <v>249</v>
      </c>
      <c r="C203" s="124" t="s">
        <v>290</v>
      </c>
      <c r="D203" s="125">
        <v>1</v>
      </c>
    </row>
    <row r="204" spans="1:4" x14ac:dyDescent="0.2">
      <c r="A204" s="122">
        <v>142</v>
      </c>
      <c r="B204" s="123">
        <v>252</v>
      </c>
      <c r="C204" s="124" t="s">
        <v>290</v>
      </c>
      <c r="D204" s="125">
        <v>1</v>
      </c>
    </row>
    <row r="205" spans="1:4" x14ac:dyDescent="0.2">
      <c r="A205" s="122">
        <v>143</v>
      </c>
      <c r="B205" s="123">
        <v>47</v>
      </c>
      <c r="C205" s="124" t="s">
        <v>275</v>
      </c>
      <c r="D205" s="125" t="s">
        <v>246</v>
      </c>
    </row>
    <row r="206" spans="1:4" x14ac:dyDescent="0.2">
      <c r="A206" s="122">
        <v>144</v>
      </c>
      <c r="B206" s="123">
        <v>93</v>
      </c>
      <c r="C206" s="124" t="s">
        <v>291</v>
      </c>
      <c r="D206" s="125">
        <v>1</v>
      </c>
    </row>
    <row r="207" spans="1:4" x14ac:dyDescent="0.2">
      <c r="A207" s="122">
        <v>144</v>
      </c>
      <c r="B207" s="123">
        <v>208</v>
      </c>
      <c r="C207" s="124" t="s">
        <v>291</v>
      </c>
      <c r="D207" s="125">
        <v>2</v>
      </c>
    </row>
    <row r="208" spans="1:4" x14ac:dyDescent="0.2">
      <c r="A208" s="122">
        <v>144</v>
      </c>
      <c r="B208" s="123">
        <v>239</v>
      </c>
      <c r="C208" s="124" t="s">
        <v>291</v>
      </c>
      <c r="D208" s="125">
        <v>1</v>
      </c>
    </row>
    <row r="209" spans="1:4" x14ac:dyDescent="0.2">
      <c r="A209" s="122">
        <v>144</v>
      </c>
      <c r="B209" s="123">
        <v>243</v>
      </c>
      <c r="C209" s="124" t="s">
        <v>291</v>
      </c>
      <c r="D209" s="125">
        <v>1</v>
      </c>
    </row>
    <row r="210" spans="1:4" x14ac:dyDescent="0.2">
      <c r="A210" s="122">
        <v>144</v>
      </c>
      <c r="B210" s="123">
        <v>248</v>
      </c>
      <c r="C210" s="124" t="s">
        <v>291</v>
      </c>
      <c r="D210" s="125">
        <v>1</v>
      </c>
    </row>
    <row r="211" spans="1:4" x14ac:dyDescent="0.2">
      <c r="A211" s="122">
        <v>144</v>
      </c>
      <c r="B211" s="123">
        <v>251</v>
      </c>
      <c r="C211" s="124" t="s">
        <v>291</v>
      </c>
      <c r="D211" s="125">
        <v>1</v>
      </c>
    </row>
    <row r="212" spans="1:4" x14ac:dyDescent="0.2">
      <c r="A212" s="122">
        <v>145</v>
      </c>
      <c r="B212" s="123">
        <v>210</v>
      </c>
      <c r="C212" s="124" t="s">
        <v>291</v>
      </c>
      <c r="D212" s="125">
        <v>2</v>
      </c>
    </row>
    <row r="213" spans="1:4" x14ac:dyDescent="0.2">
      <c r="A213" s="122">
        <v>145</v>
      </c>
      <c r="B213" s="123">
        <v>249</v>
      </c>
      <c r="C213" s="124" t="s">
        <v>291</v>
      </c>
      <c r="D213" s="125">
        <v>1</v>
      </c>
    </row>
    <row r="214" spans="1:4" x14ac:dyDescent="0.2">
      <c r="A214" s="122">
        <v>145</v>
      </c>
      <c r="B214" s="123">
        <v>92</v>
      </c>
      <c r="C214" s="124" t="s">
        <v>291</v>
      </c>
      <c r="D214" s="125" t="s">
        <v>483</v>
      </c>
    </row>
    <row r="215" spans="1:4" x14ac:dyDescent="0.2">
      <c r="A215" s="122">
        <v>145</v>
      </c>
      <c r="B215" s="123">
        <v>240</v>
      </c>
      <c r="C215" s="124" t="s">
        <v>291</v>
      </c>
      <c r="D215" s="125" t="s">
        <v>483</v>
      </c>
    </row>
    <row r="216" spans="1:4" x14ac:dyDescent="0.2">
      <c r="A216" s="122">
        <v>145</v>
      </c>
      <c r="B216" s="123">
        <v>244</v>
      </c>
      <c r="C216" s="124" t="s">
        <v>291</v>
      </c>
      <c r="D216" s="125" t="s">
        <v>483</v>
      </c>
    </row>
    <row r="217" spans="1:4" x14ac:dyDescent="0.2">
      <c r="A217" s="122">
        <v>145</v>
      </c>
      <c r="B217" s="123">
        <v>252</v>
      </c>
      <c r="C217" s="124" t="s">
        <v>291</v>
      </c>
      <c r="D217" s="125">
        <v>1</v>
      </c>
    </row>
    <row r="218" spans="1:4" x14ac:dyDescent="0.2">
      <c r="A218" s="122">
        <v>146</v>
      </c>
      <c r="B218" s="123">
        <v>73</v>
      </c>
      <c r="C218" s="124" t="s">
        <v>291</v>
      </c>
      <c r="D218" s="125">
        <v>1</v>
      </c>
    </row>
    <row r="219" spans="1:4" x14ac:dyDescent="0.2">
      <c r="A219" s="122">
        <v>146</v>
      </c>
      <c r="B219" s="123">
        <v>93</v>
      </c>
      <c r="C219" s="124" t="s">
        <v>291</v>
      </c>
      <c r="D219" s="125">
        <v>1</v>
      </c>
    </row>
    <row r="220" spans="1:4" x14ac:dyDescent="0.2">
      <c r="A220" s="122">
        <v>146</v>
      </c>
      <c r="B220" s="123">
        <v>208</v>
      </c>
      <c r="C220" s="124" t="s">
        <v>291</v>
      </c>
      <c r="D220" s="125">
        <v>2</v>
      </c>
    </row>
    <row r="221" spans="1:4" x14ac:dyDescent="0.2">
      <c r="A221" s="122">
        <v>146</v>
      </c>
      <c r="B221" s="123">
        <v>239</v>
      </c>
      <c r="C221" s="124" t="s">
        <v>291</v>
      </c>
      <c r="D221" s="125">
        <v>1</v>
      </c>
    </row>
    <row r="222" spans="1:4" x14ac:dyDescent="0.2">
      <c r="A222" s="122">
        <v>146</v>
      </c>
      <c r="B222" s="123">
        <v>248</v>
      </c>
      <c r="C222" s="124" t="s">
        <v>291</v>
      </c>
      <c r="D222" s="125">
        <v>1</v>
      </c>
    </row>
    <row r="223" spans="1:4" x14ac:dyDescent="0.2">
      <c r="A223" s="122">
        <v>146</v>
      </c>
      <c r="B223" s="123">
        <v>251</v>
      </c>
      <c r="C223" s="124" t="s">
        <v>291</v>
      </c>
      <c r="D223" s="125">
        <v>1</v>
      </c>
    </row>
    <row r="224" spans="1:4" x14ac:dyDescent="0.2">
      <c r="A224" s="122">
        <v>147</v>
      </c>
      <c r="B224" s="123">
        <v>99</v>
      </c>
      <c r="C224" s="124" t="s">
        <v>291</v>
      </c>
      <c r="D224" s="125">
        <v>1</v>
      </c>
    </row>
    <row r="225" spans="1:4" x14ac:dyDescent="0.2">
      <c r="A225" s="122">
        <v>147</v>
      </c>
      <c r="B225" s="123">
        <v>206</v>
      </c>
      <c r="C225" s="124" t="s">
        <v>291</v>
      </c>
      <c r="D225" s="125">
        <v>2</v>
      </c>
    </row>
    <row r="226" spans="1:4" x14ac:dyDescent="0.2">
      <c r="A226" s="122">
        <v>147</v>
      </c>
      <c r="B226" s="123">
        <v>238</v>
      </c>
      <c r="C226" s="124" t="s">
        <v>291</v>
      </c>
      <c r="D226" s="125">
        <v>1</v>
      </c>
    </row>
    <row r="227" spans="1:4" x14ac:dyDescent="0.2">
      <c r="A227" s="122">
        <v>147</v>
      </c>
      <c r="B227" s="123">
        <v>242</v>
      </c>
      <c r="C227" s="124" t="s">
        <v>291</v>
      </c>
      <c r="D227" s="125">
        <v>1</v>
      </c>
    </row>
    <row r="228" spans="1:4" x14ac:dyDescent="0.2">
      <c r="A228" s="122">
        <v>147</v>
      </c>
      <c r="B228" s="123">
        <v>249</v>
      </c>
      <c r="C228" s="124" t="s">
        <v>291</v>
      </c>
      <c r="D228" s="125">
        <v>1</v>
      </c>
    </row>
    <row r="229" spans="1:4" x14ac:dyDescent="0.2">
      <c r="A229" s="122">
        <v>147</v>
      </c>
      <c r="B229" s="123">
        <v>252</v>
      </c>
      <c r="C229" s="124" t="s">
        <v>291</v>
      </c>
      <c r="D229" s="125">
        <v>1</v>
      </c>
    </row>
    <row r="230" spans="1:4" x14ac:dyDescent="0.2">
      <c r="A230" s="122">
        <v>148</v>
      </c>
      <c r="B230" s="123">
        <v>1152</v>
      </c>
      <c r="C230" s="124" t="s">
        <v>292</v>
      </c>
      <c r="D230" s="125" t="s">
        <v>486</v>
      </c>
    </row>
    <row r="231" spans="1:4" x14ac:dyDescent="0.2">
      <c r="A231" s="122">
        <v>149</v>
      </c>
      <c r="B231" s="123">
        <v>1394</v>
      </c>
      <c r="C231" s="124" t="s">
        <v>293</v>
      </c>
      <c r="D231" s="125">
        <v>2</v>
      </c>
    </row>
    <row r="232" spans="1:4" x14ac:dyDescent="0.2">
      <c r="A232" s="122">
        <v>150</v>
      </c>
      <c r="B232" s="123">
        <v>42</v>
      </c>
      <c r="C232" s="124" t="s">
        <v>284</v>
      </c>
      <c r="D232" s="125">
        <v>1</v>
      </c>
    </row>
    <row r="233" spans="1:4" x14ac:dyDescent="0.2">
      <c r="A233" s="122">
        <v>150</v>
      </c>
      <c r="B233" s="123">
        <v>207</v>
      </c>
      <c r="C233" s="124" t="s">
        <v>284</v>
      </c>
      <c r="D233" s="125">
        <v>2</v>
      </c>
    </row>
    <row r="234" spans="1:4" x14ac:dyDescent="0.2">
      <c r="A234" s="122">
        <v>151</v>
      </c>
      <c r="B234" s="123">
        <v>43</v>
      </c>
      <c r="C234" s="124" t="s">
        <v>284</v>
      </c>
      <c r="D234" s="125">
        <v>1</v>
      </c>
    </row>
    <row r="235" spans="1:4" x14ac:dyDescent="0.2">
      <c r="A235" s="122">
        <v>151</v>
      </c>
      <c r="B235" s="123">
        <v>210</v>
      </c>
      <c r="C235" s="124" t="s">
        <v>284</v>
      </c>
      <c r="D235" s="125" t="s">
        <v>486</v>
      </c>
    </row>
    <row r="236" spans="1:4" x14ac:dyDescent="0.2">
      <c r="A236" s="122">
        <v>152</v>
      </c>
      <c r="B236" s="123">
        <v>45</v>
      </c>
      <c r="C236" s="124" t="s">
        <v>284</v>
      </c>
      <c r="D236" s="125">
        <v>1</v>
      </c>
    </row>
    <row r="237" spans="1:4" x14ac:dyDescent="0.2">
      <c r="A237" s="122">
        <v>152</v>
      </c>
      <c r="B237" s="123">
        <v>211</v>
      </c>
      <c r="C237" s="124" t="s">
        <v>284</v>
      </c>
      <c r="D237" s="125">
        <v>2</v>
      </c>
    </row>
    <row r="238" spans="1:4" x14ac:dyDescent="0.2">
      <c r="A238" s="122">
        <v>153</v>
      </c>
      <c r="B238" s="123">
        <v>46</v>
      </c>
      <c r="C238" s="124" t="s">
        <v>284</v>
      </c>
      <c r="D238" s="125">
        <v>1</v>
      </c>
    </row>
    <row r="239" spans="1:4" x14ac:dyDescent="0.2">
      <c r="A239" s="122">
        <v>153</v>
      </c>
      <c r="B239" s="123">
        <v>212</v>
      </c>
      <c r="C239" s="124" t="s">
        <v>284</v>
      </c>
      <c r="D239" s="125">
        <v>2</v>
      </c>
    </row>
    <row r="240" spans="1:4" x14ac:dyDescent="0.2">
      <c r="A240" s="122">
        <v>154</v>
      </c>
      <c r="B240" s="123">
        <v>39</v>
      </c>
      <c r="C240" s="124" t="s">
        <v>284</v>
      </c>
      <c r="D240" s="125">
        <v>1</v>
      </c>
    </row>
    <row r="241" spans="1:4" x14ac:dyDescent="0.2">
      <c r="A241" s="122">
        <v>154</v>
      </c>
      <c r="B241" s="123">
        <v>221</v>
      </c>
      <c r="C241" s="124" t="s">
        <v>284</v>
      </c>
      <c r="D241" s="125">
        <v>2</v>
      </c>
    </row>
    <row r="242" spans="1:4" x14ac:dyDescent="0.2">
      <c r="A242" s="122">
        <v>155</v>
      </c>
      <c r="B242" s="123">
        <v>51</v>
      </c>
      <c r="C242" s="124" t="s">
        <v>272</v>
      </c>
      <c r="D242" s="125" t="s">
        <v>483</v>
      </c>
    </row>
    <row r="243" spans="1:4" x14ac:dyDescent="0.2">
      <c r="A243" s="122">
        <v>155</v>
      </c>
      <c r="B243" s="123">
        <v>200</v>
      </c>
      <c r="C243" s="124" t="s">
        <v>272</v>
      </c>
      <c r="D243" s="125" t="s">
        <v>483</v>
      </c>
    </row>
    <row r="244" spans="1:4" x14ac:dyDescent="0.2">
      <c r="A244" s="122">
        <v>156</v>
      </c>
      <c r="B244" s="123">
        <v>1000</v>
      </c>
      <c r="C244" s="124" t="s">
        <v>284</v>
      </c>
      <c r="D244" s="125">
        <v>2</v>
      </c>
    </row>
    <row r="245" spans="1:4" x14ac:dyDescent="0.2">
      <c r="A245" s="122">
        <v>156</v>
      </c>
      <c r="B245" s="123">
        <v>1001</v>
      </c>
      <c r="C245" s="124" t="s">
        <v>284</v>
      </c>
      <c r="D245" s="125">
        <v>1</v>
      </c>
    </row>
    <row r="246" spans="1:4" x14ac:dyDescent="0.2">
      <c r="A246" s="122">
        <v>157</v>
      </c>
      <c r="B246" s="123">
        <v>1002</v>
      </c>
      <c r="C246" s="124" t="s">
        <v>284</v>
      </c>
      <c r="D246" s="125">
        <v>2</v>
      </c>
    </row>
    <row r="247" spans="1:4" x14ac:dyDescent="0.2">
      <c r="A247" s="122">
        <v>157</v>
      </c>
      <c r="B247" s="123">
        <v>1003</v>
      </c>
      <c r="C247" s="124" t="s">
        <v>284</v>
      </c>
      <c r="D247" s="125">
        <v>1</v>
      </c>
    </row>
    <row r="248" spans="1:4" x14ac:dyDescent="0.2">
      <c r="A248" s="122">
        <v>158</v>
      </c>
      <c r="B248" s="123">
        <v>1008</v>
      </c>
      <c r="C248" s="124" t="s">
        <v>284</v>
      </c>
      <c r="D248" s="125">
        <v>2</v>
      </c>
    </row>
    <row r="249" spans="1:4" x14ac:dyDescent="0.2">
      <c r="A249" s="122">
        <v>158</v>
      </c>
      <c r="B249" s="123">
        <v>1009</v>
      </c>
      <c r="C249" s="124" t="s">
        <v>284</v>
      </c>
      <c r="D249" s="125">
        <v>1</v>
      </c>
    </row>
    <row r="250" spans="1:4" x14ac:dyDescent="0.2">
      <c r="A250" s="122">
        <v>159</v>
      </c>
      <c r="B250" s="123">
        <v>28</v>
      </c>
      <c r="C250" s="124" t="s">
        <v>260</v>
      </c>
      <c r="D250" s="125" t="s">
        <v>485</v>
      </c>
    </row>
    <row r="251" spans="1:4" x14ac:dyDescent="0.2">
      <c r="A251" s="122">
        <v>160</v>
      </c>
      <c r="B251" s="123">
        <v>1014</v>
      </c>
      <c r="C251" s="124" t="s">
        <v>284</v>
      </c>
      <c r="D251" s="125">
        <v>2</v>
      </c>
    </row>
    <row r="252" spans="1:4" x14ac:dyDescent="0.2">
      <c r="A252" s="122">
        <v>160</v>
      </c>
      <c r="B252" s="123">
        <v>1015</v>
      </c>
      <c r="C252" s="124" t="s">
        <v>284</v>
      </c>
      <c r="D252" s="125">
        <v>1</v>
      </c>
    </row>
    <row r="253" spans="1:4" x14ac:dyDescent="0.2">
      <c r="A253" s="122">
        <v>161</v>
      </c>
      <c r="B253" s="123">
        <v>1018</v>
      </c>
      <c r="C253" s="124" t="s">
        <v>284</v>
      </c>
      <c r="D253" s="125">
        <v>2</v>
      </c>
    </row>
    <row r="254" spans="1:4" x14ac:dyDescent="0.2">
      <c r="A254" s="122">
        <v>161</v>
      </c>
      <c r="B254" s="123">
        <v>1019</v>
      </c>
      <c r="C254" s="124" t="s">
        <v>284</v>
      </c>
      <c r="D254" s="125">
        <v>1</v>
      </c>
    </row>
    <row r="255" spans="1:4" x14ac:dyDescent="0.2">
      <c r="A255" s="122">
        <v>162</v>
      </c>
      <c r="B255" s="123">
        <v>1020</v>
      </c>
      <c r="C255" s="124" t="s">
        <v>284</v>
      </c>
      <c r="D255" s="125">
        <v>2</v>
      </c>
    </row>
    <row r="256" spans="1:4" x14ac:dyDescent="0.2">
      <c r="A256" s="122">
        <v>162</v>
      </c>
      <c r="B256" s="123">
        <v>1021</v>
      </c>
      <c r="C256" s="124" t="s">
        <v>284</v>
      </c>
      <c r="D256" s="125">
        <v>1</v>
      </c>
    </row>
    <row r="257" spans="1:4" x14ac:dyDescent="0.2">
      <c r="A257" s="122">
        <v>163</v>
      </c>
      <c r="B257" s="123">
        <v>1034</v>
      </c>
      <c r="C257" s="124" t="s">
        <v>284</v>
      </c>
      <c r="D257" s="125">
        <v>2</v>
      </c>
    </row>
    <row r="258" spans="1:4" x14ac:dyDescent="0.2">
      <c r="A258" s="122">
        <v>163</v>
      </c>
      <c r="B258" s="123">
        <v>1035</v>
      </c>
      <c r="C258" s="124" t="s">
        <v>284</v>
      </c>
      <c r="D258" s="125">
        <v>1</v>
      </c>
    </row>
    <row r="259" spans="1:4" x14ac:dyDescent="0.2">
      <c r="A259" s="122">
        <v>164</v>
      </c>
      <c r="B259" s="123">
        <v>1037</v>
      </c>
      <c r="C259" s="124" t="s">
        <v>284</v>
      </c>
      <c r="D259" s="125">
        <v>2</v>
      </c>
    </row>
    <row r="260" spans="1:4" x14ac:dyDescent="0.2">
      <c r="A260" s="122">
        <v>164</v>
      </c>
      <c r="B260" s="123">
        <v>1038</v>
      </c>
      <c r="C260" s="124" t="s">
        <v>284</v>
      </c>
      <c r="D260" s="125">
        <v>1</v>
      </c>
    </row>
    <row r="261" spans="1:4" x14ac:dyDescent="0.2">
      <c r="A261" s="122">
        <v>165</v>
      </c>
      <c r="B261" s="123">
        <v>1039</v>
      </c>
      <c r="C261" s="124" t="s">
        <v>284</v>
      </c>
      <c r="D261" s="125">
        <v>2</v>
      </c>
    </row>
    <row r="262" spans="1:4" x14ac:dyDescent="0.2">
      <c r="A262" s="122">
        <v>165</v>
      </c>
      <c r="B262" s="123">
        <v>1040</v>
      </c>
      <c r="C262" s="124" t="s">
        <v>284</v>
      </c>
      <c r="D262" s="125">
        <v>1</v>
      </c>
    </row>
    <row r="263" spans="1:4" x14ac:dyDescent="0.2">
      <c r="A263" s="122">
        <v>166</v>
      </c>
      <c r="B263" s="123">
        <v>1048</v>
      </c>
      <c r="C263" s="124" t="s">
        <v>284</v>
      </c>
      <c r="D263" s="125">
        <v>2</v>
      </c>
    </row>
    <row r="264" spans="1:4" x14ac:dyDescent="0.2">
      <c r="A264" s="122">
        <v>166</v>
      </c>
      <c r="B264" s="123">
        <v>1049</v>
      </c>
      <c r="C264" s="124" t="s">
        <v>284</v>
      </c>
      <c r="D264" s="125">
        <v>1</v>
      </c>
    </row>
    <row r="265" spans="1:4" x14ac:dyDescent="0.2">
      <c r="A265" s="122">
        <v>167</v>
      </c>
      <c r="B265" s="123">
        <v>1055</v>
      </c>
      <c r="C265" s="124" t="s">
        <v>284</v>
      </c>
      <c r="D265" s="125">
        <v>1</v>
      </c>
    </row>
    <row r="266" spans="1:4" x14ac:dyDescent="0.2">
      <c r="A266" s="122">
        <v>167</v>
      </c>
      <c r="B266" s="123">
        <v>1056</v>
      </c>
      <c r="C266" s="124" t="s">
        <v>284</v>
      </c>
      <c r="D266" s="125">
        <v>2</v>
      </c>
    </row>
    <row r="267" spans="1:4" x14ac:dyDescent="0.2">
      <c r="A267" s="122">
        <v>168</v>
      </c>
      <c r="B267" s="123">
        <v>1057</v>
      </c>
      <c r="C267" s="124" t="s">
        <v>284</v>
      </c>
      <c r="D267" s="125">
        <v>1</v>
      </c>
    </row>
    <row r="268" spans="1:4" x14ac:dyDescent="0.2">
      <c r="A268" s="122">
        <v>168</v>
      </c>
      <c r="B268" s="123">
        <v>1058</v>
      </c>
      <c r="C268" s="124" t="s">
        <v>284</v>
      </c>
      <c r="D268" s="125">
        <v>2</v>
      </c>
    </row>
    <row r="269" spans="1:4" x14ac:dyDescent="0.2">
      <c r="A269" s="122">
        <v>169</v>
      </c>
      <c r="B269" s="123">
        <v>1059</v>
      </c>
      <c r="C269" s="124" t="s">
        <v>284</v>
      </c>
      <c r="D269" s="125">
        <v>1</v>
      </c>
    </row>
    <row r="270" spans="1:4" x14ac:dyDescent="0.2">
      <c r="A270" s="122">
        <v>169</v>
      </c>
      <c r="B270" s="123">
        <v>1060</v>
      </c>
      <c r="C270" s="124" t="s">
        <v>284</v>
      </c>
      <c r="D270" s="125">
        <v>2</v>
      </c>
    </row>
    <row r="271" spans="1:4" x14ac:dyDescent="0.2">
      <c r="A271" s="122">
        <v>170</v>
      </c>
      <c r="B271" s="123">
        <v>1061</v>
      </c>
      <c r="C271" s="124" t="s">
        <v>284</v>
      </c>
      <c r="D271" s="125">
        <v>1</v>
      </c>
    </row>
    <row r="272" spans="1:4" x14ac:dyDescent="0.2">
      <c r="A272" s="122">
        <v>170</v>
      </c>
      <c r="B272" s="123">
        <v>1062</v>
      </c>
      <c r="C272" s="124" t="s">
        <v>284</v>
      </c>
      <c r="D272" s="125">
        <v>2</v>
      </c>
    </row>
    <row r="273" spans="1:4" x14ac:dyDescent="0.2">
      <c r="A273" s="122">
        <v>171</v>
      </c>
      <c r="B273" s="123">
        <v>1063</v>
      </c>
      <c r="C273" s="124" t="s">
        <v>284</v>
      </c>
      <c r="D273" s="125">
        <v>1</v>
      </c>
    </row>
    <row r="274" spans="1:4" x14ac:dyDescent="0.2">
      <c r="A274" s="122">
        <v>171</v>
      </c>
      <c r="B274" s="123">
        <v>1064</v>
      </c>
      <c r="C274" s="124" t="s">
        <v>284</v>
      </c>
      <c r="D274" s="125">
        <v>2</v>
      </c>
    </row>
    <row r="275" spans="1:4" x14ac:dyDescent="0.2">
      <c r="A275" s="122">
        <v>172</v>
      </c>
      <c r="B275" s="123">
        <v>1065</v>
      </c>
      <c r="C275" s="124" t="s">
        <v>284</v>
      </c>
      <c r="D275" s="125">
        <v>1</v>
      </c>
    </row>
    <row r="276" spans="1:4" x14ac:dyDescent="0.2">
      <c r="A276" s="122">
        <v>172</v>
      </c>
      <c r="B276" s="123">
        <v>1066</v>
      </c>
      <c r="C276" s="124" t="s">
        <v>284</v>
      </c>
      <c r="D276" s="125">
        <v>2</v>
      </c>
    </row>
    <row r="277" spans="1:4" x14ac:dyDescent="0.2">
      <c r="A277" s="122">
        <v>173</v>
      </c>
      <c r="B277" s="123">
        <v>1067</v>
      </c>
      <c r="C277" s="124" t="s">
        <v>284</v>
      </c>
      <c r="D277" s="125">
        <v>1</v>
      </c>
    </row>
    <row r="278" spans="1:4" x14ac:dyDescent="0.2">
      <c r="A278" s="122">
        <v>173</v>
      </c>
      <c r="B278" s="123">
        <v>1068</v>
      </c>
      <c r="C278" s="124" t="s">
        <v>284</v>
      </c>
      <c r="D278" s="125">
        <v>2</v>
      </c>
    </row>
    <row r="279" spans="1:4" x14ac:dyDescent="0.2">
      <c r="A279" s="122">
        <v>174</v>
      </c>
      <c r="B279" s="123">
        <v>1071</v>
      </c>
      <c r="C279" s="124" t="s">
        <v>284</v>
      </c>
      <c r="D279" s="125">
        <v>1</v>
      </c>
    </row>
    <row r="280" spans="1:4" x14ac:dyDescent="0.2">
      <c r="A280" s="122">
        <v>174</v>
      </c>
      <c r="B280" s="123">
        <v>1072</v>
      </c>
      <c r="C280" s="124" t="s">
        <v>284</v>
      </c>
      <c r="D280" s="125">
        <v>2</v>
      </c>
    </row>
    <row r="281" spans="1:4" x14ac:dyDescent="0.2">
      <c r="A281" s="122">
        <v>175</v>
      </c>
      <c r="B281" s="123">
        <v>1078</v>
      </c>
      <c r="C281" s="124" t="s">
        <v>284</v>
      </c>
      <c r="D281" s="125">
        <v>1</v>
      </c>
    </row>
    <row r="282" spans="1:4" x14ac:dyDescent="0.2">
      <c r="A282" s="122">
        <v>175</v>
      </c>
      <c r="B282" s="123">
        <v>1079</v>
      </c>
      <c r="C282" s="124" t="s">
        <v>284</v>
      </c>
      <c r="D282" s="125">
        <v>2</v>
      </c>
    </row>
    <row r="283" spans="1:4" x14ac:dyDescent="0.2">
      <c r="A283" s="122">
        <v>176</v>
      </c>
      <c r="B283" s="123">
        <v>1124</v>
      </c>
      <c r="C283" s="124" t="s">
        <v>284</v>
      </c>
      <c r="D283" s="125">
        <v>1</v>
      </c>
    </row>
    <row r="284" spans="1:4" x14ac:dyDescent="0.2">
      <c r="A284" s="122">
        <v>176</v>
      </c>
      <c r="B284" s="123">
        <v>1125</v>
      </c>
      <c r="C284" s="124" t="s">
        <v>284</v>
      </c>
      <c r="D284" s="125">
        <v>2</v>
      </c>
    </row>
    <row r="285" spans="1:4" x14ac:dyDescent="0.2">
      <c r="A285" s="122">
        <v>177</v>
      </c>
      <c r="B285" s="123">
        <v>1126</v>
      </c>
      <c r="C285" s="124" t="s">
        <v>284</v>
      </c>
      <c r="D285" s="125">
        <v>1</v>
      </c>
    </row>
    <row r="286" spans="1:4" x14ac:dyDescent="0.2">
      <c r="A286" s="122">
        <v>177</v>
      </c>
      <c r="B286" s="123">
        <v>1127</v>
      </c>
      <c r="C286" s="124" t="s">
        <v>284</v>
      </c>
      <c r="D286" s="125">
        <v>2</v>
      </c>
    </row>
    <row r="287" spans="1:4" x14ac:dyDescent="0.2">
      <c r="A287" s="122">
        <v>178</v>
      </c>
      <c r="B287" s="123">
        <v>1128</v>
      </c>
      <c r="C287" s="124" t="s">
        <v>294</v>
      </c>
      <c r="D287" s="125">
        <v>1</v>
      </c>
    </row>
    <row r="288" spans="1:4" x14ac:dyDescent="0.2">
      <c r="A288" s="122">
        <v>178</v>
      </c>
      <c r="B288" s="123">
        <v>1129</v>
      </c>
      <c r="C288" s="124" t="s">
        <v>294</v>
      </c>
      <c r="D288" s="125">
        <v>2</v>
      </c>
    </row>
    <row r="289" spans="1:4" x14ac:dyDescent="0.2">
      <c r="A289" s="122">
        <v>179</v>
      </c>
      <c r="B289" s="123">
        <v>1139</v>
      </c>
      <c r="C289" s="124" t="s">
        <v>284</v>
      </c>
      <c r="D289" s="125">
        <v>1</v>
      </c>
    </row>
    <row r="290" spans="1:4" x14ac:dyDescent="0.2">
      <c r="A290" s="122">
        <v>179</v>
      </c>
      <c r="B290" s="123">
        <v>1140</v>
      </c>
      <c r="C290" s="124" t="s">
        <v>284</v>
      </c>
      <c r="D290" s="125">
        <v>2</v>
      </c>
    </row>
    <row r="291" spans="1:4" x14ac:dyDescent="0.2">
      <c r="A291" s="122">
        <v>180</v>
      </c>
      <c r="B291" s="123">
        <v>1141</v>
      </c>
      <c r="C291" s="124" t="s">
        <v>284</v>
      </c>
      <c r="D291" s="125">
        <v>1</v>
      </c>
    </row>
    <row r="292" spans="1:4" x14ac:dyDescent="0.2">
      <c r="A292" s="122">
        <v>180</v>
      </c>
      <c r="B292" s="123">
        <v>1142</v>
      </c>
      <c r="C292" s="124" t="s">
        <v>284</v>
      </c>
      <c r="D292" s="125">
        <v>2</v>
      </c>
    </row>
    <row r="293" spans="1:4" x14ac:dyDescent="0.2">
      <c r="A293" s="122">
        <v>181</v>
      </c>
      <c r="B293" s="123">
        <v>1143</v>
      </c>
      <c r="C293" s="124" t="s">
        <v>284</v>
      </c>
      <c r="D293" s="125">
        <v>1</v>
      </c>
    </row>
    <row r="294" spans="1:4" x14ac:dyDescent="0.2">
      <c r="A294" s="122">
        <v>181</v>
      </c>
      <c r="B294" s="123">
        <v>1144</v>
      </c>
      <c r="C294" s="124" t="s">
        <v>284</v>
      </c>
      <c r="D294" s="125">
        <v>2</v>
      </c>
    </row>
    <row r="295" spans="1:4" x14ac:dyDescent="0.2">
      <c r="A295" s="122">
        <v>182</v>
      </c>
      <c r="B295" s="123">
        <v>1145</v>
      </c>
      <c r="C295" s="124" t="s">
        <v>284</v>
      </c>
      <c r="D295" s="125">
        <v>1</v>
      </c>
    </row>
    <row r="296" spans="1:4" x14ac:dyDescent="0.2">
      <c r="A296" s="122">
        <v>182</v>
      </c>
      <c r="B296" s="123">
        <v>1146</v>
      </c>
      <c r="C296" s="124" t="s">
        <v>284</v>
      </c>
      <c r="D296" s="125">
        <v>2</v>
      </c>
    </row>
    <row r="297" spans="1:4" x14ac:dyDescent="0.2">
      <c r="A297" s="122">
        <v>183</v>
      </c>
      <c r="B297" s="123">
        <v>1147</v>
      </c>
      <c r="C297" s="124" t="s">
        <v>284</v>
      </c>
      <c r="D297" s="125">
        <v>1</v>
      </c>
    </row>
    <row r="298" spans="1:4" x14ac:dyDescent="0.2">
      <c r="A298" s="122">
        <v>183</v>
      </c>
      <c r="B298" s="123">
        <v>1148</v>
      </c>
      <c r="C298" s="124" t="s">
        <v>284</v>
      </c>
      <c r="D298" s="125">
        <v>2</v>
      </c>
    </row>
    <row r="299" spans="1:4" x14ac:dyDescent="0.2">
      <c r="A299" s="122">
        <v>184</v>
      </c>
      <c r="B299" s="123">
        <v>1149</v>
      </c>
      <c r="C299" s="124" t="s">
        <v>284</v>
      </c>
      <c r="D299" s="125">
        <v>1</v>
      </c>
    </row>
    <row r="300" spans="1:4" x14ac:dyDescent="0.2">
      <c r="A300" s="122">
        <v>184</v>
      </c>
      <c r="B300" s="123">
        <v>1150</v>
      </c>
      <c r="C300" s="124" t="s">
        <v>284</v>
      </c>
      <c r="D300" s="125">
        <v>2</v>
      </c>
    </row>
    <row r="301" spans="1:4" x14ac:dyDescent="0.2">
      <c r="A301" s="122">
        <v>185</v>
      </c>
      <c r="B301" s="123">
        <v>1151</v>
      </c>
      <c r="C301" s="124" t="s">
        <v>284</v>
      </c>
      <c r="D301" s="125">
        <v>1</v>
      </c>
    </row>
    <row r="302" spans="1:4" x14ac:dyDescent="0.2">
      <c r="A302" s="122">
        <v>185</v>
      </c>
      <c r="B302" s="123">
        <v>1152</v>
      </c>
      <c r="C302" s="124" t="s">
        <v>284</v>
      </c>
      <c r="D302" s="125">
        <v>2</v>
      </c>
    </row>
    <row r="303" spans="1:4" x14ac:dyDescent="0.2">
      <c r="A303" s="122">
        <v>186</v>
      </c>
      <c r="B303" s="123">
        <v>1153</v>
      </c>
      <c r="C303" s="124" t="s">
        <v>284</v>
      </c>
      <c r="D303" s="125">
        <v>1</v>
      </c>
    </row>
    <row r="304" spans="1:4" x14ac:dyDescent="0.2">
      <c r="A304" s="122">
        <v>186</v>
      </c>
      <c r="B304" s="123">
        <v>1154</v>
      </c>
      <c r="C304" s="124" t="s">
        <v>284</v>
      </c>
      <c r="D304" s="125">
        <v>2</v>
      </c>
    </row>
    <row r="305" spans="1:4" x14ac:dyDescent="0.2">
      <c r="A305" s="122">
        <v>187</v>
      </c>
      <c r="B305" s="123">
        <v>1324</v>
      </c>
      <c r="C305" s="124" t="s">
        <v>284</v>
      </c>
      <c r="D305" s="125">
        <v>2</v>
      </c>
    </row>
    <row r="306" spans="1:4" x14ac:dyDescent="0.2">
      <c r="A306" s="122">
        <v>187</v>
      </c>
      <c r="B306" s="123">
        <v>1325</v>
      </c>
      <c r="C306" s="124" t="s">
        <v>284</v>
      </c>
      <c r="D306" s="125">
        <v>1</v>
      </c>
    </row>
    <row r="307" spans="1:4" x14ac:dyDescent="0.2">
      <c r="A307" s="122">
        <v>188</v>
      </c>
      <c r="B307" s="123">
        <v>1191</v>
      </c>
      <c r="C307" s="124" t="s">
        <v>284</v>
      </c>
      <c r="D307" s="125">
        <v>2</v>
      </c>
    </row>
    <row r="308" spans="1:4" x14ac:dyDescent="0.2">
      <c r="A308" s="122">
        <v>188</v>
      </c>
      <c r="B308" s="123">
        <v>1192</v>
      </c>
      <c r="C308" s="124" t="s">
        <v>284</v>
      </c>
      <c r="D308" s="125">
        <v>1</v>
      </c>
    </row>
    <row r="309" spans="1:4" x14ac:dyDescent="0.2">
      <c r="A309" s="122">
        <v>189</v>
      </c>
      <c r="B309" s="123">
        <v>1233</v>
      </c>
      <c r="C309" s="124" t="s">
        <v>284</v>
      </c>
      <c r="D309" s="125" t="s">
        <v>483</v>
      </c>
    </row>
    <row r="310" spans="1:4" x14ac:dyDescent="0.2">
      <c r="A310" s="122">
        <v>189</v>
      </c>
      <c r="B310" s="123">
        <v>1234</v>
      </c>
      <c r="C310" s="124" t="s">
        <v>284</v>
      </c>
      <c r="D310" s="125" t="s">
        <v>483</v>
      </c>
    </row>
    <row r="311" spans="1:4" x14ac:dyDescent="0.2">
      <c r="A311" s="122">
        <v>190</v>
      </c>
      <c r="B311" s="123">
        <v>1238</v>
      </c>
      <c r="C311" s="124" t="s">
        <v>284</v>
      </c>
      <c r="D311" s="125" t="s">
        <v>483</v>
      </c>
    </row>
    <row r="312" spans="1:4" x14ac:dyDescent="0.2">
      <c r="A312" s="122">
        <v>190</v>
      </c>
      <c r="B312" s="123">
        <v>1239</v>
      </c>
      <c r="C312" s="124" t="s">
        <v>284</v>
      </c>
      <c r="D312" s="125" t="s">
        <v>483</v>
      </c>
    </row>
    <row r="313" spans="1:4" x14ac:dyDescent="0.2">
      <c r="A313" s="122">
        <v>191</v>
      </c>
      <c r="B313" s="123">
        <v>1240</v>
      </c>
      <c r="C313" s="124" t="s">
        <v>284</v>
      </c>
      <c r="D313" s="125" t="s">
        <v>483</v>
      </c>
    </row>
    <row r="314" spans="1:4" x14ac:dyDescent="0.2">
      <c r="A314" s="122">
        <v>191</v>
      </c>
      <c r="B314" s="123">
        <v>1241</v>
      </c>
      <c r="C314" s="124" t="s">
        <v>284</v>
      </c>
      <c r="D314" s="125" t="s">
        <v>483</v>
      </c>
    </row>
    <row r="315" spans="1:4" x14ac:dyDescent="0.2">
      <c r="A315" s="122">
        <v>192</v>
      </c>
      <c r="B315" s="123">
        <v>1242</v>
      </c>
      <c r="C315" s="124" t="s">
        <v>284</v>
      </c>
      <c r="D315" s="125" t="s">
        <v>483</v>
      </c>
    </row>
    <row r="316" spans="1:4" x14ac:dyDescent="0.2">
      <c r="A316" s="122">
        <v>192</v>
      </c>
      <c r="B316" s="123">
        <v>1243</v>
      </c>
      <c r="C316" s="124" t="s">
        <v>284</v>
      </c>
      <c r="D316" s="125" t="s">
        <v>483</v>
      </c>
    </row>
    <row r="317" spans="1:4" x14ac:dyDescent="0.2">
      <c r="A317" s="122">
        <v>193</v>
      </c>
      <c r="B317" s="123">
        <v>1244</v>
      </c>
      <c r="C317" s="124" t="s">
        <v>284</v>
      </c>
      <c r="D317" s="125" t="s">
        <v>483</v>
      </c>
    </row>
    <row r="318" spans="1:4" x14ac:dyDescent="0.2">
      <c r="A318" s="122">
        <v>193</v>
      </c>
      <c r="B318" s="123">
        <v>1245</v>
      </c>
      <c r="C318" s="124" t="s">
        <v>284</v>
      </c>
      <c r="D318" s="125" t="s">
        <v>483</v>
      </c>
    </row>
    <row r="319" spans="1:4" x14ac:dyDescent="0.2">
      <c r="A319" s="122">
        <v>194</v>
      </c>
      <c r="B319" s="123">
        <v>1246</v>
      </c>
      <c r="C319" s="124" t="s">
        <v>284</v>
      </c>
      <c r="D319" s="125" t="s">
        <v>483</v>
      </c>
    </row>
    <row r="320" spans="1:4" x14ac:dyDescent="0.2">
      <c r="A320" s="122">
        <v>194</v>
      </c>
      <c r="B320" s="123">
        <v>1247</v>
      </c>
      <c r="C320" s="124" t="s">
        <v>284</v>
      </c>
      <c r="D320" s="125" t="s">
        <v>483</v>
      </c>
    </row>
    <row r="321" spans="1:4" x14ac:dyDescent="0.2">
      <c r="A321" s="122">
        <v>195</v>
      </c>
      <c r="B321" s="123">
        <v>1248</v>
      </c>
      <c r="C321" s="124" t="s">
        <v>284</v>
      </c>
      <c r="D321" s="125" t="s">
        <v>483</v>
      </c>
    </row>
    <row r="322" spans="1:4" x14ac:dyDescent="0.2">
      <c r="A322" s="122">
        <v>195</v>
      </c>
      <c r="B322" s="123">
        <v>1249</v>
      </c>
      <c r="C322" s="124" t="s">
        <v>284</v>
      </c>
      <c r="D322" s="125" t="s">
        <v>483</v>
      </c>
    </row>
    <row r="323" spans="1:4" x14ac:dyDescent="0.2">
      <c r="A323" s="122">
        <v>196</v>
      </c>
      <c r="B323" s="123">
        <v>1250</v>
      </c>
      <c r="C323" s="124" t="s">
        <v>284</v>
      </c>
      <c r="D323" s="125" t="s">
        <v>483</v>
      </c>
    </row>
    <row r="324" spans="1:4" x14ac:dyDescent="0.2">
      <c r="A324" s="122">
        <v>196</v>
      </c>
      <c r="B324" s="123">
        <v>1251</v>
      </c>
      <c r="C324" s="124" t="s">
        <v>284</v>
      </c>
      <c r="D324" s="125" t="s">
        <v>483</v>
      </c>
    </row>
    <row r="325" spans="1:4" x14ac:dyDescent="0.2">
      <c r="A325" s="122">
        <v>197</v>
      </c>
      <c r="B325" s="123">
        <v>1252</v>
      </c>
      <c r="C325" s="124" t="s">
        <v>284</v>
      </c>
      <c r="D325" s="125" t="s">
        <v>483</v>
      </c>
    </row>
    <row r="326" spans="1:4" x14ac:dyDescent="0.2">
      <c r="A326" s="122">
        <v>197</v>
      </c>
      <c r="B326" s="123">
        <v>1253</v>
      </c>
      <c r="C326" s="124" t="s">
        <v>284</v>
      </c>
      <c r="D326" s="125" t="s">
        <v>483</v>
      </c>
    </row>
    <row r="327" spans="1:4" x14ac:dyDescent="0.2">
      <c r="A327" s="122">
        <v>198</v>
      </c>
      <c r="B327" s="123">
        <v>1254</v>
      </c>
      <c r="C327" s="124" t="s">
        <v>284</v>
      </c>
      <c r="D327" s="125" t="s">
        <v>483</v>
      </c>
    </row>
    <row r="328" spans="1:4" x14ac:dyDescent="0.2">
      <c r="A328" s="122">
        <v>198</v>
      </c>
      <c r="B328" s="123">
        <v>1255</v>
      </c>
      <c r="C328" s="124" t="s">
        <v>284</v>
      </c>
      <c r="D328" s="125" t="s">
        <v>483</v>
      </c>
    </row>
    <row r="329" spans="1:4" x14ac:dyDescent="0.2">
      <c r="A329" s="122">
        <v>199</v>
      </c>
      <c r="B329" s="123">
        <v>1256</v>
      </c>
      <c r="C329" s="124" t="s">
        <v>284</v>
      </c>
      <c r="D329" s="125" t="s">
        <v>483</v>
      </c>
    </row>
    <row r="330" spans="1:4" x14ac:dyDescent="0.2">
      <c r="A330" s="122">
        <v>199</v>
      </c>
      <c r="B330" s="123">
        <v>1257</v>
      </c>
      <c r="C330" s="124" t="s">
        <v>284</v>
      </c>
      <c r="D330" s="125" t="s">
        <v>483</v>
      </c>
    </row>
    <row r="331" spans="1:4" x14ac:dyDescent="0.2">
      <c r="A331" s="122">
        <v>201</v>
      </c>
      <c r="B331" s="123">
        <v>1265</v>
      </c>
      <c r="C331" s="124" t="s">
        <v>284</v>
      </c>
      <c r="D331" s="125" t="s">
        <v>483</v>
      </c>
    </row>
    <row r="332" spans="1:4" x14ac:dyDescent="0.2">
      <c r="A332" s="122">
        <v>201</v>
      </c>
      <c r="B332" s="123">
        <v>1266</v>
      </c>
      <c r="C332" s="124" t="s">
        <v>284</v>
      </c>
      <c r="D332" s="125" t="s">
        <v>483</v>
      </c>
    </row>
    <row r="333" spans="1:4" x14ac:dyDescent="0.2">
      <c r="A333" s="122">
        <v>202</v>
      </c>
      <c r="B333" s="123">
        <v>1267</v>
      </c>
      <c r="C333" s="124" t="s">
        <v>284</v>
      </c>
      <c r="D333" s="125" t="s">
        <v>483</v>
      </c>
    </row>
    <row r="334" spans="1:4" x14ac:dyDescent="0.2">
      <c r="A334" s="122">
        <v>202</v>
      </c>
      <c r="B334" s="123">
        <v>1268</v>
      </c>
      <c r="C334" s="124" t="s">
        <v>284</v>
      </c>
      <c r="D334" s="125" t="s">
        <v>483</v>
      </c>
    </row>
    <row r="335" spans="1:4" x14ac:dyDescent="0.2">
      <c r="A335" s="122">
        <v>203</v>
      </c>
      <c r="B335" s="123">
        <v>1269</v>
      </c>
      <c r="C335" s="124" t="s">
        <v>284</v>
      </c>
      <c r="D335" s="125" t="s">
        <v>483</v>
      </c>
    </row>
    <row r="336" spans="1:4" x14ac:dyDescent="0.2">
      <c r="A336" s="122">
        <v>203</v>
      </c>
      <c r="B336" s="123">
        <v>1270</v>
      </c>
      <c r="C336" s="124" t="s">
        <v>284</v>
      </c>
      <c r="D336" s="125" t="s">
        <v>483</v>
      </c>
    </row>
    <row r="337" spans="1:4" x14ac:dyDescent="0.2">
      <c r="A337" s="122">
        <v>204</v>
      </c>
      <c r="B337" s="123">
        <v>1271</v>
      </c>
      <c r="C337" s="124" t="s">
        <v>284</v>
      </c>
      <c r="D337" s="125" t="s">
        <v>483</v>
      </c>
    </row>
    <row r="338" spans="1:4" x14ac:dyDescent="0.2">
      <c r="A338" s="122">
        <v>204</v>
      </c>
      <c r="B338" s="123">
        <v>1272</v>
      </c>
      <c r="C338" s="124" t="s">
        <v>284</v>
      </c>
      <c r="D338" s="125" t="s">
        <v>483</v>
      </c>
    </row>
    <row r="339" spans="1:4" x14ac:dyDescent="0.2">
      <c r="A339" s="122">
        <v>205</v>
      </c>
      <c r="B339" s="123">
        <v>1273</v>
      </c>
      <c r="C339" s="124" t="s">
        <v>284</v>
      </c>
      <c r="D339" s="125" t="s">
        <v>483</v>
      </c>
    </row>
    <row r="340" spans="1:4" x14ac:dyDescent="0.2">
      <c r="A340" s="122">
        <v>205</v>
      </c>
      <c r="B340" s="123">
        <v>1274</v>
      </c>
      <c r="C340" s="124" t="s">
        <v>284</v>
      </c>
      <c r="D340" s="125" t="s">
        <v>483</v>
      </c>
    </row>
    <row r="341" spans="1:4" x14ac:dyDescent="0.2">
      <c r="A341" s="122">
        <v>206</v>
      </c>
      <c r="B341" s="123">
        <v>1275</v>
      </c>
      <c r="C341" s="124" t="s">
        <v>284</v>
      </c>
      <c r="D341" s="125" t="s">
        <v>483</v>
      </c>
    </row>
    <row r="342" spans="1:4" x14ac:dyDescent="0.2">
      <c r="A342" s="122">
        <v>206</v>
      </c>
      <c r="B342" s="123">
        <v>1276</v>
      </c>
      <c r="C342" s="124" t="s">
        <v>284</v>
      </c>
      <c r="D342" s="125" t="s">
        <v>483</v>
      </c>
    </row>
    <row r="343" spans="1:4" x14ac:dyDescent="0.2">
      <c r="A343" s="122">
        <v>207</v>
      </c>
      <c r="B343" s="123">
        <v>1277</v>
      </c>
      <c r="C343" s="124" t="s">
        <v>284</v>
      </c>
      <c r="D343" s="125" t="s">
        <v>483</v>
      </c>
    </row>
    <row r="344" spans="1:4" x14ac:dyDescent="0.2">
      <c r="A344" s="122">
        <v>207</v>
      </c>
      <c r="B344" s="123">
        <v>1278</v>
      </c>
      <c r="C344" s="124" t="s">
        <v>284</v>
      </c>
      <c r="D344" s="125" t="s">
        <v>483</v>
      </c>
    </row>
    <row r="345" spans="1:4" x14ac:dyDescent="0.2">
      <c r="A345" s="122">
        <v>208</v>
      </c>
      <c r="B345" s="123">
        <v>1279</v>
      </c>
      <c r="C345" s="124" t="s">
        <v>284</v>
      </c>
      <c r="D345" s="125" t="s">
        <v>483</v>
      </c>
    </row>
    <row r="346" spans="1:4" x14ac:dyDescent="0.2">
      <c r="A346" s="122">
        <v>208</v>
      </c>
      <c r="B346" s="123">
        <v>1280</v>
      </c>
      <c r="C346" s="124" t="s">
        <v>284</v>
      </c>
      <c r="D346" s="125" t="s">
        <v>483</v>
      </c>
    </row>
    <row r="347" spans="1:4" x14ac:dyDescent="0.2">
      <c r="A347" s="122">
        <v>209</v>
      </c>
      <c r="B347" s="123">
        <v>1286</v>
      </c>
      <c r="C347" s="124" t="s">
        <v>284</v>
      </c>
      <c r="D347" s="125">
        <v>2</v>
      </c>
    </row>
    <row r="348" spans="1:4" x14ac:dyDescent="0.2">
      <c r="A348" s="122">
        <v>209</v>
      </c>
      <c r="B348" s="123">
        <v>1287</v>
      </c>
      <c r="C348" s="124" t="s">
        <v>284</v>
      </c>
      <c r="D348" s="125">
        <v>1</v>
      </c>
    </row>
    <row r="349" spans="1:4" x14ac:dyDescent="0.2">
      <c r="A349" s="122">
        <v>210</v>
      </c>
      <c r="B349" s="123">
        <v>1293</v>
      </c>
      <c r="C349" s="124" t="s">
        <v>284</v>
      </c>
      <c r="D349" s="125">
        <v>2</v>
      </c>
    </row>
    <row r="350" spans="1:4" x14ac:dyDescent="0.2">
      <c r="A350" s="122">
        <v>210</v>
      </c>
      <c r="B350" s="123">
        <v>1294</v>
      </c>
      <c r="C350" s="124" t="s">
        <v>284</v>
      </c>
      <c r="D350" s="125">
        <v>1</v>
      </c>
    </row>
    <row r="351" spans="1:4" x14ac:dyDescent="0.2">
      <c r="A351" s="122">
        <v>211</v>
      </c>
      <c r="B351" s="123">
        <v>1295</v>
      </c>
      <c r="C351" s="124" t="s">
        <v>284</v>
      </c>
      <c r="D351" s="125">
        <v>2</v>
      </c>
    </row>
    <row r="352" spans="1:4" x14ac:dyDescent="0.2">
      <c r="A352" s="122">
        <v>211</v>
      </c>
      <c r="B352" s="123">
        <v>1296</v>
      </c>
      <c r="C352" s="124" t="s">
        <v>284</v>
      </c>
      <c r="D352" s="125">
        <v>1</v>
      </c>
    </row>
    <row r="353" spans="1:4" x14ac:dyDescent="0.2">
      <c r="A353" s="122">
        <v>212</v>
      </c>
      <c r="B353" s="123">
        <v>1297</v>
      </c>
      <c r="C353" s="124" t="s">
        <v>284</v>
      </c>
      <c r="D353" s="125">
        <v>2</v>
      </c>
    </row>
    <row r="354" spans="1:4" x14ac:dyDescent="0.2">
      <c r="A354" s="122">
        <v>212</v>
      </c>
      <c r="B354" s="123">
        <v>1298</v>
      </c>
      <c r="C354" s="124" t="s">
        <v>284</v>
      </c>
      <c r="D354" s="125">
        <v>1</v>
      </c>
    </row>
    <row r="355" spans="1:4" x14ac:dyDescent="0.2">
      <c r="A355" s="122">
        <v>213</v>
      </c>
      <c r="B355" s="123">
        <v>1299</v>
      </c>
      <c r="C355" s="124" t="s">
        <v>284</v>
      </c>
      <c r="D355" s="125">
        <v>2</v>
      </c>
    </row>
    <row r="356" spans="1:4" x14ac:dyDescent="0.2">
      <c r="A356" s="122">
        <v>213</v>
      </c>
      <c r="B356" s="123">
        <v>1300</v>
      </c>
      <c r="C356" s="124" t="s">
        <v>284</v>
      </c>
      <c r="D356" s="125">
        <v>1</v>
      </c>
    </row>
    <row r="357" spans="1:4" x14ac:dyDescent="0.2">
      <c r="A357" s="122">
        <v>214</v>
      </c>
      <c r="B357" s="123">
        <v>1326</v>
      </c>
      <c r="C357" s="124" t="s">
        <v>284</v>
      </c>
      <c r="D357" s="125">
        <v>2</v>
      </c>
    </row>
    <row r="358" spans="1:4" x14ac:dyDescent="0.2">
      <c r="A358" s="122">
        <v>214</v>
      </c>
      <c r="B358" s="123">
        <v>1327</v>
      </c>
      <c r="C358" s="124" t="s">
        <v>284</v>
      </c>
      <c r="D358" s="125">
        <v>1</v>
      </c>
    </row>
    <row r="359" spans="1:4" x14ac:dyDescent="0.2">
      <c r="A359" s="122">
        <v>215</v>
      </c>
      <c r="B359" s="123">
        <v>1328</v>
      </c>
      <c r="C359" s="124" t="s">
        <v>284</v>
      </c>
      <c r="D359" s="125">
        <v>2</v>
      </c>
    </row>
    <row r="360" spans="1:4" x14ac:dyDescent="0.2">
      <c r="A360" s="122">
        <v>215</v>
      </c>
      <c r="B360" s="123">
        <v>1329</v>
      </c>
      <c r="C360" s="124" t="s">
        <v>284</v>
      </c>
      <c r="D360" s="125">
        <v>1</v>
      </c>
    </row>
    <row r="361" spans="1:4" x14ac:dyDescent="0.2">
      <c r="A361" s="122">
        <v>216</v>
      </c>
      <c r="B361" s="123">
        <v>1330</v>
      </c>
      <c r="C361" s="124" t="s">
        <v>284</v>
      </c>
      <c r="D361" s="125">
        <v>2</v>
      </c>
    </row>
    <row r="362" spans="1:4" x14ac:dyDescent="0.2">
      <c r="A362" s="122">
        <v>216</v>
      </c>
      <c r="B362" s="123">
        <v>1331</v>
      </c>
      <c r="C362" s="124" t="s">
        <v>284</v>
      </c>
      <c r="D362" s="125">
        <v>1</v>
      </c>
    </row>
    <row r="363" spans="1:4" x14ac:dyDescent="0.2">
      <c r="A363" s="122">
        <v>217</v>
      </c>
      <c r="B363" s="123">
        <v>1332</v>
      </c>
      <c r="C363" s="124" t="s">
        <v>284</v>
      </c>
      <c r="D363" s="125">
        <v>2</v>
      </c>
    </row>
    <row r="364" spans="1:4" x14ac:dyDescent="0.2">
      <c r="A364" s="122">
        <v>217</v>
      </c>
      <c r="B364" s="123">
        <v>1333</v>
      </c>
      <c r="C364" s="124" t="s">
        <v>284</v>
      </c>
      <c r="D364" s="125">
        <v>1</v>
      </c>
    </row>
    <row r="365" spans="1:4" x14ac:dyDescent="0.2">
      <c r="A365" s="122">
        <v>218</v>
      </c>
      <c r="B365" s="123">
        <v>1334</v>
      </c>
      <c r="C365" s="124" t="s">
        <v>284</v>
      </c>
      <c r="D365" s="125">
        <v>2</v>
      </c>
    </row>
    <row r="366" spans="1:4" x14ac:dyDescent="0.2">
      <c r="A366" s="122">
        <v>218</v>
      </c>
      <c r="B366" s="123">
        <v>1335</v>
      </c>
      <c r="C366" s="124" t="s">
        <v>284</v>
      </c>
      <c r="D366" s="125">
        <v>1</v>
      </c>
    </row>
    <row r="367" spans="1:4" x14ac:dyDescent="0.2">
      <c r="A367" s="122">
        <v>219</v>
      </c>
      <c r="B367" s="123">
        <v>1336</v>
      </c>
      <c r="C367" s="124" t="s">
        <v>284</v>
      </c>
      <c r="D367" s="125">
        <v>2</v>
      </c>
    </row>
    <row r="368" spans="1:4" x14ac:dyDescent="0.2">
      <c r="A368" s="122">
        <v>219</v>
      </c>
      <c r="B368" s="123">
        <v>1337</v>
      </c>
      <c r="C368" s="124" t="s">
        <v>284</v>
      </c>
      <c r="D368" s="125">
        <v>1</v>
      </c>
    </row>
    <row r="369" spans="1:4" x14ac:dyDescent="0.2">
      <c r="A369" s="122">
        <v>220</v>
      </c>
      <c r="B369" s="123">
        <v>1338</v>
      </c>
      <c r="C369" s="124" t="s">
        <v>284</v>
      </c>
      <c r="D369" s="125">
        <v>2</v>
      </c>
    </row>
    <row r="370" spans="1:4" x14ac:dyDescent="0.2">
      <c r="A370" s="122">
        <v>220</v>
      </c>
      <c r="B370" s="123">
        <v>1339</v>
      </c>
      <c r="C370" s="124" t="s">
        <v>284</v>
      </c>
      <c r="D370" s="125">
        <v>1</v>
      </c>
    </row>
    <row r="371" spans="1:4" x14ac:dyDescent="0.2">
      <c r="A371" s="122">
        <v>221</v>
      </c>
      <c r="B371" s="123">
        <v>1340</v>
      </c>
      <c r="C371" s="124" t="s">
        <v>284</v>
      </c>
      <c r="D371" s="125">
        <v>2</v>
      </c>
    </row>
    <row r="372" spans="1:4" x14ac:dyDescent="0.2">
      <c r="A372" s="122">
        <v>221</v>
      </c>
      <c r="B372" s="123">
        <v>1341</v>
      </c>
      <c r="C372" s="124" t="s">
        <v>284</v>
      </c>
      <c r="D372" s="125">
        <v>1</v>
      </c>
    </row>
    <row r="373" spans="1:4" x14ac:dyDescent="0.2">
      <c r="A373" s="122">
        <v>222</v>
      </c>
      <c r="B373" s="123">
        <v>1342</v>
      </c>
      <c r="C373" s="124" t="s">
        <v>284</v>
      </c>
      <c r="D373" s="125">
        <v>2</v>
      </c>
    </row>
    <row r="374" spans="1:4" x14ac:dyDescent="0.2">
      <c r="A374" s="122">
        <v>222</v>
      </c>
      <c r="B374" s="123">
        <v>1343</v>
      </c>
      <c r="C374" s="124" t="s">
        <v>284</v>
      </c>
      <c r="D374" s="125">
        <v>1</v>
      </c>
    </row>
    <row r="375" spans="1:4" x14ac:dyDescent="0.2">
      <c r="A375" s="122">
        <v>223</v>
      </c>
      <c r="B375" s="123">
        <v>1344</v>
      </c>
      <c r="C375" s="124" t="s">
        <v>284</v>
      </c>
      <c r="D375" s="125">
        <v>2</v>
      </c>
    </row>
    <row r="376" spans="1:4" x14ac:dyDescent="0.2">
      <c r="A376" s="122">
        <v>223</v>
      </c>
      <c r="B376" s="123">
        <v>1345</v>
      </c>
      <c r="C376" s="124" t="s">
        <v>284</v>
      </c>
      <c r="D376" s="125">
        <v>1</v>
      </c>
    </row>
    <row r="377" spans="1:4" x14ac:dyDescent="0.2">
      <c r="A377" s="122">
        <v>224</v>
      </c>
      <c r="B377" s="123">
        <v>1353</v>
      </c>
      <c r="C377" s="124" t="s">
        <v>284</v>
      </c>
      <c r="D377" s="125">
        <v>2</v>
      </c>
    </row>
    <row r="378" spans="1:4" x14ac:dyDescent="0.2">
      <c r="A378" s="122">
        <v>224</v>
      </c>
      <c r="B378" s="123">
        <v>1354</v>
      </c>
      <c r="C378" s="124" t="s">
        <v>284</v>
      </c>
      <c r="D378" s="125">
        <v>1</v>
      </c>
    </row>
    <row r="379" spans="1:4" x14ac:dyDescent="0.2">
      <c r="A379" s="122">
        <v>225</v>
      </c>
      <c r="B379" s="123">
        <v>1355</v>
      </c>
      <c r="C379" s="124" t="s">
        <v>284</v>
      </c>
      <c r="D379" s="125">
        <v>2</v>
      </c>
    </row>
    <row r="380" spans="1:4" x14ac:dyDescent="0.2">
      <c r="A380" s="122">
        <v>225</v>
      </c>
      <c r="B380" s="123">
        <v>1356</v>
      </c>
      <c r="C380" s="124" t="s">
        <v>284</v>
      </c>
      <c r="D380" s="125">
        <v>1</v>
      </c>
    </row>
    <row r="381" spans="1:4" x14ac:dyDescent="0.2">
      <c r="A381" s="122">
        <v>226</v>
      </c>
      <c r="B381" s="123">
        <v>1357</v>
      </c>
      <c r="C381" s="124" t="s">
        <v>284</v>
      </c>
      <c r="D381" s="125">
        <v>2</v>
      </c>
    </row>
    <row r="382" spans="1:4" x14ac:dyDescent="0.2">
      <c r="A382" s="122">
        <v>226</v>
      </c>
      <c r="B382" s="123">
        <v>1358</v>
      </c>
      <c r="C382" s="124" t="s">
        <v>284</v>
      </c>
      <c r="D382" s="125">
        <v>1</v>
      </c>
    </row>
    <row r="383" spans="1:4" x14ac:dyDescent="0.2">
      <c r="A383" s="122">
        <v>227</v>
      </c>
      <c r="B383" s="123">
        <v>1359</v>
      </c>
      <c r="C383" s="124" t="s">
        <v>284</v>
      </c>
      <c r="D383" s="125">
        <v>2</v>
      </c>
    </row>
    <row r="384" spans="1:4" x14ac:dyDescent="0.2">
      <c r="A384" s="122">
        <v>227</v>
      </c>
      <c r="B384" s="123">
        <v>1360</v>
      </c>
      <c r="C384" s="124" t="s">
        <v>284</v>
      </c>
      <c r="D384" s="125">
        <v>1</v>
      </c>
    </row>
    <row r="385" spans="1:4" x14ac:dyDescent="0.2">
      <c r="A385" s="122">
        <v>228</v>
      </c>
      <c r="B385" s="123">
        <v>1361</v>
      </c>
      <c r="C385" s="124" t="s">
        <v>295</v>
      </c>
      <c r="D385" s="125" t="s">
        <v>246</v>
      </c>
    </row>
    <row r="386" spans="1:4" x14ac:dyDescent="0.2">
      <c r="A386" s="122">
        <v>228</v>
      </c>
      <c r="B386" s="123">
        <v>1399</v>
      </c>
      <c r="C386" s="124" t="s">
        <v>295</v>
      </c>
      <c r="D386" s="125" t="s">
        <v>246</v>
      </c>
    </row>
    <row r="387" spans="1:4" x14ac:dyDescent="0.2">
      <c r="A387" s="122">
        <v>229</v>
      </c>
      <c r="B387" s="123">
        <v>1362</v>
      </c>
      <c r="C387" s="124" t="s">
        <v>295</v>
      </c>
      <c r="D387" s="125" t="s">
        <v>246</v>
      </c>
    </row>
    <row r="388" spans="1:4" x14ac:dyDescent="0.2">
      <c r="A388" s="122">
        <v>229</v>
      </c>
      <c r="B388" s="123">
        <v>1400</v>
      </c>
      <c r="C388" s="124" t="s">
        <v>295</v>
      </c>
      <c r="D388" s="125" t="s">
        <v>246</v>
      </c>
    </row>
    <row r="389" spans="1:4" x14ac:dyDescent="0.2">
      <c r="A389" s="122">
        <v>230</v>
      </c>
      <c r="B389" s="123">
        <v>1363</v>
      </c>
      <c r="C389" s="124" t="s">
        <v>284</v>
      </c>
      <c r="D389" s="125" t="s">
        <v>246</v>
      </c>
    </row>
    <row r="390" spans="1:4" x14ac:dyDescent="0.2">
      <c r="A390" s="122">
        <v>230</v>
      </c>
      <c r="B390" s="123">
        <v>1401</v>
      </c>
      <c r="C390" s="124" t="s">
        <v>284</v>
      </c>
      <c r="D390" s="125" t="s">
        <v>246</v>
      </c>
    </row>
    <row r="391" spans="1:4" x14ac:dyDescent="0.2">
      <c r="A391" s="122">
        <v>231</v>
      </c>
      <c r="B391" s="123">
        <v>1371</v>
      </c>
      <c r="C391" s="124" t="s">
        <v>272</v>
      </c>
      <c r="D391" s="125">
        <v>2</v>
      </c>
    </row>
    <row r="392" spans="1:4" x14ac:dyDescent="0.2">
      <c r="A392" s="122">
        <v>231</v>
      </c>
      <c r="B392" s="123">
        <v>1372</v>
      </c>
      <c r="C392" s="124" t="s">
        <v>272</v>
      </c>
      <c r="D392" s="125">
        <v>1</v>
      </c>
    </row>
    <row r="393" spans="1:4" x14ac:dyDescent="0.2">
      <c r="A393" s="122">
        <v>233</v>
      </c>
      <c r="B393" s="123">
        <v>1375</v>
      </c>
      <c r="C393" s="124" t="s">
        <v>272</v>
      </c>
      <c r="D393" s="125">
        <v>2</v>
      </c>
    </row>
    <row r="394" spans="1:4" x14ac:dyDescent="0.2">
      <c r="A394" s="122">
        <v>233</v>
      </c>
      <c r="B394" s="123">
        <v>1376</v>
      </c>
      <c r="C394" s="124" t="s">
        <v>272</v>
      </c>
      <c r="D394" s="125">
        <v>1</v>
      </c>
    </row>
    <row r="395" spans="1:4" x14ac:dyDescent="0.2">
      <c r="A395" s="122">
        <v>234</v>
      </c>
      <c r="B395" s="123">
        <v>1377</v>
      </c>
      <c r="C395" s="124" t="s">
        <v>272</v>
      </c>
      <c r="D395" s="125">
        <v>2</v>
      </c>
    </row>
    <row r="396" spans="1:4" x14ac:dyDescent="0.2">
      <c r="A396" s="122">
        <v>234</v>
      </c>
      <c r="B396" s="123">
        <v>1378</v>
      </c>
      <c r="C396" s="124" t="s">
        <v>272</v>
      </c>
      <c r="D396" s="125">
        <v>1</v>
      </c>
    </row>
    <row r="397" spans="1:4" x14ac:dyDescent="0.2">
      <c r="A397" s="122">
        <v>235</v>
      </c>
      <c r="B397" s="123">
        <v>1379</v>
      </c>
      <c r="C397" s="124" t="s">
        <v>272</v>
      </c>
      <c r="D397" s="125">
        <v>2</v>
      </c>
    </row>
    <row r="398" spans="1:4" x14ac:dyDescent="0.2">
      <c r="A398" s="122">
        <v>235</v>
      </c>
      <c r="B398" s="123">
        <v>1380</v>
      </c>
      <c r="C398" s="124" t="s">
        <v>272</v>
      </c>
      <c r="D398" s="125">
        <v>1</v>
      </c>
    </row>
    <row r="399" spans="1:4" x14ac:dyDescent="0.2">
      <c r="A399" s="122">
        <v>236</v>
      </c>
      <c r="B399" s="123">
        <v>1381</v>
      </c>
      <c r="C399" s="124" t="s">
        <v>272</v>
      </c>
      <c r="D399" s="125">
        <v>2</v>
      </c>
    </row>
    <row r="400" spans="1:4" x14ac:dyDescent="0.2">
      <c r="A400" s="122">
        <v>236</v>
      </c>
      <c r="B400" s="123">
        <v>1382</v>
      </c>
      <c r="C400" s="124" t="s">
        <v>272</v>
      </c>
      <c r="D400" s="125">
        <v>1</v>
      </c>
    </row>
    <row r="401" spans="1:4" x14ac:dyDescent="0.2">
      <c r="A401" s="122">
        <v>237</v>
      </c>
      <c r="B401" s="123">
        <v>1383</v>
      </c>
      <c r="C401" s="124" t="s">
        <v>272</v>
      </c>
      <c r="D401" s="125">
        <v>2</v>
      </c>
    </row>
    <row r="402" spans="1:4" x14ac:dyDescent="0.2">
      <c r="A402" s="122">
        <v>237</v>
      </c>
      <c r="B402" s="123">
        <v>1384</v>
      </c>
      <c r="C402" s="124" t="s">
        <v>272</v>
      </c>
      <c r="D402" s="125">
        <v>1</v>
      </c>
    </row>
    <row r="403" spans="1:4" x14ac:dyDescent="0.2">
      <c r="A403" s="122">
        <v>238</v>
      </c>
      <c r="B403" s="123">
        <v>1385</v>
      </c>
      <c r="C403" s="124" t="s">
        <v>284</v>
      </c>
      <c r="D403" s="125">
        <v>2</v>
      </c>
    </row>
    <row r="404" spans="1:4" x14ac:dyDescent="0.2">
      <c r="A404" s="122">
        <v>238</v>
      </c>
      <c r="B404" s="123">
        <v>1386</v>
      </c>
      <c r="C404" s="124" t="s">
        <v>284</v>
      </c>
      <c r="D404" s="125">
        <v>1</v>
      </c>
    </row>
    <row r="405" spans="1:4" x14ac:dyDescent="0.2">
      <c r="A405" s="122">
        <v>241</v>
      </c>
      <c r="B405" s="123">
        <v>1042</v>
      </c>
      <c r="C405" s="124" t="s">
        <v>296</v>
      </c>
      <c r="D405" s="125">
        <v>2</v>
      </c>
    </row>
    <row r="406" spans="1:4" x14ac:dyDescent="0.2">
      <c r="A406" s="122">
        <v>241</v>
      </c>
      <c r="B406" s="123">
        <v>1043</v>
      </c>
      <c r="C406" s="124" t="s">
        <v>296</v>
      </c>
      <c r="D406" s="125">
        <v>1</v>
      </c>
    </row>
    <row r="407" spans="1:4" x14ac:dyDescent="0.2">
      <c r="A407" s="122">
        <v>242</v>
      </c>
      <c r="B407" s="123">
        <v>44</v>
      </c>
      <c r="C407" s="124" t="s">
        <v>297</v>
      </c>
      <c r="D407" s="125">
        <v>1</v>
      </c>
    </row>
    <row r="408" spans="1:4" x14ac:dyDescent="0.2">
      <c r="A408" s="122">
        <v>242</v>
      </c>
      <c r="B408" s="123">
        <v>208</v>
      </c>
      <c r="C408" s="124" t="s">
        <v>297</v>
      </c>
      <c r="D408" s="125">
        <v>2</v>
      </c>
    </row>
    <row r="409" spans="1:4" x14ac:dyDescent="0.2">
      <c r="A409" s="122">
        <v>243</v>
      </c>
      <c r="B409" s="123">
        <v>21</v>
      </c>
      <c r="C409" s="124" t="s">
        <v>298</v>
      </c>
      <c r="D409" s="125">
        <v>1</v>
      </c>
    </row>
    <row r="410" spans="1:4" x14ac:dyDescent="0.2">
      <c r="A410" s="122">
        <v>243</v>
      </c>
      <c r="B410" s="123">
        <v>231</v>
      </c>
      <c r="C410" s="124" t="s">
        <v>298</v>
      </c>
      <c r="D410" s="125" t="s">
        <v>487</v>
      </c>
    </row>
    <row r="411" spans="1:4" x14ac:dyDescent="0.2">
      <c r="A411" s="122">
        <v>244</v>
      </c>
      <c r="B411" s="123">
        <v>40</v>
      </c>
      <c r="C411" s="124" t="s">
        <v>284</v>
      </c>
      <c r="D411" s="125">
        <v>1</v>
      </c>
    </row>
    <row r="412" spans="1:4" x14ac:dyDescent="0.2">
      <c r="A412" s="122">
        <v>244</v>
      </c>
      <c r="B412" s="123">
        <v>206</v>
      </c>
      <c r="C412" s="124" t="s">
        <v>284</v>
      </c>
      <c r="D412" s="125">
        <v>2</v>
      </c>
    </row>
    <row r="413" spans="1:4" x14ac:dyDescent="0.2">
      <c r="A413" s="122">
        <v>245</v>
      </c>
      <c r="B413" s="123">
        <v>1012</v>
      </c>
      <c r="C413" s="124" t="s">
        <v>297</v>
      </c>
      <c r="D413" s="125">
        <v>2</v>
      </c>
    </row>
    <row r="414" spans="1:4" x14ac:dyDescent="0.2">
      <c r="A414" s="122">
        <v>245</v>
      </c>
      <c r="B414" s="123">
        <v>1013</v>
      </c>
      <c r="C414" s="124" t="s">
        <v>297</v>
      </c>
      <c r="D414" s="125">
        <v>1</v>
      </c>
    </row>
    <row r="415" spans="1:4" x14ac:dyDescent="0.2">
      <c r="A415" s="122">
        <v>246</v>
      </c>
      <c r="B415" s="123">
        <v>160</v>
      </c>
      <c r="C415" s="124" t="s">
        <v>299</v>
      </c>
      <c r="D415" s="125">
        <v>2</v>
      </c>
    </row>
    <row r="416" spans="1:4" x14ac:dyDescent="0.2">
      <c r="A416" s="122">
        <v>246</v>
      </c>
      <c r="B416" s="123">
        <v>276</v>
      </c>
      <c r="C416" s="124" t="s">
        <v>299</v>
      </c>
      <c r="D416" s="125">
        <v>1</v>
      </c>
    </row>
    <row r="417" spans="1:4" x14ac:dyDescent="0.2">
      <c r="A417" s="122">
        <v>246</v>
      </c>
      <c r="B417" s="123">
        <v>277</v>
      </c>
      <c r="C417" s="124" t="s">
        <v>299</v>
      </c>
      <c r="D417" s="125">
        <v>1</v>
      </c>
    </row>
    <row r="418" spans="1:4" x14ac:dyDescent="0.2">
      <c r="A418" s="122">
        <v>247</v>
      </c>
      <c r="B418" s="123">
        <v>1288</v>
      </c>
      <c r="C418" s="124" t="s">
        <v>297</v>
      </c>
      <c r="D418" s="125">
        <v>1</v>
      </c>
    </row>
    <row r="419" spans="1:4" x14ac:dyDescent="0.2">
      <c r="A419" s="122">
        <v>247</v>
      </c>
      <c r="B419" s="123">
        <v>1289</v>
      </c>
      <c r="C419" s="124" t="s">
        <v>297</v>
      </c>
      <c r="D419" s="125">
        <v>2</v>
      </c>
    </row>
    <row r="420" spans="1:4" x14ac:dyDescent="0.2">
      <c r="A420" s="122">
        <v>248</v>
      </c>
      <c r="B420" s="123">
        <v>1174</v>
      </c>
      <c r="C420" s="124" t="s">
        <v>284</v>
      </c>
      <c r="D420" s="125">
        <v>1</v>
      </c>
    </row>
    <row r="421" spans="1:4" x14ac:dyDescent="0.2">
      <c r="A421" s="122">
        <v>248</v>
      </c>
      <c r="B421" s="123">
        <v>1175</v>
      </c>
      <c r="C421" s="124" t="s">
        <v>284</v>
      </c>
      <c r="D421" s="125">
        <v>2</v>
      </c>
    </row>
    <row r="422" spans="1:4" x14ac:dyDescent="0.2">
      <c r="A422" s="122">
        <v>249</v>
      </c>
      <c r="B422" s="123">
        <v>1351</v>
      </c>
      <c r="C422" s="124" t="s">
        <v>297</v>
      </c>
      <c r="D422" s="125">
        <v>2</v>
      </c>
    </row>
    <row r="423" spans="1:4" x14ac:dyDescent="0.2">
      <c r="A423" s="122">
        <v>249</v>
      </c>
      <c r="B423" s="123">
        <v>1352</v>
      </c>
      <c r="C423" s="124" t="s">
        <v>297</v>
      </c>
      <c r="D423" s="125">
        <v>1</v>
      </c>
    </row>
    <row r="424" spans="1:4" x14ac:dyDescent="0.2">
      <c r="A424" s="122">
        <v>250</v>
      </c>
      <c r="B424" s="123">
        <v>206</v>
      </c>
      <c r="C424" s="124" t="s">
        <v>300</v>
      </c>
      <c r="D424" s="125" t="s">
        <v>246</v>
      </c>
    </row>
    <row r="425" spans="1:4" x14ac:dyDescent="0.2">
      <c r="A425" s="122">
        <v>251</v>
      </c>
      <c r="B425" s="123">
        <v>210</v>
      </c>
      <c r="C425" s="124" t="s">
        <v>300</v>
      </c>
      <c r="D425" s="125" t="s">
        <v>246</v>
      </c>
    </row>
    <row r="426" spans="1:4" x14ac:dyDescent="0.2">
      <c r="A426" s="122">
        <v>252</v>
      </c>
      <c r="B426" s="123">
        <v>212</v>
      </c>
      <c r="C426" s="124" t="s">
        <v>300</v>
      </c>
      <c r="D426" s="125" t="s">
        <v>246</v>
      </c>
    </row>
    <row r="427" spans="1:4" x14ac:dyDescent="0.2">
      <c r="A427" s="122">
        <v>253</v>
      </c>
      <c r="B427" s="123">
        <v>1290</v>
      </c>
      <c r="C427" s="124" t="s">
        <v>300</v>
      </c>
      <c r="D427" s="125" t="s">
        <v>246</v>
      </c>
    </row>
    <row r="428" spans="1:4" x14ac:dyDescent="0.2">
      <c r="A428" s="122">
        <v>254</v>
      </c>
      <c r="B428" s="123">
        <v>1316</v>
      </c>
      <c r="C428" s="124" t="s">
        <v>301</v>
      </c>
      <c r="D428" s="125">
        <v>2</v>
      </c>
    </row>
    <row r="429" spans="1:4" x14ac:dyDescent="0.2">
      <c r="A429" s="122">
        <v>254</v>
      </c>
      <c r="B429" s="123">
        <v>1317</v>
      </c>
      <c r="C429" s="124" t="s">
        <v>301</v>
      </c>
      <c r="D429" s="125">
        <v>1</v>
      </c>
    </row>
    <row r="430" spans="1:4" x14ac:dyDescent="0.2">
      <c r="A430" s="122">
        <v>255</v>
      </c>
      <c r="B430" s="123">
        <v>1320</v>
      </c>
      <c r="C430" s="124" t="s">
        <v>302</v>
      </c>
      <c r="D430" s="125">
        <v>2</v>
      </c>
    </row>
    <row r="431" spans="1:4" x14ac:dyDescent="0.2">
      <c r="A431" s="122">
        <v>255</v>
      </c>
      <c r="B431" s="123">
        <v>1321</v>
      </c>
      <c r="C431" s="124" t="s">
        <v>302</v>
      </c>
      <c r="D431" s="125">
        <v>1</v>
      </c>
    </row>
    <row r="432" spans="1:4" x14ac:dyDescent="0.2">
      <c r="A432" s="122">
        <v>257</v>
      </c>
      <c r="B432" s="123">
        <v>57</v>
      </c>
      <c r="C432" s="124" t="s">
        <v>303</v>
      </c>
      <c r="D432" s="125">
        <v>1</v>
      </c>
    </row>
    <row r="433" spans="1:4" x14ac:dyDescent="0.2">
      <c r="A433" s="122">
        <v>257</v>
      </c>
      <c r="B433" s="123">
        <v>196</v>
      </c>
      <c r="C433" s="124" t="s">
        <v>303</v>
      </c>
      <c r="D433" s="125">
        <v>2</v>
      </c>
    </row>
    <row r="434" spans="1:4" x14ac:dyDescent="0.2">
      <c r="A434" s="122">
        <v>258</v>
      </c>
      <c r="B434" s="123">
        <v>56</v>
      </c>
      <c r="C434" s="124" t="s">
        <v>304</v>
      </c>
      <c r="D434" s="125">
        <v>1</v>
      </c>
    </row>
    <row r="435" spans="1:4" x14ac:dyDescent="0.2">
      <c r="A435" s="122">
        <v>258</v>
      </c>
      <c r="B435" s="123">
        <v>195</v>
      </c>
      <c r="C435" s="124" t="s">
        <v>304</v>
      </c>
      <c r="D435" s="125">
        <v>2</v>
      </c>
    </row>
    <row r="436" spans="1:4" x14ac:dyDescent="0.2">
      <c r="A436" s="122">
        <v>259</v>
      </c>
      <c r="B436" s="123">
        <v>94</v>
      </c>
      <c r="C436" s="124" t="s">
        <v>305</v>
      </c>
      <c r="D436" s="125">
        <v>1</v>
      </c>
    </row>
    <row r="437" spans="1:4" x14ac:dyDescent="0.2">
      <c r="A437" s="122">
        <v>259</v>
      </c>
      <c r="B437" s="123">
        <v>167</v>
      </c>
      <c r="C437" s="124" t="s">
        <v>305</v>
      </c>
      <c r="D437" s="125">
        <v>2</v>
      </c>
    </row>
    <row r="438" spans="1:4" x14ac:dyDescent="0.2">
      <c r="A438" s="122">
        <v>260</v>
      </c>
      <c r="B438" s="123">
        <v>59</v>
      </c>
      <c r="C438" s="124" t="s">
        <v>304</v>
      </c>
      <c r="D438" s="125" t="s">
        <v>483</v>
      </c>
    </row>
    <row r="439" spans="1:4" x14ac:dyDescent="0.2">
      <c r="A439" s="122">
        <v>260</v>
      </c>
      <c r="B439" s="123">
        <v>191</v>
      </c>
      <c r="C439" s="124" t="s">
        <v>304</v>
      </c>
      <c r="D439" s="125" t="s">
        <v>483</v>
      </c>
    </row>
    <row r="440" spans="1:4" x14ac:dyDescent="0.2">
      <c r="A440" s="122">
        <v>261</v>
      </c>
      <c r="B440" s="123">
        <v>55</v>
      </c>
      <c r="C440" s="124" t="s">
        <v>304</v>
      </c>
      <c r="D440" s="125">
        <v>1</v>
      </c>
    </row>
    <row r="441" spans="1:4" x14ac:dyDescent="0.2">
      <c r="A441" s="122">
        <v>261</v>
      </c>
      <c r="B441" s="123">
        <v>194</v>
      </c>
      <c r="C441" s="124" t="s">
        <v>304</v>
      </c>
      <c r="D441" s="125" t="s">
        <v>486</v>
      </c>
    </row>
    <row r="442" spans="1:4" x14ac:dyDescent="0.2">
      <c r="A442" s="122">
        <v>262</v>
      </c>
      <c r="B442" s="123">
        <v>57</v>
      </c>
      <c r="C442" s="124" t="s">
        <v>304</v>
      </c>
      <c r="D442" s="125">
        <v>1</v>
      </c>
    </row>
    <row r="443" spans="1:4" x14ac:dyDescent="0.2">
      <c r="A443" s="122">
        <v>262</v>
      </c>
      <c r="B443" s="123">
        <v>196</v>
      </c>
      <c r="C443" s="124" t="s">
        <v>304</v>
      </c>
      <c r="D443" s="125" t="s">
        <v>488</v>
      </c>
    </row>
    <row r="444" spans="1:4" x14ac:dyDescent="0.2">
      <c r="A444" s="122">
        <v>263</v>
      </c>
      <c r="B444" s="123">
        <v>1010</v>
      </c>
      <c r="C444" s="124" t="s">
        <v>304</v>
      </c>
      <c r="D444" s="125">
        <v>2</v>
      </c>
    </row>
    <row r="445" spans="1:4" x14ac:dyDescent="0.2">
      <c r="A445" s="122">
        <v>263</v>
      </c>
      <c r="B445" s="123">
        <v>1011</v>
      </c>
      <c r="C445" s="124" t="s">
        <v>304</v>
      </c>
      <c r="D445" s="125">
        <v>1</v>
      </c>
    </row>
    <row r="446" spans="1:4" x14ac:dyDescent="0.2">
      <c r="A446" s="122">
        <v>264</v>
      </c>
      <c r="B446" s="123">
        <v>1069</v>
      </c>
      <c r="C446" s="124" t="s">
        <v>304</v>
      </c>
      <c r="D446" s="125">
        <v>1</v>
      </c>
    </row>
    <row r="447" spans="1:4" x14ac:dyDescent="0.2">
      <c r="A447" s="122">
        <v>264</v>
      </c>
      <c r="B447" s="123">
        <v>1070</v>
      </c>
      <c r="C447" s="124" t="s">
        <v>304</v>
      </c>
      <c r="D447" s="125">
        <v>2</v>
      </c>
    </row>
    <row r="448" spans="1:4" x14ac:dyDescent="0.2">
      <c r="A448" s="122">
        <v>265</v>
      </c>
      <c r="B448" s="123">
        <v>190</v>
      </c>
      <c r="C448" s="124" t="s">
        <v>306</v>
      </c>
      <c r="D448" s="125" t="s">
        <v>485</v>
      </c>
    </row>
    <row r="449" spans="1:4" x14ac:dyDescent="0.2">
      <c r="A449" s="122">
        <v>266</v>
      </c>
      <c r="B449" s="123">
        <v>191</v>
      </c>
      <c r="C449" s="124" t="s">
        <v>306</v>
      </c>
      <c r="D449" s="125" t="s">
        <v>246</v>
      </c>
    </row>
    <row r="450" spans="1:4" x14ac:dyDescent="0.2">
      <c r="A450" s="122">
        <v>267</v>
      </c>
      <c r="B450" s="123">
        <v>192</v>
      </c>
      <c r="C450" s="124" t="s">
        <v>306</v>
      </c>
      <c r="D450" s="125" t="s">
        <v>246</v>
      </c>
    </row>
    <row r="451" spans="1:4" x14ac:dyDescent="0.2">
      <c r="A451" s="122">
        <v>268</v>
      </c>
      <c r="B451" s="123">
        <v>193</v>
      </c>
      <c r="C451" s="124" t="s">
        <v>306</v>
      </c>
      <c r="D451" s="125" t="s">
        <v>485</v>
      </c>
    </row>
    <row r="452" spans="1:4" x14ac:dyDescent="0.2">
      <c r="A452" s="122">
        <v>269</v>
      </c>
      <c r="B452" s="123">
        <v>194</v>
      </c>
      <c r="C452" s="124" t="s">
        <v>306</v>
      </c>
      <c r="D452" s="125" t="s">
        <v>246</v>
      </c>
    </row>
    <row r="453" spans="1:4" x14ac:dyDescent="0.2">
      <c r="A453" s="122">
        <v>270</v>
      </c>
      <c r="B453" s="123">
        <v>196</v>
      </c>
      <c r="C453" s="124" t="s">
        <v>306</v>
      </c>
      <c r="D453" s="125" t="s">
        <v>485</v>
      </c>
    </row>
    <row r="454" spans="1:4" x14ac:dyDescent="0.2">
      <c r="A454" s="122">
        <v>271</v>
      </c>
      <c r="B454" s="123">
        <v>1088</v>
      </c>
      <c r="C454" s="124" t="s">
        <v>306</v>
      </c>
      <c r="D454" s="125" t="s">
        <v>246</v>
      </c>
    </row>
    <row r="455" spans="1:4" x14ac:dyDescent="0.2">
      <c r="A455" s="122">
        <v>272</v>
      </c>
      <c r="B455" s="123">
        <v>1089</v>
      </c>
      <c r="C455" s="124" t="s">
        <v>306</v>
      </c>
      <c r="D455" s="125" t="s">
        <v>246</v>
      </c>
    </row>
    <row r="456" spans="1:4" x14ac:dyDescent="0.2">
      <c r="A456" s="122">
        <v>273</v>
      </c>
      <c r="B456" s="123">
        <v>1090</v>
      </c>
      <c r="C456" s="124" t="s">
        <v>306</v>
      </c>
      <c r="D456" s="125" t="s">
        <v>246</v>
      </c>
    </row>
    <row r="457" spans="1:4" x14ac:dyDescent="0.2">
      <c r="A457" s="122">
        <v>274</v>
      </c>
      <c r="B457" s="123">
        <v>1115</v>
      </c>
      <c r="C457" s="124" t="s">
        <v>306</v>
      </c>
      <c r="D457" s="125" t="s">
        <v>246</v>
      </c>
    </row>
    <row r="458" spans="1:4" x14ac:dyDescent="0.2">
      <c r="A458" s="122">
        <v>276</v>
      </c>
      <c r="B458" s="123">
        <v>1347</v>
      </c>
      <c r="C458" s="124" t="s">
        <v>306</v>
      </c>
      <c r="D458" s="125" t="s">
        <v>246</v>
      </c>
    </row>
    <row r="459" spans="1:4" x14ac:dyDescent="0.2">
      <c r="A459" s="122">
        <v>277</v>
      </c>
      <c r="B459" s="123">
        <v>52</v>
      </c>
      <c r="C459" s="124" t="s">
        <v>307</v>
      </c>
      <c r="D459" s="125" t="s">
        <v>246</v>
      </c>
    </row>
    <row r="460" spans="1:4" x14ac:dyDescent="0.2">
      <c r="A460" s="122">
        <v>278</v>
      </c>
      <c r="B460" s="123">
        <v>105</v>
      </c>
      <c r="C460" s="124" t="s">
        <v>308</v>
      </c>
      <c r="D460" s="125" t="s">
        <v>246</v>
      </c>
    </row>
    <row r="461" spans="1:4" x14ac:dyDescent="0.2">
      <c r="A461" s="122">
        <v>279</v>
      </c>
      <c r="B461" s="123">
        <v>16</v>
      </c>
      <c r="C461" s="124" t="s">
        <v>309</v>
      </c>
      <c r="D461" s="125" t="s">
        <v>246</v>
      </c>
    </row>
    <row r="462" spans="1:4" x14ac:dyDescent="0.2">
      <c r="A462" s="122">
        <v>280</v>
      </c>
      <c r="B462" s="123">
        <v>170</v>
      </c>
      <c r="C462" s="124" t="s">
        <v>310</v>
      </c>
      <c r="D462" s="125" t="s">
        <v>483</v>
      </c>
    </row>
    <row r="463" spans="1:4" x14ac:dyDescent="0.2">
      <c r="A463" s="122">
        <v>281</v>
      </c>
      <c r="B463" s="123">
        <v>11</v>
      </c>
      <c r="C463" s="124" t="s">
        <v>311</v>
      </c>
      <c r="D463" s="125">
        <v>2</v>
      </c>
    </row>
    <row r="464" spans="1:4" x14ac:dyDescent="0.2">
      <c r="A464" s="122">
        <v>281</v>
      </c>
      <c r="B464" s="123">
        <v>95</v>
      </c>
      <c r="C464" s="124" t="s">
        <v>311</v>
      </c>
      <c r="D464" s="125">
        <v>1</v>
      </c>
    </row>
    <row r="465" spans="1:4" x14ac:dyDescent="0.2">
      <c r="A465" s="122">
        <v>283</v>
      </c>
      <c r="B465" s="123">
        <v>1016</v>
      </c>
      <c r="C465" s="124" t="s">
        <v>312</v>
      </c>
      <c r="D465" s="125">
        <v>1</v>
      </c>
    </row>
    <row r="466" spans="1:4" x14ac:dyDescent="0.2">
      <c r="A466" s="122">
        <v>283</v>
      </c>
      <c r="B466" s="123">
        <v>1017</v>
      </c>
      <c r="C466" s="124" t="s">
        <v>312</v>
      </c>
      <c r="D466" s="125">
        <v>2</v>
      </c>
    </row>
    <row r="467" spans="1:4" x14ac:dyDescent="0.2">
      <c r="A467" s="122">
        <v>284</v>
      </c>
      <c r="B467" s="123">
        <v>177</v>
      </c>
      <c r="C467" s="124" t="s">
        <v>253</v>
      </c>
      <c r="D467" s="125" t="s">
        <v>246</v>
      </c>
    </row>
    <row r="468" spans="1:4" x14ac:dyDescent="0.2">
      <c r="A468" s="122">
        <v>285</v>
      </c>
      <c r="B468" s="123">
        <v>178</v>
      </c>
      <c r="C468" s="124" t="s">
        <v>253</v>
      </c>
      <c r="D468" s="125" t="s">
        <v>483</v>
      </c>
    </row>
    <row r="469" spans="1:4" x14ac:dyDescent="0.2">
      <c r="A469" s="122">
        <v>286</v>
      </c>
      <c r="B469" s="123">
        <v>103</v>
      </c>
      <c r="C469" s="124" t="s">
        <v>313</v>
      </c>
      <c r="D469" s="125" t="s">
        <v>246</v>
      </c>
    </row>
    <row r="470" spans="1:4" x14ac:dyDescent="0.2">
      <c r="A470" s="122">
        <v>287</v>
      </c>
      <c r="B470" s="123">
        <v>1364</v>
      </c>
      <c r="C470" s="124" t="s">
        <v>314</v>
      </c>
      <c r="D470" s="125" t="s">
        <v>246</v>
      </c>
    </row>
    <row r="471" spans="1:4" x14ac:dyDescent="0.2">
      <c r="A471" s="122">
        <v>287</v>
      </c>
      <c r="B471" s="123">
        <v>1402</v>
      </c>
      <c r="C471" s="124" t="s">
        <v>314</v>
      </c>
      <c r="D471" s="125" t="s">
        <v>246</v>
      </c>
    </row>
    <row r="472" spans="1:4" x14ac:dyDescent="0.2">
      <c r="A472" s="122">
        <v>288</v>
      </c>
      <c r="B472" s="123">
        <v>1036</v>
      </c>
      <c r="C472" s="124" t="s">
        <v>315</v>
      </c>
      <c r="D472" s="125" t="s">
        <v>246</v>
      </c>
    </row>
    <row r="473" spans="1:4" x14ac:dyDescent="0.2">
      <c r="A473" s="122">
        <v>289</v>
      </c>
      <c r="B473" s="123">
        <v>1041</v>
      </c>
      <c r="C473" s="124" t="s">
        <v>315</v>
      </c>
      <c r="D473" s="125" t="s">
        <v>246</v>
      </c>
    </row>
    <row r="474" spans="1:4" x14ac:dyDescent="0.2">
      <c r="A474" s="122">
        <v>290</v>
      </c>
      <c r="B474" s="123">
        <v>1050</v>
      </c>
      <c r="C474" s="124" t="s">
        <v>315</v>
      </c>
      <c r="D474" s="125" t="s">
        <v>246</v>
      </c>
    </row>
    <row r="475" spans="1:4" x14ac:dyDescent="0.2">
      <c r="A475" s="122">
        <v>291</v>
      </c>
      <c r="B475" s="123">
        <v>1051</v>
      </c>
      <c r="C475" s="124" t="s">
        <v>315</v>
      </c>
      <c r="D475" s="125" t="s">
        <v>246</v>
      </c>
    </row>
    <row r="476" spans="1:4" x14ac:dyDescent="0.2">
      <c r="A476" s="122">
        <v>292</v>
      </c>
      <c r="B476" s="123">
        <v>1052</v>
      </c>
      <c r="C476" s="124" t="s">
        <v>315</v>
      </c>
      <c r="D476" s="125" t="s">
        <v>246</v>
      </c>
    </row>
    <row r="477" spans="1:4" x14ac:dyDescent="0.2">
      <c r="A477" s="122">
        <v>297</v>
      </c>
      <c r="B477" s="123">
        <v>1367</v>
      </c>
      <c r="C477" s="124" t="s">
        <v>315</v>
      </c>
      <c r="D477" s="125" t="s">
        <v>246</v>
      </c>
    </row>
    <row r="478" spans="1:4" x14ac:dyDescent="0.2">
      <c r="A478" s="122">
        <v>298</v>
      </c>
      <c r="B478" s="123">
        <v>1368</v>
      </c>
      <c r="C478" s="124" t="s">
        <v>315</v>
      </c>
      <c r="D478" s="125" t="s">
        <v>246</v>
      </c>
    </row>
    <row r="479" spans="1:4" x14ac:dyDescent="0.2">
      <c r="A479" s="122">
        <v>299</v>
      </c>
      <c r="B479" s="123">
        <v>1053</v>
      </c>
      <c r="C479" s="124" t="s">
        <v>315</v>
      </c>
      <c r="D479" s="125" t="s">
        <v>246</v>
      </c>
    </row>
    <row r="480" spans="1:4" x14ac:dyDescent="0.2">
      <c r="A480" s="122">
        <v>300</v>
      </c>
      <c r="B480" s="123">
        <v>1080</v>
      </c>
      <c r="C480" s="124" t="s">
        <v>316</v>
      </c>
      <c r="D480" s="125">
        <v>1</v>
      </c>
    </row>
    <row r="481" spans="1:4" x14ac:dyDescent="0.2">
      <c r="A481" s="122">
        <v>300</v>
      </c>
      <c r="B481" s="123">
        <v>1081</v>
      </c>
      <c r="C481" s="124" t="s">
        <v>316</v>
      </c>
      <c r="D481" s="125">
        <v>1</v>
      </c>
    </row>
    <row r="482" spans="1:4" x14ac:dyDescent="0.2">
      <c r="A482" s="122">
        <v>301</v>
      </c>
      <c r="B482" s="123">
        <v>1095</v>
      </c>
      <c r="C482" s="124" t="s">
        <v>317</v>
      </c>
      <c r="D482" s="125">
        <v>1</v>
      </c>
    </row>
    <row r="483" spans="1:4" x14ac:dyDescent="0.2">
      <c r="A483" s="122">
        <v>301</v>
      </c>
      <c r="B483" s="123">
        <v>1096</v>
      </c>
      <c r="C483" s="124" t="s">
        <v>317</v>
      </c>
      <c r="D483" s="125">
        <v>1</v>
      </c>
    </row>
    <row r="484" spans="1:4" x14ac:dyDescent="0.2">
      <c r="A484" s="122">
        <v>302</v>
      </c>
      <c r="B484" s="123">
        <v>1101</v>
      </c>
      <c r="C484" s="124" t="s">
        <v>318</v>
      </c>
      <c r="D484" s="125">
        <v>1</v>
      </c>
    </row>
    <row r="485" spans="1:4" x14ac:dyDescent="0.2">
      <c r="A485" s="122">
        <v>302</v>
      </c>
      <c r="B485" s="123">
        <v>1102</v>
      </c>
      <c r="C485" s="124" t="s">
        <v>318</v>
      </c>
      <c r="D485" s="125">
        <v>1</v>
      </c>
    </row>
    <row r="486" spans="1:4" x14ac:dyDescent="0.2">
      <c r="A486" s="122">
        <v>303</v>
      </c>
      <c r="B486" s="123">
        <v>1054</v>
      </c>
      <c r="C486" s="124" t="s">
        <v>315</v>
      </c>
      <c r="D486" s="125" t="s">
        <v>246</v>
      </c>
    </row>
    <row r="487" spans="1:4" x14ac:dyDescent="0.2">
      <c r="A487" s="122">
        <v>304</v>
      </c>
      <c r="B487" s="123">
        <v>1083</v>
      </c>
      <c r="C487" s="124" t="s">
        <v>315</v>
      </c>
      <c r="D487" s="125" t="s">
        <v>246</v>
      </c>
    </row>
    <row r="488" spans="1:4" x14ac:dyDescent="0.2">
      <c r="A488" s="122">
        <v>305</v>
      </c>
      <c r="B488" s="123">
        <v>1084</v>
      </c>
      <c r="C488" s="124" t="s">
        <v>319</v>
      </c>
      <c r="D488" s="125">
        <v>1</v>
      </c>
    </row>
    <row r="489" spans="1:4" x14ac:dyDescent="0.2">
      <c r="A489" s="122">
        <v>305</v>
      </c>
      <c r="B489" s="123">
        <v>1085</v>
      </c>
      <c r="C489" s="124" t="s">
        <v>319</v>
      </c>
      <c r="D489" s="125">
        <v>2</v>
      </c>
    </row>
    <row r="490" spans="1:4" x14ac:dyDescent="0.2">
      <c r="A490" s="122">
        <v>306</v>
      </c>
      <c r="B490" s="123">
        <v>1086</v>
      </c>
      <c r="C490" s="124" t="s">
        <v>319</v>
      </c>
      <c r="D490" s="125">
        <v>1</v>
      </c>
    </row>
    <row r="491" spans="1:4" x14ac:dyDescent="0.2">
      <c r="A491" s="122">
        <v>306</v>
      </c>
      <c r="B491" s="123">
        <v>1087</v>
      </c>
      <c r="C491" s="124" t="s">
        <v>319</v>
      </c>
      <c r="D491" s="125">
        <v>2</v>
      </c>
    </row>
    <row r="492" spans="1:4" x14ac:dyDescent="0.2">
      <c r="A492" s="122">
        <v>307</v>
      </c>
      <c r="B492" s="123">
        <v>1091</v>
      </c>
      <c r="C492" s="124" t="s">
        <v>319</v>
      </c>
      <c r="D492" s="125">
        <v>1</v>
      </c>
    </row>
    <row r="493" spans="1:4" x14ac:dyDescent="0.2">
      <c r="A493" s="122">
        <v>307</v>
      </c>
      <c r="B493" s="123">
        <v>1092</v>
      </c>
      <c r="C493" s="124" t="s">
        <v>319</v>
      </c>
      <c r="D493" s="125">
        <v>2</v>
      </c>
    </row>
    <row r="494" spans="1:4" x14ac:dyDescent="0.2">
      <c r="A494" s="122">
        <v>308</v>
      </c>
      <c r="B494" s="123">
        <v>1093</v>
      </c>
      <c r="C494" s="124" t="s">
        <v>319</v>
      </c>
      <c r="D494" s="125">
        <v>1</v>
      </c>
    </row>
    <row r="495" spans="1:4" x14ac:dyDescent="0.2">
      <c r="A495" s="122">
        <v>308</v>
      </c>
      <c r="B495" s="123">
        <v>1094</v>
      </c>
      <c r="C495" s="124" t="s">
        <v>319</v>
      </c>
      <c r="D495" s="125">
        <v>2</v>
      </c>
    </row>
    <row r="496" spans="1:4" x14ac:dyDescent="0.2">
      <c r="A496" s="122">
        <v>309</v>
      </c>
      <c r="B496" s="123">
        <v>1098</v>
      </c>
      <c r="C496" s="124" t="s">
        <v>320</v>
      </c>
      <c r="D496" s="125">
        <v>1</v>
      </c>
    </row>
    <row r="497" spans="1:4" x14ac:dyDescent="0.2">
      <c r="A497" s="122">
        <v>309</v>
      </c>
      <c r="B497" s="123">
        <v>1099</v>
      </c>
      <c r="C497" s="124" t="s">
        <v>320</v>
      </c>
      <c r="D497" s="125">
        <v>1</v>
      </c>
    </row>
    <row r="498" spans="1:4" x14ac:dyDescent="0.2">
      <c r="A498" s="122">
        <v>310</v>
      </c>
      <c r="B498" s="123">
        <v>1155</v>
      </c>
      <c r="C498" s="124" t="s">
        <v>321</v>
      </c>
      <c r="D498" s="125">
        <v>2</v>
      </c>
    </row>
    <row r="499" spans="1:4" x14ac:dyDescent="0.2">
      <c r="A499" s="122">
        <v>310</v>
      </c>
      <c r="B499" s="123">
        <v>1156</v>
      </c>
      <c r="C499" s="124" t="s">
        <v>321</v>
      </c>
      <c r="D499" s="125">
        <v>1</v>
      </c>
    </row>
    <row r="500" spans="1:4" x14ac:dyDescent="0.2">
      <c r="A500" s="122">
        <v>312</v>
      </c>
      <c r="B500" s="123">
        <v>1154</v>
      </c>
      <c r="C500" s="124" t="s">
        <v>322</v>
      </c>
      <c r="D500" s="125">
        <v>2</v>
      </c>
    </row>
    <row r="501" spans="1:4" x14ac:dyDescent="0.2">
      <c r="A501" s="122">
        <v>313</v>
      </c>
      <c r="B501" s="123">
        <v>1006</v>
      </c>
      <c r="C501" s="124" t="s">
        <v>323</v>
      </c>
      <c r="D501" s="125" t="s">
        <v>246</v>
      </c>
    </row>
    <row r="502" spans="1:4" x14ac:dyDescent="0.2">
      <c r="A502" s="122">
        <v>314</v>
      </c>
      <c r="B502" s="123">
        <v>104</v>
      </c>
      <c r="C502" s="124" t="s">
        <v>324</v>
      </c>
      <c r="D502" s="125" t="s">
        <v>483</v>
      </c>
    </row>
    <row r="503" spans="1:4" x14ac:dyDescent="0.2">
      <c r="A503" s="122">
        <v>315</v>
      </c>
      <c r="B503" s="123">
        <v>178</v>
      </c>
      <c r="C503" s="124" t="s">
        <v>325</v>
      </c>
      <c r="D503" s="125" t="s">
        <v>483</v>
      </c>
    </row>
    <row r="504" spans="1:4" x14ac:dyDescent="0.2">
      <c r="A504" s="122">
        <v>315</v>
      </c>
      <c r="B504" s="123">
        <v>227</v>
      </c>
      <c r="C504" s="124" t="s">
        <v>325</v>
      </c>
      <c r="D504" s="125" t="s">
        <v>483</v>
      </c>
    </row>
    <row r="505" spans="1:4" x14ac:dyDescent="0.2">
      <c r="A505" s="122">
        <v>316</v>
      </c>
      <c r="B505" s="123">
        <v>53</v>
      </c>
      <c r="C505" s="124" t="s">
        <v>326</v>
      </c>
      <c r="D505" s="125">
        <v>2</v>
      </c>
    </row>
    <row r="506" spans="1:4" x14ac:dyDescent="0.2">
      <c r="A506" s="122">
        <v>316</v>
      </c>
      <c r="B506" s="123">
        <v>198</v>
      </c>
      <c r="C506" s="124" t="s">
        <v>326</v>
      </c>
      <c r="D506" s="125">
        <v>1</v>
      </c>
    </row>
    <row r="507" spans="1:4" x14ac:dyDescent="0.2">
      <c r="A507" s="122">
        <v>317</v>
      </c>
      <c r="B507" s="123">
        <v>70</v>
      </c>
      <c r="C507" s="124" t="s">
        <v>326</v>
      </c>
      <c r="D507" s="125" t="s">
        <v>488</v>
      </c>
    </row>
    <row r="508" spans="1:4" x14ac:dyDescent="0.2">
      <c r="A508" s="122">
        <v>317</v>
      </c>
      <c r="B508" s="123">
        <v>183</v>
      </c>
      <c r="C508" s="124" t="s">
        <v>326</v>
      </c>
      <c r="D508" s="125" t="s">
        <v>489</v>
      </c>
    </row>
    <row r="509" spans="1:4" x14ac:dyDescent="0.2">
      <c r="A509" s="122">
        <v>318</v>
      </c>
      <c r="B509" s="123">
        <v>74</v>
      </c>
      <c r="C509" s="124" t="s">
        <v>326</v>
      </c>
      <c r="D509" s="125">
        <v>1</v>
      </c>
    </row>
    <row r="510" spans="1:4" x14ac:dyDescent="0.2">
      <c r="A510" s="122">
        <v>318</v>
      </c>
      <c r="B510" s="123">
        <v>180</v>
      </c>
      <c r="C510" s="124" t="s">
        <v>326</v>
      </c>
      <c r="D510" s="125">
        <v>1</v>
      </c>
    </row>
    <row r="511" spans="1:4" x14ac:dyDescent="0.2">
      <c r="A511" s="122">
        <v>319</v>
      </c>
      <c r="B511" s="123">
        <v>71</v>
      </c>
      <c r="C511" s="124" t="s">
        <v>327</v>
      </c>
      <c r="D511" s="125" t="s">
        <v>492</v>
      </c>
    </row>
    <row r="512" spans="1:4" x14ac:dyDescent="0.2">
      <c r="A512" s="122">
        <v>319</v>
      </c>
      <c r="B512" s="123">
        <v>183</v>
      </c>
      <c r="C512" s="124" t="s">
        <v>327</v>
      </c>
      <c r="D512" s="125" t="s">
        <v>490</v>
      </c>
    </row>
    <row r="513" spans="1:4" x14ac:dyDescent="0.2">
      <c r="A513" s="122">
        <v>320</v>
      </c>
      <c r="B513" s="123">
        <v>72</v>
      </c>
      <c r="C513" s="124" t="s">
        <v>326</v>
      </c>
      <c r="D513" s="125">
        <v>2</v>
      </c>
    </row>
    <row r="514" spans="1:4" x14ac:dyDescent="0.2">
      <c r="A514" s="122">
        <v>320</v>
      </c>
      <c r="B514" s="123">
        <v>184</v>
      </c>
      <c r="C514" s="124" t="s">
        <v>326</v>
      </c>
      <c r="D514" s="125">
        <v>1</v>
      </c>
    </row>
    <row r="515" spans="1:4" x14ac:dyDescent="0.2">
      <c r="A515" s="122">
        <v>321</v>
      </c>
      <c r="B515" s="123">
        <v>1004</v>
      </c>
      <c r="C515" s="124" t="s">
        <v>326</v>
      </c>
      <c r="D515" s="125">
        <v>1</v>
      </c>
    </row>
    <row r="516" spans="1:4" x14ac:dyDescent="0.2">
      <c r="A516" s="122">
        <v>321</v>
      </c>
      <c r="B516" s="123">
        <v>1005</v>
      </c>
      <c r="C516" s="124" t="s">
        <v>326</v>
      </c>
      <c r="D516" s="125">
        <v>1</v>
      </c>
    </row>
    <row r="517" spans="1:4" x14ac:dyDescent="0.2">
      <c r="A517" s="122">
        <v>322</v>
      </c>
      <c r="B517" s="123">
        <v>1073</v>
      </c>
      <c r="C517" s="124" t="s">
        <v>326</v>
      </c>
      <c r="D517" s="125">
        <v>1</v>
      </c>
    </row>
    <row r="518" spans="1:4" x14ac:dyDescent="0.2">
      <c r="A518" s="122">
        <v>322</v>
      </c>
      <c r="B518" s="123">
        <v>1074</v>
      </c>
      <c r="C518" s="124" t="s">
        <v>326</v>
      </c>
      <c r="D518" s="125">
        <v>1</v>
      </c>
    </row>
    <row r="519" spans="1:4" x14ac:dyDescent="0.2">
      <c r="A519" s="122">
        <v>323</v>
      </c>
      <c r="B519" s="123">
        <v>1284</v>
      </c>
      <c r="C519" s="124" t="s">
        <v>326</v>
      </c>
      <c r="D519" s="125">
        <v>1</v>
      </c>
    </row>
    <row r="520" spans="1:4" x14ac:dyDescent="0.2">
      <c r="A520" s="122">
        <v>323</v>
      </c>
      <c r="B520" s="123">
        <v>1285</v>
      </c>
      <c r="C520" s="124" t="s">
        <v>326</v>
      </c>
      <c r="D520" s="125" t="s">
        <v>491</v>
      </c>
    </row>
    <row r="521" spans="1:4" x14ac:dyDescent="0.2">
      <c r="A521" s="122">
        <v>324</v>
      </c>
      <c r="B521" s="123">
        <v>1007</v>
      </c>
      <c r="C521" s="124" t="s">
        <v>328</v>
      </c>
      <c r="D521" s="125">
        <v>1</v>
      </c>
    </row>
    <row r="522" spans="1:4" x14ac:dyDescent="0.2">
      <c r="A522" s="122">
        <v>325</v>
      </c>
      <c r="B522" s="123">
        <v>183</v>
      </c>
      <c r="C522" s="124" t="s">
        <v>329</v>
      </c>
      <c r="D522" s="125">
        <v>1</v>
      </c>
    </row>
    <row r="523" spans="1:4" x14ac:dyDescent="0.2">
      <c r="A523" s="122">
        <v>325</v>
      </c>
      <c r="B523" s="123">
        <v>186</v>
      </c>
      <c r="C523" s="124" t="s">
        <v>329</v>
      </c>
      <c r="D523" s="125">
        <v>1</v>
      </c>
    </row>
    <row r="524" spans="1:4" x14ac:dyDescent="0.2">
      <c r="A524" s="122">
        <v>325</v>
      </c>
      <c r="B524" s="123">
        <v>206</v>
      </c>
      <c r="C524" s="124" t="s">
        <v>329</v>
      </c>
      <c r="D524" s="125">
        <v>2</v>
      </c>
    </row>
    <row r="525" spans="1:4" x14ac:dyDescent="0.2">
      <c r="A525" s="122">
        <v>326</v>
      </c>
      <c r="B525" s="123">
        <v>184</v>
      </c>
      <c r="C525" s="124" t="s">
        <v>329</v>
      </c>
      <c r="D525" s="125">
        <v>1</v>
      </c>
    </row>
    <row r="526" spans="1:4" x14ac:dyDescent="0.2">
      <c r="A526" s="122">
        <v>326</v>
      </c>
      <c r="B526" s="123">
        <v>187</v>
      </c>
      <c r="C526" s="124" t="s">
        <v>329</v>
      </c>
      <c r="D526" s="125" t="s">
        <v>488</v>
      </c>
    </row>
    <row r="527" spans="1:4" x14ac:dyDescent="0.2">
      <c r="A527" s="122">
        <v>326</v>
      </c>
      <c r="B527" s="123">
        <v>210</v>
      </c>
      <c r="C527" s="124" t="s">
        <v>329</v>
      </c>
      <c r="D527" s="125" t="s">
        <v>488</v>
      </c>
    </row>
    <row r="528" spans="1:4" x14ac:dyDescent="0.2">
      <c r="A528" s="122">
        <v>327</v>
      </c>
      <c r="B528" s="123">
        <v>135</v>
      </c>
      <c r="C528" s="124" t="s">
        <v>329</v>
      </c>
      <c r="D528" s="125">
        <v>1</v>
      </c>
    </row>
    <row r="529" spans="1:4" x14ac:dyDescent="0.2">
      <c r="A529" s="122">
        <v>327</v>
      </c>
      <c r="B529" s="123">
        <v>198</v>
      </c>
      <c r="C529" s="124" t="s">
        <v>329</v>
      </c>
      <c r="D529" s="125">
        <v>1</v>
      </c>
    </row>
    <row r="530" spans="1:4" x14ac:dyDescent="0.2">
      <c r="A530" s="122">
        <v>327</v>
      </c>
      <c r="B530" s="123">
        <v>222</v>
      </c>
      <c r="C530" s="124" t="s">
        <v>329</v>
      </c>
      <c r="D530" s="125">
        <v>2</v>
      </c>
    </row>
    <row r="531" spans="1:4" x14ac:dyDescent="0.2">
      <c r="A531" s="122">
        <v>328</v>
      </c>
      <c r="B531" s="123">
        <v>1022</v>
      </c>
      <c r="C531" s="124" t="s">
        <v>329</v>
      </c>
      <c r="D531" s="125">
        <v>1</v>
      </c>
    </row>
    <row r="532" spans="1:4" x14ac:dyDescent="0.2">
      <c r="A532" s="122">
        <v>328</v>
      </c>
      <c r="B532" s="123">
        <v>1023</v>
      </c>
      <c r="C532" s="124" t="s">
        <v>329</v>
      </c>
      <c r="D532" s="125">
        <v>2</v>
      </c>
    </row>
    <row r="533" spans="1:4" x14ac:dyDescent="0.2">
      <c r="A533" s="122">
        <v>328</v>
      </c>
      <c r="B533" s="123">
        <v>1024</v>
      </c>
      <c r="C533" s="124" t="s">
        <v>329</v>
      </c>
      <c r="D533" s="125">
        <v>1</v>
      </c>
    </row>
    <row r="534" spans="1:4" x14ac:dyDescent="0.2">
      <c r="A534" s="122">
        <v>329</v>
      </c>
      <c r="B534" s="123">
        <v>1027</v>
      </c>
      <c r="C534" s="124" t="s">
        <v>329</v>
      </c>
      <c r="D534" s="125">
        <v>1</v>
      </c>
    </row>
    <row r="535" spans="1:4" x14ac:dyDescent="0.2">
      <c r="A535" s="122">
        <v>329</v>
      </c>
      <c r="B535" s="123">
        <v>1028</v>
      </c>
      <c r="C535" s="124" t="s">
        <v>329</v>
      </c>
      <c r="D535" s="125">
        <v>2</v>
      </c>
    </row>
    <row r="536" spans="1:4" x14ac:dyDescent="0.2">
      <c r="A536" s="122">
        <v>329</v>
      </c>
      <c r="B536" s="123">
        <v>1029</v>
      </c>
      <c r="C536" s="124" t="s">
        <v>329</v>
      </c>
      <c r="D536" s="125">
        <v>1</v>
      </c>
    </row>
    <row r="537" spans="1:4" x14ac:dyDescent="0.2">
      <c r="A537" s="122">
        <v>330</v>
      </c>
      <c r="B537" s="123">
        <v>1075</v>
      </c>
      <c r="C537" s="124" t="s">
        <v>329</v>
      </c>
      <c r="D537" s="125">
        <v>2</v>
      </c>
    </row>
    <row r="538" spans="1:4" x14ac:dyDescent="0.2">
      <c r="A538" s="122">
        <v>330</v>
      </c>
      <c r="B538" s="123">
        <v>1076</v>
      </c>
      <c r="C538" s="124" t="s">
        <v>329</v>
      </c>
      <c r="D538" s="125">
        <v>1</v>
      </c>
    </row>
    <row r="539" spans="1:4" x14ac:dyDescent="0.2">
      <c r="A539" s="122">
        <v>330</v>
      </c>
      <c r="B539" s="123">
        <v>1077</v>
      </c>
      <c r="C539" s="124" t="s">
        <v>329</v>
      </c>
      <c r="D539" s="125">
        <v>2</v>
      </c>
    </row>
    <row r="540" spans="1:4" x14ac:dyDescent="0.2">
      <c r="A540" s="122">
        <v>331</v>
      </c>
      <c r="B540" s="123">
        <v>1167</v>
      </c>
      <c r="C540" s="124" t="s">
        <v>329</v>
      </c>
      <c r="D540" s="125">
        <v>1</v>
      </c>
    </row>
    <row r="541" spans="1:4" x14ac:dyDescent="0.2">
      <c r="A541" s="122">
        <v>331</v>
      </c>
      <c r="B541" s="123">
        <v>1168</v>
      </c>
      <c r="C541" s="124" t="s">
        <v>329</v>
      </c>
      <c r="D541" s="125">
        <v>1</v>
      </c>
    </row>
    <row r="542" spans="1:4" x14ac:dyDescent="0.2">
      <c r="A542" s="122">
        <v>331</v>
      </c>
      <c r="B542" s="123">
        <v>1169</v>
      </c>
      <c r="C542" s="124" t="s">
        <v>329</v>
      </c>
      <c r="D542" s="125">
        <v>2</v>
      </c>
    </row>
    <row r="543" spans="1:4" x14ac:dyDescent="0.2">
      <c r="A543" s="122">
        <v>332</v>
      </c>
      <c r="B543" s="123">
        <v>1235</v>
      </c>
      <c r="C543" s="124" t="s">
        <v>329</v>
      </c>
      <c r="D543" s="125" t="s">
        <v>483</v>
      </c>
    </row>
    <row r="544" spans="1:4" x14ac:dyDescent="0.2">
      <c r="A544" s="122">
        <v>332</v>
      </c>
      <c r="B544" s="123">
        <v>1236</v>
      </c>
      <c r="C544" s="124" t="s">
        <v>329</v>
      </c>
      <c r="D544" s="125" t="s">
        <v>483</v>
      </c>
    </row>
    <row r="545" spans="1:4" x14ac:dyDescent="0.2">
      <c r="A545" s="122">
        <v>332</v>
      </c>
      <c r="B545" s="123">
        <v>1237</v>
      </c>
      <c r="C545" s="124" t="s">
        <v>329</v>
      </c>
      <c r="D545" s="125" t="s">
        <v>483</v>
      </c>
    </row>
    <row r="546" spans="1:4" x14ac:dyDescent="0.2">
      <c r="A546" s="122">
        <v>334</v>
      </c>
      <c r="B546" s="123">
        <v>1131</v>
      </c>
      <c r="C546" s="124" t="s">
        <v>330</v>
      </c>
      <c r="D546" s="125">
        <v>1</v>
      </c>
    </row>
    <row r="547" spans="1:4" x14ac:dyDescent="0.2">
      <c r="A547" s="122">
        <v>334</v>
      </c>
      <c r="B547" s="123">
        <v>1132</v>
      </c>
      <c r="C547" s="124" t="s">
        <v>330</v>
      </c>
      <c r="D547" s="125">
        <v>1</v>
      </c>
    </row>
    <row r="548" spans="1:4" x14ac:dyDescent="0.2">
      <c r="A548" s="122">
        <v>334</v>
      </c>
      <c r="B548" s="123">
        <v>1133</v>
      </c>
      <c r="C548" s="124" t="s">
        <v>330</v>
      </c>
      <c r="D548" s="125">
        <v>2</v>
      </c>
    </row>
    <row r="549" spans="1:4" x14ac:dyDescent="0.2">
      <c r="A549" s="122">
        <v>335</v>
      </c>
      <c r="B549" s="123">
        <v>18</v>
      </c>
      <c r="C549" s="124" t="s">
        <v>331</v>
      </c>
      <c r="D549" s="125">
        <v>1</v>
      </c>
    </row>
    <row r="550" spans="1:4" x14ac:dyDescent="0.2">
      <c r="A550" s="122">
        <v>336</v>
      </c>
      <c r="B550" s="123">
        <v>20</v>
      </c>
      <c r="C550" s="124" t="s">
        <v>332</v>
      </c>
      <c r="D550" s="125" t="s">
        <v>246</v>
      </c>
    </row>
    <row r="551" spans="1:4" x14ac:dyDescent="0.2">
      <c r="A551" s="122">
        <v>337</v>
      </c>
      <c r="B551" s="123">
        <v>82</v>
      </c>
      <c r="C551" s="124" t="s">
        <v>332</v>
      </c>
      <c r="D551" s="125" t="s">
        <v>246</v>
      </c>
    </row>
    <row r="552" spans="1:4" x14ac:dyDescent="0.2">
      <c r="A552" s="122">
        <v>338</v>
      </c>
      <c r="B552" s="123">
        <v>1365</v>
      </c>
      <c r="C552" s="124" t="s">
        <v>333</v>
      </c>
      <c r="D552" s="125">
        <v>2</v>
      </c>
    </row>
    <row r="553" spans="1:4" x14ac:dyDescent="0.2">
      <c r="A553" s="122">
        <v>338</v>
      </c>
      <c r="B553" s="123">
        <v>1366</v>
      </c>
      <c r="C553" s="124" t="s">
        <v>333</v>
      </c>
      <c r="D553" s="125">
        <v>1</v>
      </c>
    </row>
    <row r="554" spans="1:4" x14ac:dyDescent="0.2">
      <c r="A554" s="122">
        <v>339</v>
      </c>
      <c r="B554" s="123">
        <v>1025</v>
      </c>
      <c r="C554" s="124" t="s">
        <v>334</v>
      </c>
      <c r="D554" s="125" t="s">
        <v>246</v>
      </c>
    </row>
    <row r="555" spans="1:4" x14ac:dyDescent="0.2">
      <c r="A555" s="122">
        <v>340</v>
      </c>
      <c r="B555" s="123">
        <v>1030</v>
      </c>
      <c r="C555" s="124" t="s">
        <v>334</v>
      </c>
      <c r="D555" s="125" t="s">
        <v>246</v>
      </c>
    </row>
    <row r="556" spans="1:4" x14ac:dyDescent="0.2">
      <c r="A556" s="122">
        <v>341</v>
      </c>
      <c r="B556" s="123">
        <v>1032</v>
      </c>
      <c r="C556" s="124" t="s">
        <v>334</v>
      </c>
      <c r="D556" s="125" t="s">
        <v>246</v>
      </c>
    </row>
    <row r="557" spans="1:4" x14ac:dyDescent="0.2">
      <c r="A557" s="122">
        <v>342</v>
      </c>
      <c r="B557" s="123">
        <v>1123</v>
      </c>
      <c r="C557" s="124" t="s">
        <v>335</v>
      </c>
      <c r="D557" s="125">
        <v>2</v>
      </c>
    </row>
    <row r="558" spans="1:4" x14ac:dyDescent="0.2">
      <c r="A558" s="122">
        <v>343</v>
      </c>
      <c r="B558" s="123">
        <v>1134</v>
      </c>
      <c r="C558" s="124" t="s">
        <v>336</v>
      </c>
      <c r="D558" s="125">
        <v>2</v>
      </c>
    </row>
    <row r="559" spans="1:4" x14ac:dyDescent="0.2">
      <c r="A559" s="122">
        <v>344</v>
      </c>
      <c r="B559" s="123">
        <v>1135</v>
      </c>
      <c r="C559" s="124" t="s">
        <v>337</v>
      </c>
      <c r="D559" s="125">
        <v>1</v>
      </c>
    </row>
    <row r="560" spans="1:4" x14ac:dyDescent="0.2">
      <c r="A560" s="122">
        <v>344</v>
      </c>
      <c r="B560" s="123">
        <v>1136</v>
      </c>
      <c r="C560" s="124" t="s">
        <v>337</v>
      </c>
      <c r="D560" s="125" t="s">
        <v>246</v>
      </c>
    </row>
    <row r="561" spans="1:4" x14ac:dyDescent="0.2">
      <c r="A561" s="122">
        <v>344</v>
      </c>
      <c r="B561" s="123">
        <v>1137</v>
      </c>
      <c r="C561" s="124" t="s">
        <v>337</v>
      </c>
      <c r="D561" s="125">
        <v>2</v>
      </c>
    </row>
    <row r="562" spans="1:4" x14ac:dyDescent="0.2">
      <c r="A562" s="122">
        <v>345</v>
      </c>
      <c r="B562" s="123">
        <v>1138</v>
      </c>
      <c r="C562" s="124" t="s">
        <v>338</v>
      </c>
      <c r="D562" s="125">
        <v>2</v>
      </c>
    </row>
    <row r="563" spans="1:4" x14ac:dyDescent="0.2">
      <c r="A563" s="122">
        <v>346</v>
      </c>
      <c r="B563" s="123">
        <v>1130</v>
      </c>
      <c r="C563" s="124" t="s">
        <v>339</v>
      </c>
      <c r="D563" s="125" t="s">
        <v>485</v>
      </c>
    </row>
    <row r="564" spans="1:4" x14ac:dyDescent="0.2">
      <c r="A564" s="122">
        <v>347</v>
      </c>
      <c r="B564" s="123">
        <v>48</v>
      </c>
      <c r="C564" s="124" t="s">
        <v>340</v>
      </c>
      <c r="D564" s="125" t="s">
        <v>246</v>
      </c>
    </row>
    <row r="565" spans="1:4" x14ac:dyDescent="0.2">
      <c r="A565" s="122">
        <v>348</v>
      </c>
      <c r="B565" s="123">
        <v>49</v>
      </c>
      <c r="C565" s="124" t="s">
        <v>340</v>
      </c>
      <c r="D565" s="125" t="s">
        <v>246</v>
      </c>
    </row>
    <row r="566" spans="1:4" x14ac:dyDescent="0.2">
      <c r="A566" s="122">
        <v>349</v>
      </c>
      <c r="B566" s="123">
        <v>50</v>
      </c>
      <c r="C566" s="124" t="s">
        <v>284</v>
      </c>
      <c r="D566" s="125">
        <v>1</v>
      </c>
    </row>
    <row r="567" spans="1:4" x14ac:dyDescent="0.2">
      <c r="A567" s="122">
        <v>349</v>
      </c>
      <c r="B567" s="123">
        <v>222</v>
      </c>
      <c r="C567" s="124" t="s">
        <v>284</v>
      </c>
      <c r="D567" s="125">
        <v>2</v>
      </c>
    </row>
    <row r="568" spans="1:4" x14ac:dyDescent="0.2">
      <c r="A568" s="122">
        <v>350</v>
      </c>
      <c r="B568" s="123">
        <v>1047</v>
      </c>
      <c r="C568" s="124" t="s">
        <v>341</v>
      </c>
      <c r="D568" s="125" t="s">
        <v>246</v>
      </c>
    </row>
    <row r="569" spans="1:4" x14ac:dyDescent="0.2">
      <c r="A569" s="122">
        <v>351</v>
      </c>
      <c r="B569" s="123">
        <v>1082</v>
      </c>
      <c r="C569" s="124" t="s">
        <v>342</v>
      </c>
      <c r="D569" s="125">
        <v>1</v>
      </c>
    </row>
    <row r="570" spans="1:4" x14ac:dyDescent="0.2">
      <c r="A570" s="122">
        <v>352</v>
      </c>
      <c r="B570" s="123">
        <v>1097</v>
      </c>
      <c r="C570" s="124" t="s">
        <v>343</v>
      </c>
      <c r="D570" s="125">
        <v>1</v>
      </c>
    </row>
    <row r="571" spans="1:4" x14ac:dyDescent="0.2">
      <c r="A571" s="122">
        <v>353</v>
      </c>
      <c r="B571" s="123">
        <v>1103</v>
      </c>
      <c r="C571" s="124" t="s">
        <v>344</v>
      </c>
      <c r="D571" s="125">
        <v>1</v>
      </c>
    </row>
    <row r="572" spans="1:4" x14ac:dyDescent="0.2">
      <c r="A572" s="122">
        <v>354</v>
      </c>
      <c r="B572" s="123">
        <v>64</v>
      </c>
      <c r="C572" s="124" t="s">
        <v>260</v>
      </c>
      <c r="D572" s="125" t="s">
        <v>483</v>
      </c>
    </row>
    <row r="573" spans="1:4" x14ac:dyDescent="0.2">
      <c r="A573" s="122">
        <v>355</v>
      </c>
      <c r="B573" s="123">
        <v>1392</v>
      </c>
      <c r="C573" s="124" t="s">
        <v>345</v>
      </c>
      <c r="D573" s="125">
        <v>1</v>
      </c>
    </row>
    <row r="574" spans="1:4" x14ac:dyDescent="0.2">
      <c r="A574" s="122">
        <v>355</v>
      </c>
      <c r="B574" s="123">
        <v>1393</v>
      </c>
      <c r="C574" s="124" t="s">
        <v>345</v>
      </c>
      <c r="D574" s="125">
        <v>1</v>
      </c>
    </row>
    <row r="575" spans="1:4" x14ac:dyDescent="0.2">
      <c r="A575" s="122">
        <v>357</v>
      </c>
      <c r="B575" s="123">
        <v>1200</v>
      </c>
      <c r="C575" s="124" t="s">
        <v>346</v>
      </c>
      <c r="D575" s="125" t="s">
        <v>483</v>
      </c>
    </row>
    <row r="576" spans="1:4" x14ac:dyDescent="0.2">
      <c r="A576" s="122">
        <v>357</v>
      </c>
      <c r="B576" s="123">
        <v>1201</v>
      </c>
      <c r="C576" s="124" t="s">
        <v>346</v>
      </c>
      <c r="D576" s="125" t="s">
        <v>483</v>
      </c>
    </row>
    <row r="577" spans="1:4" x14ac:dyDescent="0.2">
      <c r="A577" s="122">
        <v>358</v>
      </c>
      <c r="B577" s="123">
        <v>1202</v>
      </c>
      <c r="C577" s="124" t="s">
        <v>346</v>
      </c>
      <c r="D577" s="125" t="s">
        <v>483</v>
      </c>
    </row>
    <row r="578" spans="1:4" x14ac:dyDescent="0.2">
      <c r="A578" s="122">
        <v>358</v>
      </c>
      <c r="B578" s="123">
        <v>1203</v>
      </c>
      <c r="C578" s="124" t="s">
        <v>346</v>
      </c>
      <c r="D578" s="125" t="s">
        <v>483</v>
      </c>
    </row>
    <row r="579" spans="1:4" x14ac:dyDescent="0.2">
      <c r="A579" s="122">
        <v>359</v>
      </c>
      <c r="B579" s="123">
        <v>1204</v>
      </c>
      <c r="C579" s="124" t="s">
        <v>346</v>
      </c>
      <c r="D579" s="125" t="s">
        <v>483</v>
      </c>
    </row>
    <row r="580" spans="1:4" x14ac:dyDescent="0.2">
      <c r="A580" s="122">
        <v>359</v>
      </c>
      <c r="B580" s="123">
        <v>1205</v>
      </c>
      <c r="C580" s="124" t="s">
        <v>346</v>
      </c>
      <c r="D580" s="125" t="s">
        <v>483</v>
      </c>
    </row>
    <row r="581" spans="1:4" x14ac:dyDescent="0.2">
      <c r="A581" s="122">
        <v>360</v>
      </c>
      <c r="B581" s="123">
        <v>1206</v>
      </c>
      <c r="C581" s="124" t="s">
        <v>346</v>
      </c>
      <c r="D581" s="125" t="s">
        <v>483</v>
      </c>
    </row>
    <row r="582" spans="1:4" x14ac:dyDescent="0.2">
      <c r="A582" s="122">
        <v>360</v>
      </c>
      <c r="B582" s="123">
        <v>1207</v>
      </c>
      <c r="C582" s="124" t="s">
        <v>346</v>
      </c>
      <c r="D582" s="125" t="s">
        <v>483</v>
      </c>
    </row>
    <row r="583" spans="1:4" x14ac:dyDescent="0.2">
      <c r="A583" s="122">
        <v>361</v>
      </c>
      <c r="B583" s="123">
        <v>1208</v>
      </c>
      <c r="C583" s="124" t="s">
        <v>346</v>
      </c>
      <c r="D583" s="125" t="s">
        <v>483</v>
      </c>
    </row>
    <row r="584" spans="1:4" x14ac:dyDescent="0.2">
      <c r="A584" s="122">
        <v>361</v>
      </c>
      <c r="B584" s="123">
        <v>1209</v>
      </c>
      <c r="C584" s="124" t="s">
        <v>346</v>
      </c>
      <c r="D584" s="125" t="s">
        <v>483</v>
      </c>
    </row>
    <row r="585" spans="1:4" x14ac:dyDescent="0.2">
      <c r="A585" s="122">
        <v>362</v>
      </c>
      <c r="B585" s="123">
        <v>1210</v>
      </c>
      <c r="C585" s="124" t="s">
        <v>346</v>
      </c>
      <c r="D585" s="125" t="s">
        <v>483</v>
      </c>
    </row>
    <row r="586" spans="1:4" x14ac:dyDescent="0.2">
      <c r="A586" s="122">
        <v>362</v>
      </c>
      <c r="B586" s="123">
        <v>1211</v>
      </c>
      <c r="C586" s="124" t="s">
        <v>346</v>
      </c>
      <c r="D586" s="125" t="s">
        <v>483</v>
      </c>
    </row>
    <row r="587" spans="1:4" x14ac:dyDescent="0.2">
      <c r="A587" s="122">
        <v>363</v>
      </c>
      <c r="B587" s="123">
        <v>1212</v>
      </c>
      <c r="C587" s="124" t="s">
        <v>346</v>
      </c>
      <c r="D587" s="125" t="s">
        <v>483</v>
      </c>
    </row>
    <row r="588" spans="1:4" x14ac:dyDescent="0.2">
      <c r="A588" s="122">
        <v>363</v>
      </c>
      <c r="B588" s="123">
        <v>1213</v>
      </c>
      <c r="C588" s="124" t="s">
        <v>346</v>
      </c>
      <c r="D588" s="125" t="s">
        <v>483</v>
      </c>
    </row>
    <row r="589" spans="1:4" x14ac:dyDescent="0.2">
      <c r="A589" s="122">
        <v>364</v>
      </c>
      <c r="B589" s="123">
        <v>1214</v>
      </c>
      <c r="C589" s="124" t="s">
        <v>346</v>
      </c>
      <c r="D589" s="125" t="s">
        <v>483</v>
      </c>
    </row>
    <row r="590" spans="1:4" x14ac:dyDescent="0.2">
      <c r="A590" s="122">
        <v>364</v>
      </c>
      <c r="B590" s="123">
        <v>1215</v>
      </c>
      <c r="C590" s="124" t="s">
        <v>346</v>
      </c>
      <c r="D590" s="125" t="s">
        <v>483</v>
      </c>
    </row>
    <row r="591" spans="1:4" x14ac:dyDescent="0.2">
      <c r="A591" s="122">
        <v>365</v>
      </c>
      <c r="B591" s="123">
        <v>1216</v>
      </c>
      <c r="C591" s="124" t="s">
        <v>346</v>
      </c>
      <c r="D591" s="125" t="s">
        <v>483</v>
      </c>
    </row>
    <row r="592" spans="1:4" x14ac:dyDescent="0.2">
      <c r="A592" s="122">
        <v>365</v>
      </c>
      <c r="B592" s="123">
        <v>1217</v>
      </c>
      <c r="C592" s="124" t="s">
        <v>346</v>
      </c>
      <c r="D592" s="125" t="s">
        <v>483</v>
      </c>
    </row>
    <row r="593" spans="1:4" x14ac:dyDescent="0.2">
      <c r="A593" s="122">
        <v>366</v>
      </c>
      <c r="B593" s="123">
        <v>1218</v>
      </c>
      <c r="C593" s="124" t="s">
        <v>346</v>
      </c>
      <c r="D593" s="125" t="s">
        <v>483</v>
      </c>
    </row>
    <row r="594" spans="1:4" x14ac:dyDescent="0.2">
      <c r="A594" s="122">
        <v>366</v>
      </c>
      <c r="B594" s="123">
        <v>1219</v>
      </c>
      <c r="C594" s="124" t="s">
        <v>346</v>
      </c>
      <c r="D594" s="125" t="s">
        <v>483</v>
      </c>
    </row>
    <row r="595" spans="1:4" x14ac:dyDescent="0.2">
      <c r="A595" s="122">
        <v>367</v>
      </c>
      <c r="B595" s="123">
        <v>1220</v>
      </c>
      <c r="C595" s="124" t="s">
        <v>346</v>
      </c>
      <c r="D595" s="125" t="s">
        <v>483</v>
      </c>
    </row>
    <row r="596" spans="1:4" x14ac:dyDescent="0.2">
      <c r="A596" s="122">
        <v>367</v>
      </c>
      <c r="B596" s="123">
        <v>1221</v>
      </c>
      <c r="C596" s="124" t="s">
        <v>346</v>
      </c>
      <c r="D596" s="125" t="s">
        <v>483</v>
      </c>
    </row>
    <row r="597" spans="1:4" x14ac:dyDescent="0.2">
      <c r="A597" s="122">
        <v>368</v>
      </c>
      <c r="B597" s="123">
        <v>1222</v>
      </c>
      <c r="C597" s="124" t="s">
        <v>346</v>
      </c>
      <c r="D597" s="125" t="s">
        <v>483</v>
      </c>
    </row>
    <row r="598" spans="1:4" x14ac:dyDescent="0.2">
      <c r="A598" s="122">
        <v>368</v>
      </c>
      <c r="B598" s="123">
        <v>1223</v>
      </c>
      <c r="C598" s="124" t="s">
        <v>346</v>
      </c>
      <c r="D598" s="125" t="s">
        <v>483</v>
      </c>
    </row>
    <row r="599" spans="1:4" x14ac:dyDescent="0.2">
      <c r="A599" s="122">
        <v>369</v>
      </c>
      <c r="B599" s="123">
        <v>1224</v>
      </c>
      <c r="C599" s="124" t="s">
        <v>346</v>
      </c>
      <c r="D599" s="125" t="s">
        <v>483</v>
      </c>
    </row>
    <row r="600" spans="1:4" x14ac:dyDescent="0.2">
      <c r="A600" s="122">
        <v>369</v>
      </c>
      <c r="B600" s="123">
        <v>1225</v>
      </c>
      <c r="C600" s="124" t="s">
        <v>346</v>
      </c>
      <c r="D600" s="125" t="s">
        <v>483</v>
      </c>
    </row>
    <row r="601" spans="1:4" x14ac:dyDescent="0.2">
      <c r="A601" s="122">
        <v>370</v>
      </c>
      <c r="B601" s="123">
        <v>1226</v>
      </c>
      <c r="C601" s="124" t="s">
        <v>346</v>
      </c>
      <c r="D601" s="125" t="s">
        <v>483</v>
      </c>
    </row>
    <row r="602" spans="1:4" x14ac:dyDescent="0.2">
      <c r="A602" s="122">
        <v>370</v>
      </c>
      <c r="B602" s="123">
        <v>1227</v>
      </c>
      <c r="C602" s="124" t="s">
        <v>346</v>
      </c>
      <c r="D602" s="125" t="s">
        <v>483</v>
      </c>
    </row>
    <row r="603" spans="1:4" x14ac:dyDescent="0.2">
      <c r="A603" s="122">
        <v>371</v>
      </c>
      <c r="B603" s="123">
        <v>1228</v>
      </c>
      <c r="C603" s="124" t="s">
        <v>346</v>
      </c>
      <c r="D603" s="125" t="s">
        <v>483</v>
      </c>
    </row>
    <row r="604" spans="1:4" x14ac:dyDescent="0.2">
      <c r="A604" s="122">
        <v>371</v>
      </c>
      <c r="B604" s="123">
        <v>1229</v>
      </c>
      <c r="C604" s="124" t="s">
        <v>346</v>
      </c>
      <c r="D604" s="125" t="s">
        <v>483</v>
      </c>
    </row>
    <row r="605" spans="1:4" x14ac:dyDescent="0.2">
      <c r="A605" s="122">
        <v>372</v>
      </c>
      <c r="B605" s="123">
        <v>1180</v>
      </c>
      <c r="C605" s="124" t="s">
        <v>326</v>
      </c>
      <c r="D605" s="125">
        <v>1</v>
      </c>
    </row>
    <row r="606" spans="1:4" x14ac:dyDescent="0.2">
      <c r="A606" s="122">
        <v>372</v>
      </c>
      <c r="B606" s="123">
        <v>1181</v>
      </c>
      <c r="C606" s="124" t="s">
        <v>326</v>
      </c>
      <c r="D606" s="125">
        <v>1</v>
      </c>
    </row>
    <row r="607" spans="1:4" x14ac:dyDescent="0.2">
      <c r="A607" s="122">
        <v>373</v>
      </c>
      <c r="B607" s="123">
        <v>31</v>
      </c>
      <c r="C607" s="124" t="s">
        <v>272</v>
      </c>
      <c r="D607" s="125">
        <v>1</v>
      </c>
    </row>
    <row r="608" spans="1:4" x14ac:dyDescent="0.2">
      <c r="A608" s="122">
        <v>373</v>
      </c>
      <c r="B608" s="123">
        <v>213</v>
      </c>
      <c r="C608" s="124" t="s">
        <v>272</v>
      </c>
      <c r="D608" s="125">
        <v>2</v>
      </c>
    </row>
    <row r="609" spans="1:4" x14ac:dyDescent="0.2">
      <c r="A609" s="122">
        <v>374</v>
      </c>
      <c r="B609" s="123">
        <v>30</v>
      </c>
      <c r="C609" s="124" t="s">
        <v>272</v>
      </c>
      <c r="D609" s="125">
        <v>1</v>
      </c>
    </row>
    <row r="610" spans="1:4" x14ac:dyDescent="0.2">
      <c r="A610" s="122">
        <v>374</v>
      </c>
      <c r="B610" s="123">
        <v>214</v>
      </c>
      <c r="C610" s="124" t="s">
        <v>272</v>
      </c>
      <c r="D610" s="125">
        <v>2</v>
      </c>
    </row>
    <row r="611" spans="1:4" x14ac:dyDescent="0.2">
      <c r="A611" s="122">
        <v>375</v>
      </c>
      <c r="B611" s="123">
        <v>32</v>
      </c>
      <c r="C611" s="124" t="s">
        <v>272</v>
      </c>
      <c r="D611" s="125">
        <v>1</v>
      </c>
    </row>
    <row r="612" spans="1:4" x14ac:dyDescent="0.2">
      <c r="A612" s="122">
        <v>375</v>
      </c>
      <c r="B612" s="123">
        <v>215</v>
      </c>
      <c r="C612" s="124" t="s">
        <v>272</v>
      </c>
      <c r="D612" s="125">
        <v>2</v>
      </c>
    </row>
    <row r="613" spans="1:4" x14ac:dyDescent="0.2">
      <c r="A613" s="122">
        <v>376</v>
      </c>
      <c r="B613" s="123">
        <v>34</v>
      </c>
      <c r="C613" s="124" t="s">
        <v>272</v>
      </c>
      <c r="D613" s="125">
        <v>1</v>
      </c>
    </row>
    <row r="614" spans="1:4" x14ac:dyDescent="0.2">
      <c r="A614" s="122">
        <v>376</v>
      </c>
      <c r="B614" s="123">
        <v>216</v>
      </c>
      <c r="C614" s="124" t="s">
        <v>272</v>
      </c>
      <c r="D614" s="125">
        <v>2</v>
      </c>
    </row>
    <row r="615" spans="1:4" x14ac:dyDescent="0.2">
      <c r="A615" s="122">
        <v>377</v>
      </c>
      <c r="B615" s="123">
        <v>35</v>
      </c>
      <c r="C615" s="124" t="s">
        <v>272</v>
      </c>
      <c r="D615" s="125">
        <v>1</v>
      </c>
    </row>
    <row r="616" spans="1:4" x14ac:dyDescent="0.2">
      <c r="A616" s="122">
        <v>377</v>
      </c>
      <c r="B616" s="123">
        <v>217</v>
      </c>
      <c r="C616" s="124" t="s">
        <v>272</v>
      </c>
      <c r="D616" s="125">
        <v>2</v>
      </c>
    </row>
    <row r="617" spans="1:4" x14ac:dyDescent="0.2">
      <c r="A617" s="122">
        <v>378</v>
      </c>
      <c r="B617" s="123">
        <v>36</v>
      </c>
      <c r="C617" s="124" t="s">
        <v>272</v>
      </c>
      <c r="D617" s="125">
        <v>1</v>
      </c>
    </row>
    <row r="618" spans="1:4" x14ac:dyDescent="0.2">
      <c r="A618" s="122">
        <v>378</v>
      </c>
      <c r="B618" s="123">
        <v>218</v>
      </c>
      <c r="C618" s="124" t="s">
        <v>272</v>
      </c>
      <c r="D618" s="125">
        <v>2</v>
      </c>
    </row>
    <row r="619" spans="1:4" x14ac:dyDescent="0.2">
      <c r="A619" s="122">
        <v>380</v>
      </c>
      <c r="B619" s="123">
        <v>37</v>
      </c>
      <c r="C619" s="124" t="s">
        <v>272</v>
      </c>
      <c r="D619" s="125">
        <v>1</v>
      </c>
    </row>
    <row r="620" spans="1:4" x14ac:dyDescent="0.2">
      <c r="A620" s="122">
        <v>380</v>
      </c>
      <c r="B620" s="123">
        <v>220</v>
      </c>
      <c r="C620" s="124" t="s">
        <v>272</v>
      </c>
      <c r="D620" s="125">
        <v>2</v>
      </c>
    </row>
    <row r="621" spans="1:4" x14ac:dyDescent="0.2">
      <c r="A621" s="122">
        <v>381</v>
      </c>
      <c r="B621" s="123">
        <v>1170</v>
      </c>
      <c r="C621" s="124" t="s">
        <v>272</v>
      </c>
      <c r="D621" s="125">
        <v>2</v>
      </c>
    </row>
    <row r="622" spans="1:4" x14ac:dyDescent="0.2">
      <c r="A622" s="122">
        <v>381</v>
      </c>
      <c r="B622" s="123">
        <v>1171</v>
      </c>
      <c r="C622" s="124" t="s">
        <v>272</v>
      </c>
      <c r="D622" s="125">
        <v>1</v>
      </c>
    </row>
    <row r="623" spans="1:4" x14ac:dyDescent="0.2">
      <c r="A623" s="122">
        <v>382</v>
      </c>
      <c r="B623" s="123">
        <v>1172</v>
      </c>
      <c r="C623" s="124" t="s">
        <v>272</v>
      </c>
      <c r="D623" s="125">
        <v>2</v>
      </c>
    </row>
    <row r="624" spans="1:4" x14ac:dyDescent="0.2">
      <c r="A624" s="122">
        <v>382</v>
      </c>
      <c r="B624" s="123">
        <v>1173</v>
      </c>
      <c r="C624" s="124" t="s">
        <v>272</v>
      </c>
      <c r="D624" s="125">
        <v>1</v>
      </c>
    </row>
    <row r="625" spans="1:4" x14ac:dyDescent="0.2">
      <c r="A625" s="122">
        <v>384</v>
      </c>
      <c r="B625" s="123">
        <v>1185</v>
      </c>
      <c r="C625" s="124" t="s">
        <v>284</v>
      </c>
      <c r="D625" s="125">
        <v>1</v>
      </c>
    </row>
    <row r="626" spans="1:4" x14ac:dyDescent="0.2">
      <c r="A626" s="122">
        <v>384</v>
      </c>
      <c r="B626" s="123">
        <v>1186</v>
      </c>
      <c r="C626" s="124" t="s">
        <v>284</v>
      </c>
      <c r="D626" s="125">
        <v>2</v>
      </c>
    </row>
    <row r="627" spans="1:4" x14ac:dyDescent="0.2">
      <c r="A627" s="122">
        <v>385</v>
      </c>
      <c r="B627" s="123">
        <v>1260</v>
      </c>
      <c r="C627" s="124" t="s">
        <v>272</v>
      </c>
      <c r="D627" s="125" t="s">
        <v>483</v>
      </c>
    </row>
    <row r="628" spans="1:4" x14ac:dyDescent="0.2">
      <c r="A628" s="122">
        <v>385</v>
      </c>
      <c r="B628" s="123">
        <v>1261</v>
      </c>
      <c r="C628" s="124" t="s">
        <v>272</v>
      </c>
      <c r="D628" s="125" t="s">
        <v>483</v>
      </c>
    </row>
    <row r="629" spans="1:4" x14ac:dyDescent="0.2">
      <c r="A629" s="122">
        <v>386</v>
      </c>
      <c r="B629" s="123">
        <v>1184</v>
      </c>
      <c r="C629" s="124" t="s">
        <v>253</v>
      </c>
      <c r="D629" s="125" t="s">
        <v>246</v>
      </c>
    </row>
    <row r="630" spans="1:4" x14ac:dyDescent="0.2">
      <c r="A630" s="122">
        <v>387</v>
      </c>
      <c r="B630" s="123">
        <v>1183</v>
      </c>
      <c r="C630" s="124" t="s">
        <v>277</v>
      </c>
      <c r="D630" s="125" t="s">
        <v>246</v>
      </c>
    </row>
    <row r="631" spans="1:4" x14ac:dyDescent="0.2">
      <c r="A631" s="122">
        <v>388</v>
      </c>
      <c r="B631" s="123">
        <v>1262</v>
      </c>
      <c r="C631" s="124" t="s">
        <v>272</v>
      </c>
      <c r="D631" s="125" t="s">
        <v>483</v>
      </c>
    </row>
    <row r="632" spans="1:4" x14ac:dyDescent="0.2">
      <c r="A632" s="122">
        <v>388</v>
      </c>
      <c r="B632" s="123">
        <v>1263</v>
      </c>
      <c r="C632" s="124" t="s">
        <v>272</v>
      </c>
      <c r="D632" s="125" t="s">
        <v>483</v>
      </c>
    </row>
    <row r="633" spans="1:4" x14ac:dyDescent="0.2">
      <c r="A633" s="122">
        <v>389</v>
      </c>
      <c r="B633" s="123">
        <v>1182</v>
      </c>
      <c r="C633" s="124" t="s">
        <v>263</v>
      </c>
      <c r="D633" s="125" t="s">
        <v>246</v>
      </c>
    </row>
    <row r="634" spans="1:4" x14ac:dyDescent="0.2">
      <c r="A634" s="122">
        <v>390</v>
      </c>
      <c r="B634" s="123">
        <v>1291</v>
      </c>
      <c r="C634" s="124" t="s">
        <v>272</v>
      </c>
      <c r="D634" s="125">
        <v>2</v>
      </c>
    </row>
    <row r="635" spans="1:4" x14ac:dyDescent="0.2">
      <c r="A635" s="122">
        <v>390</v>
      </c>
      <c r="B635" s="123">
        <v>1292</v>
      </c>
      <c r="C635" s="124" t="s">
        <v>272</v>
      </c>
      <c r="D635" s="125">
        <v>1</v>
      </c>
    </row>
    <row r="636" spans="1:4" x14ac:dyDescent="0.2">
      <c r="A636" s="122">
        <v>391</v>
      </c>
      <c r="B636" s="123">
        <v>29</v>
      </c>
      <c r="C636" s="124" t="s">
        <v>347</v>
      </c>
      <c r="D636" s="125" t="s">
        <v>246</v>
      </c>
    </row>
    <row r="637" spans="1:4" x14ac:dyDescent="0.2">
      <c r="A637" s="122">
        <v>392</v>
      </c>
      <c r="B637" s="123">
        <v>90</v>
      </c>
      <c r="C637" s="124" t="s">
        <v>348</v>
      </c>
      <c r="D637" s="125">
        <v>1</v>
      </c>
    </row>
    <row r="638" spans="1:4" x14ac:dyDescent="0.2">
      <c r="A638" s="122">
        <v>393</v>
      </c>
      <c r="B638" s="123">
        <v>1</v>
      </c>
      <c r="C638" s="124" t="s">
        <v>349</v>
      </c>
      <c r="D638" s="125">
        <v>1</v>
      </c>
    </row>
    <row r="639" spans="1:4" x14ac:dyDescent="0.2">
      <c r="A639" s="122">
        <v>394</v>
      </c>
      <c r="B639" s="123">
        <v>1176</v>
      </c>
      <c r="C639" s="124" t="s">
        <v>305</v>
      </c>
      <c r="D639" s="125">
        <v>1</v>
      </c>
    </row>
    <row r="640" spans="1:4" x14ac:dyDescent="0.2">
      <c r="A640" s="122">
        <v>394</v>
      </c>
      <c r="B640" s="123">
        <v>1177</v>
      </c>
      <c r="C640" s="124" t="s">
        <v>305</v>
      </c>
      <c r="D640" s="125">
        <v>2</v>
      </c>
    </row>
    <row r="641" spans="1:4" x14ac:dyDescent="0.2">
      <c r="A641" s="122">
        <v>395</v>
      </c>
      <c r="B641" s="123">
        <v>1044</v>
      </c>
      <c r="C641" s="124" t="s">
        <v>350</v>
      </c>
      <c r="D641" s="125">
        <v>2</v>
      </c>
    </row>
    <row r="642" spans="1:4" x14ac:dyDescent="0.2">
      <c r="A642" s="122">
        <v>395</v>
      </c>
      <c r="B642" s="123">
        <v>1045</v>
      </c>
      <c r="C642" s="124" t="s">
        <v>350</v>
      </c>
      <c r="D642" s="125">
        <v>1</v>
      </c>
    </row>
    <row r="643" spans="1:4" x14ac:dyDescent="0.2">
      <c r="A643" s="122">
        <v>395</v>
      </c>
      <c r="B643" s="123">
        <v>1046</v>
      </c>
      <c r="C643" s="124" t="s">
        <v>350</v>
      </c>
      <c r="D643" s="125">
        <v>1</v>
      </c>
    </row>
    <row r="644" spans="1:4" x14ac:dyDescent="0.2">
      <c r="A644" s="122">
        <v>396</v>
      </c>
      <c r="B644" s="123">
        <v>1323</v>
      </c>
      <c r="C644" s="124" t="s">
        <v>282</v>
      </c>
      <c r="D644" s="125">
        <v>1</v>
      </c>
    </row>
    <row r="645" spans="1:4" x14ac:dyDescent="0.2">
      <c r="A645" s="122">
        <v>397</v>
      </c>
      <c r="B645" s="123">
        <v>1346</v>
      </c>
      <c r="C645" s="124" t="s">
        <v>351</v>
      </c>
      <c r="D645" s="125">
        <v>1</v>
      </c>
    </row>
    <row r="646" spans="1:4" x14ac:dyDescent="0.2">
      <c r="A646" s="122">
        <v>398</v>
      </c>
      <c r="B646" s="123">
        <v>72</v>
      </c>
      <c r="C646" s="124" t="s">
        <v>352</v>
      </c>
      <c r="D646" s="125">
        <v>2</v>
      </c>
    </row>
    <row r="647" spans="1:4" x14ac:dyDescent="0.2">
      <c r="A647" s="122">
        <v>399</v>
      </c>
      <c r="B647" s="123">
        <v>27</v>
      </c>
      <c r="C647" s="124" t="s">
        <v>353</v>
      </c>
      <c r="D647" s="125" t="s">
        <v>491</v>
      </c>
    </row>
    <row r="648" spans="1:4" x14ac:dyDescent="0.2">
      <c r="A648" s="122">
        <v>400</v>
      </c>
      <c r="B648" s="123">
        <v>58</v>
      </c>
      <c r="C648" s="124" t="s">
        <v>304</v>
      </c>
      <c r="D648" s="125">
        <v>1</v>
      </c>
    </row>
    <row r="649" spans="1:4" x14ac:dyDescent="0.2">
      <c r="A649" s="122">
        <v>400</v>
      </c>
      <c r="B649" s="123">
        <v>190</v>
      </c>
      <c r="C649" s="124" t="s">
        <v>304</v>
      </c>
      <c r="D649" s="125" t="s">
        <v>488</v>
      </c>
    </row>
    <row r="650" spans="1:4" x14ac:dyDescent="0.2">
      <c r="A650" s="122">
        <v>401</v>
      </c>
      <c r="B650" s="123">
        <v>1157</v>
      </c>
      <c r="C650" s="124" t="s">
        <v>354</v>
      </c>
      <c r="D650" s="125" t="s">
        <v>246</v>
      </c>
    </row>
    <row r="651" spans="1:4" x14ac:dyDescent="0.2">
      <c r="A651" s="122">
        <v>403</v>
      </c>
      <c r="B651" s="123">
        <v>1178</v>
      </c>
      <c r="C651" s="124" t="s">
        <v>259</v>
      </c>
      <c r="D651" s="125">
        <v>1</v>
      </c>
    </row>
    <row r="652" spans="1:4" x14ac:dyDescent="0.2">
      <c r="A652" s="122">
        <v>403</v>
      </c>
      <c r="B652" s="123">
        <v>1179</v>
      </c>
      <c r="C652" s="124" t="s">
        <v>259</v>
      </c>
      <c r="D652" s="125">
        <v>2</v>
      </c>
    </row>
    <row r="653" spans="1:4" x14ac:dyDescent="0.2">
      <c r="A653" s="122">
        <v>404</v>
      </c>
      <c r="B653" s="123">
        <v>1161</v>
      </c>
      <c r="C653" s="124" t="s">
        <v>355</v>
      </c>
      <c r="D653" s="125">
        <v>2</v>
      </c>
    </row>
    <row r="654" spans="1:4" x14ac:dyDescent="0.2">
      <c r="A654" s="122">
        <v>404</v>
      </c>
      <c r="B654" s="123">
        <v>1162</v>
      </c>
      <c r="C654" s="124" t="s">
        <v>355</v>
      </c>
      <c r="D654" s="125">
        <v>1</v>
      </c>
    </row>
    <row r="655" spans="1:4" x14ac:dyDescent="0.2">
      <c r="A655" s="122">
        <v>405</v>
      </c>
      <c r="B655" s="123">
        <v>1163</v>
      </c>
      <c r="C655" s="124" t="s">
        <v>356</v>
      </c>
      <c r="D655" s="125" t="s">
        <v>246</v>
      </c>
    </row>
    <row r="656" spans="1:4" x14ac:dyDescent="0.2">
      <c r="A656" s="122">
        <v>406</v>
      </c>
      <c r="B656" s="123">
        <v>77</v>
      </c>
      <c r="C656" s="124" t="s">
        <v>357</v>
      </c>
      <c r="D656" s="125" t="s">
        <v>246</v>
      </c>
    </row>
    <row r="657" spans="1:4" x14ac:dyDescent="0.2">
      <c r="A657" s="122">
        <v>407</v>
      </c>
      <c r="B657" s="123">
        <v>81</v>
      </c>
      <c r="C657" s="124" t="s">
        <v>358</v>
      </c>
      <c r="D657" s="125" t="s">
        <v>246</v>
      </c>
    </row>
    <row r="658" spans="1:4" x14ac:dyDescent="0.2">
      <c r="A658" s="122">
        <v>408</v>
      </c>
      <c r="B658" s="123">
        <v>87</v>
      </c>
      <c r="C658" s="124" t="s">
        <v>359</v>
      </c>
      <c r="D658" s="125" t="s">
        <v>246</v>
      </c>
    </row>
    <row r="659" spans="1:4" x14ac:dyDescent="0.2">
      <c r="A659" s="122">
        <v>409</v>
      </c>
      <c r="B659" s="123">
        <v>89</v>
      </c>
      <c r="C659" s="124" t="s">
        <v>360</v>
      </c>
      <c r="D659" s="125" t="s">
        <v>246</v>
      </c>
    </row>
    <row r="660" spans="1:4" x14ac:dyDescent="0.2">
      <c r="A660" s="122">
        <v>410</v>
      </c>
      <c r="B660" s="123">
        <v>98</v>
      </c>
      <c r="C660" s="124" t="s">
        <v>361</v>
      </c>
      <c r="D660" s="125" t="s">
        <v>246</v>
      </c>
    </row>
    <row r="661" spans="1:4" x14ac:dyDescent="0.2">
      <c r="A661" s="122">
        <v>411</v>
      </c>
      <c r="B661" s="123">
        <v>106</v>
      </c>
      <c r="C661" s="124" t="s">
        <v>362</v>
      </c>
      <c r="D661" s="125" t="s">
        <v>246</v>
      </c>
    </row>
    <row r="662" spans="1:4" x14ac:dyDescent="0.2">
      <c r="A662" s="122">
        <v>412</v>
      </c>
      <c r="B662" s="123">
        <v>107</v>
      </c>
      <c r="C662" s="124" t="s">
        <v>363</v>
      </c>
      <c r="D662" s="125" t="s">
        <v>246</v>
      </c>
    </row>
    <row r="663" spans="1:4" x14ac:dyDescent="0.2">
      <c r="A663" s="122">
        <v>413</v>
      </c>
      <c r="B663" s="123">
        <v>108</v>
      </c>
      <c r="C663" s="124" t="s">
        <v>364</v>
      </c>
      <c r="D663" s="125" t="s">
        <v>246</v>
      </c>
    </row>
    <row r="664" spans="1:4" x14ac:dyDescent="0.2">
      <c r="A664" s="122">
        <v>414</v>
      </c>
      <c r="B664" s="123">
        <v>110</v>
      </c>
      <c r="C664" s="124" t="s">
        <v>365</v>
      </c>
      <c r="D664" s="125" t="s">
        <v>246</v>
      </c>
    </row>
    <row r="665" spans="1:4" x14ac:dyDescent="0.2">
      <c r="A665" s="122">
        <v>415</v>
      </c>
      <c r="B665" s="123">
        <v>165</v>
      </c>
      <c r="C665" s="124" t="s">
        <v>366</v>
      </c>
      <c r="D665" s="125" t="s">
        <v>246</v>
      </c>
    </row>
    <row r="666" spans="1:4" x14ac:dyDescent="0.2">
      <c r="A666" s="122">
        <v>416</v>
      </c>
      <c r="B666" s="123">
        <v>179</v>
      </c>
      <c r="C666" s="124" t="s">
        <v>367</v>
      </c>
      <c r="D666" s="125" t="s">
        <v>246</v>
      </c>
    </row>
    <row r="667" spans="1:4" x14ac:dyDescent="0.2">
      <c r="A667" s="122">
        <v>417</v>
      </c>
      <c r="B667" s="123">
        <v>209</v>
      </c>
      <c r="C667" s="124" t="s">
        <v>368</v>
      </c>
      <c r="D667" s="125" t="s">
        <v>246</v>
      </c>
    </row>
    <row r="668" spans="1:4" x14ac:dyDescent="0.2">
      <c r="A668" s="122">
        <v>418</v>
      </c>
      <c r="B668" s="123">
        <v>188</v>
      </c>
      <c r="C668" s="124" t="s">
        <v>369</v>
      </c>
      <c r="D668" s="125" t="s">
        <v>246</v>
      </c>
    </row>
    <row r="669" spans="1:4" x14ac:dyDescent="0.2">
      <c r="A669" s="122">
        <v>419</v>
      </c>
      <c r="B669" s="123">
        <v>176</v>
      </c>
      <c r="C669" s="124" t="s">
        <v>370</v>
      </c>
      <c r="D669" s="125" t="s">
        <v>246</v>
      </c>
    </row>
    <row r="670" spans="1:4" x14ac:dyDescent="0.2">
      <c r="A670" s="122">
        <v>420</v>
      </c>
      <c r="B670" s="123">
        <v>253</v>
      </c>
      <c r="C670" s="124" t="s">
        <v>371</v>
      </c>
      <c r="D670" s="125" t="s">
        <v>246</v>
      </c>
    </row>
    <row r="671" spans="1:4" x14ac:dyDescent="0.2">
      <c r="A671" s="122">
        <v>421</v>
      </c>
      <c r="B671" s="123">
        <v>222</v>
      </c>
      <c r="C671" s="124" t="s">
        <v>372</v>
      </c>
      <c r="D671" s="125" t="s">
        <v>246</v>
      </c>
    </row>
    <row r="672" spans="1:4" x14ac:dyDescent="0.2">
      <c r="A672" s="122">
        <v>422</v>
      </c>
      <c r="B672" s="123">
        <v>254</v>
      </c>
      <c r="C672" s="124" t="s">
        <v>373</v>
      </c>
      <c r="D672" s="125" t="s">
        <v>246</v>
      </c>
    </row>
    <row r="673" spans="1:4" x14ac:dyDescent="0.2">
      <c r="A673" s="122">
        <v>423</v>
      </c>
      <c r="B673" s="123">
        <v>255</v>
      </c>
      <c r="C673" s="124" t="s">
        <v>374</v>
      </c>
      <c r="D673" s="125" t="s">
        <v>246</v>
      </c>
    </row>
    <row r="674" spans="1:4" x14ac:dyDescent="0.2">
      <c r="A674" s="122">
        <v>424</v>
      </c>
      <c r="B674" s="123">
        <v>256</v>
      </c>
      <c r="C674" s="124" t="s">
        <v>375</v>
      </c>
      <c r="D674" s="125" t="s">
        <v>246</v>
      </c>
    </row>
    <row r="675" spans="1:4" x14ac:dyDescent="0.2">
      <c r="A675" s="122">
        <v>425</v>
      </c>
      <c r="B675" s="123">
        <v>1100</v>
      </c>
      <c r="C675" s="124" t="s">
        <v>376</v>
      </c>
      <c r="D675" s="125">
        <v>2</v>
      </c>
    </row>
    <row r="676" spans="1:4" x14ac:dyDescent="0.2">
      <c r="A676" s="122">
        <v>426</v>
      </c>
      <c r="B676" s="123">
        <v>1189</v>
      </c>
      <c r="C676" s="124" t="s">
        <v>284</v>
      </c>
      <c r="D676" s="125">
        <v>1</v>
      </c>
    </row>
    <row r="677" spans="1:4" x14ac:dyDescent="0.2">
      <c r="A677" s="122">
        <v>426</v>
      </c>
      <c r="B677" s="123">
        <v>1190</v>
      </c>
      <c r="C677" s="124" t="s">
        <v>284</v>
      </c>
      <c r="D677" s="125">
        <v>2</v>
      </c>
    </row>
    <row r="678" spans="1:4" x14ac:dyDescent="0.2">
      <c r="A678" s="122">
        <v>427</v>
      </c>
      <c r="B678" s="123">
        <v>1118</v>
      </c>
      <c r="C678" s="124" t="s">
        <v>377</v>
      </c>
      <c r="D678" s="125">
        <v>1</v>
      </c>
    </row>
    <row r="679" spans="1:4" x14ac:dyDescent="0.2">
      <c r="A679" s="122">
        <v>427</v>
      </c>
      <c r="B679" s="123">
        <v>1119</v>
      </c>
      <c r="C679" s="124" t="s">
        <v>377</v>
      </c>
      <c r="D679" s="125" t="s">
        <v>486</v>
      </c>
    </row>
    <row r="680" spans="1:4" x14ac:dyDescent="0.2">
      <c r="A680" s="122">
        <v>428</v>
      </c>
      <c r="B680" s="123">
        <v>258</v>
      </c>
      <c r="C680" s="124" t="s">
        <v>378</v>
      </c>
      <c r="D680" s="125" t="s">
        <v>379</v>
      </c>
    </row>
    <row r="681" spans="1:4" x14ac:dyDescent="0.2">
      <c r="A681" s="122">
        <v>428</v>
      </c>
      <c r="B681" s="123">
        <v>259</v>
      </c>
      <c r="C681" s="124" t="s">
        <v>378</v>
      </c>
      <c r="D681" s="125" t="s">
        <v>379</v>
      </c>
    </row>
    <row r="682" spans="1:4" x14ac:dyDescent="0.2">
      <c r="A682" s="122">
        <v>429</v>
      </c>
      <c r="B682" s="123">
        <v>260</v>
      </c>
      <c r="C682" s="124" t="s">
        <v>380</v>
      </c>
      <c r="D682" s="125" t="s">
        <v>379</v>
      </c>
    </row>
    <row r="683" spans="1:4" x14ac:dyDescent="0.2">
      <c r="A683" s="122">
        <v>429</v>
      </c>
      <c r="B683" s="123">
        <v>261</v>
      </c>
      <c r="C683" s="124" t="s">
        <v>380</v>
      </c>
      <c r="D683" s="125" t="s">
        <v>379</v>
      </c>
    </row>
    <row r="684" spans="1:4" x14ac:dyDescent="0.2">
      <c r="A684" s="122">
        <v>430</v>
      </c>
      <c r="B684" s="123">
        <v>264</v>
      </c>
      <c r="C684" s="124" t="s">
        <v>381</v>
      </c>
      <c r="D684" s="125" t="s">
        <v>379</v>
      </c>
    </row>
    <row r="685" spans="1:4" x14ac:dyDescent="0.2">
      <c r="A685" s="122">
        <v>430</v>
      </c>
      <c r="B685" s="123">
        <v>265</v>
      </c>
      <c r="C685" s="124" t="s">
        <v>381</v>
      </c>
      <c r="D685" s="125" t="s">
        <v>379</v>
      </c>
    </row>
    <row r="686" spans="1:4" x14ac:dyDescent="0.2">
      <c r="A686" s="122">
        <v>431</v>
      </c>
      <c r="B686" s="123">
        <v>262</v>
      </c>
      <c r="C686" s="124" t="s">
        <v>382</v>
      </c>
      <c r="D686" s="125" t="s">
        <v>379</v>
      </c>
    </row>
    <row r="687" spans="1:4" x14ac:dyDescent="0.2">
      <c r="A687" s="122">
        <v>431</v>
      </c>
      <c r="B687" s="123">
        <v>263</v>
      </c>
      <c r="C687" s="124" t="s">
        <v>382</v>
      </c>
      <c r="D687" s="125" t="s">
        <v>379</v>
      </c>
    </row>
    <row r="688" spans="1:4" x14ac:dyDescent="0.2">
      <c r="A688" s="122">
        <v>432</v>
      </c>
      <c r="B688" s="123">
        <v>1397</v>
      </c>
      <c r="C688" s="124" t="s">
        <v>284</v>
      </c>
      <c r="D688" s="125">
        <v>1</v>
      </c>
    </row>
    <row r="689" spans="1:4" x14ac:dyDescent="0.2">
      <c r="A689" s="122">
        <v>432</v>
      </c>
      <c r="B689" s="123">
        <v>1398</v>
      </c>
      <c r="C689" s="124" t="s">
        <v>284</v>
      </c>
      <c r="D689" s="125">
        <v>2</v>
      </c>
    </row>
    <row r="690" spans="1:4" x14ac:dyDescent="0.2">
      <c r="A690" s="122">
        <v>434</v>
      </c>
      <c r="B690" s="123">
        <v>269</v>
      </c>
      <c r="C690" s="124" t="s">
        <v>383</v>
      </c>
      <c r="D690" s="125" t="s">
        <v>483</v>
      </c>
    </row>
    <row r="691" spans="1:4" x14ac:dyDescent="0.2">
      <c r="A691" s="122">
        <v>435</v>
      </c>
      <c r="B691" s="123">
        <v>270</v>
      </c>
      <c r="C691" s="124" t="s">
        <v>384</v>
      </c>
      <c r="D691" s="125">
        <v>1</v>
      </c>
    </row>
    <row r="692" spans="1:4" x14ac:dyDescent="0.2">
      <c r="A692" s="122">
        <v>435</v>
      </c>
      <c r="B692" s="123">
        <v>271</v>
      </c>
      <c r="C692" s="124" t="s">
        <v>384</v>
      </c>
      <c r="D692" s="125">
        <v>1</v>
      </c>
    </row>
    <row r="693" spans="1:4" x14ac:dyDescent="0.2">
      <c r="A693" s="122">
        <v>435</v>
      </c>
      <c r="B693" s="123">
        <v>272</v>
      </c>
      <c r="C693" s="124" t="s">
        <v>384</v>
      </c>
      <c r="D693" s="125">
        <v>2</v>
      </c>
    </row>
    <row r="694" spans="1:4" x14ac:dyDescent="0.2">
      <c r="A694" s="122">
        <v>436</v>
      </c>
      <c r="B694" s="123">
        <v>273</v>
      </c>
      <c r="C694" s="124" t="s">
        <v>385</v>
      </c>
      <c r="D694" s="125">
        <v>1</v>
      </c>
    </row>
    <row r="695" spans="1:4" x14ac:dyDescent="0.2">
      <c r="A695" s="122">
        <v>436</v>
      </c>
      <c r="B695" s="123">
        <v>274</v>
      </c>
      <c r="C695" s="124" t="s">
        <v>385</v>
      </c>
      <c r="D695" s="125">
        <v>1</v>
      </c>
    </row>
    <row r="696" spans="1:4" x14ac:dyDescent="0.2">
      <c r="A696" s="122">
        <v>436</v>
      </c>
      <c r="B696" s="123">
        <v>275</v>
      </c>
      <c r="C696" s="124" t="s">
        <v>385</v>
      </c>
      <c r="D696" s="125">
        <v>2</v>
      </c>
    </row>
    <row r="697" spans="1:4" x14ac:dyDescent="0.2">
      <c r="A697" s="122">
        <v>437</v>
      </c>
      <c r="B697" s="123">
        <v>1403</v>
      </c>
      <c r="C697" s="124" t="s">
        <v>386</v>
      </c>
      <c r="D697" s="125">
        <v>2</v>
      </c>
    </row>
    <row r="698" spans="1:4" x14ac:dyDescent="0.2">
      <c r="A698" s="122">
        <v>437</v>
      </c>
      <c r="B698" s="123">
        <v>1404</v>
      </c>
      <c r="C698" s="124" t="s">
        <v>386</v>
      </c>
      <c r="D698" s="125">
        <v>1</v>
      </c>
    </row>
    <row r="699" spans="1:4" x14ac:dyDescent="0.2">
      <c r="A699" s="122">
        <v>437</v>
      </c>
      <c r="B699" s="123">
        <v>1405</v>
      </c>
      <c r="C699" s="124" t="s">
        <v>386</v>
      </c>
      <c r="D699" s="125">
        <v>1</v>
      </c>
    </row>
    <row r="700" spans="1:4" x14ac:dyDescent="0.2">
      <c r="A700" s="122">
        <v>439</v>
      </c>
      <c r="B700" s="123">
        <v>346</v>
      </c>
      <c r="C700" s="124" t="s">
        <v>387</v>
      </c>
      <c r="D700" s="125">
        <v>2</v>
      </c>
    </row>
    <row r="701" spans="1:4" x14ac:dyDescent="0.2">
      <c r="A701" s="122">
        <v>439</v>
      </c>
      <c r="B701" s="123">
        <v>349</v>
      </c>
      <c r="C701" s="124" t="s">
        <v>387</v>
      </c>
      <c r="D701" s="125">
        <v>1</v>
      </c>
    </row>
    <row r="702" spans="1:4" x14ac:dyDescent="0.2">
      <c r="A702" s="122">
        <v>440</v>
      </c>
      <c r="B702" s="123">
        <v>210</v>
      </c>
      <c r="C702" s="124" t="s">
        <v>388</v>
      </c>
      <c r="D702" s="125">
        <v>2</v>
      </c>
    </row>
    <row r="703" spans="1:4" x14ac:dyDescent="0.2">
      <c r="A703" s="122">
        <v>440</v>
      </c>
      <c r="B703" s="123">
        <v>347</v>
      </c>
      <c r="C703" s="124" t="s">
        <v>388</v>
      </c>
      <c r="D703" s="125" t="s">
        <v>483</v>
      </c>
    </row>
    <row r="704" spans="1:4" x14ac:dyDescent="0.2">
      <c r="A704" s="122">
        <v>440</v>
      </c>
      <c r="B704" s="123">
        <v>348</v>
      </c>
      <c r="C704" s="124" t="s">
        <v>388</v>
      </c>
      <c r="D704" s="125" t="s">
        <v>483</v>
      </c>
    </row>
    <row r="705" spans="1:4" x14ac:dyDescent="0.2">
      <c r="A705" s="122">
        <v>441</v>
      </c>
      <c r="B705" s="123">
        <v>206</v>
      </c>
      <c r="C705" s="124" t="s">
        <v>288</v>
      </c>
      <c r="D705" s="125">
        <v>2</v>
      </c>
    </row>
    <row r="706" spans="1:4" x14ac:dyDescent="0.2">
      <c r="A706" s="122">
        <v>441</v>
      </c>
      <c r="B706" s="123">
        <v>350</v>
      </c>
      <c r="C706" s="124" t="s">
        <v>288</v>
      </c>
      <c r="D706" s="125">
        <v>1</v>
      </c>
    </row>
    <row r="707" spans="1:4" x14ac:dyDescent="0.2">
      <c r="A707" s="122">
        <v>441</v>
      </c>
      <c r="B707" s="123">
        <v>351</v>
      </c>
      <c r="C707" s="124" t="s">
        <v>288</v>
      </c>
      <c r="D707" s="125">
        <v>1</v>
      </c>
    </row>
    <row r="708" spans="1:4" x14ac:dyDescent="0.2">
      <c r="A708" s="122">
        <v>441</v>
      </c>
      <c r="B708" s="123">
        <v>352</v>
      </c>
      <c r="C708" s="124" t="s">
        <v>288</v>
      </c>
      <c r="D708" s="125">
        <v>1</v>
      </c>
    </row>
    <row r="709" spans="1:4" x14ac:dyDescent="0.2">
      <c r="A709" s="122">
        <v>442</v>
      </c>
      <c r="B709" s="123">
        <v>356</v>
      </c>
      <c r="C709" s="124" t="s">
        <v>284</v>
      </c>
      <c r="D709" s="125" t="s">
        <v>483</v>
      </c>
    </row>
    <row r="710" spans="1:4" x14ac:dyDescent="0.2">
      <c r="A710" s="122">
        <v>442</v>
      </c>
      <c r="B710" s="123">
        <v>357</v>
      </c>
      <c r="C710" s="124" t="s">
        <v>284</v>
      </c>
      <c r="D710" s="125" t="s">
        <v>483</v>
      </c>
    </row>
    <row r="711" spans="1:4" x14ac:dyDescent="0.2">
      <c r="A711" s="122">
        <v>443</v>
      </c>
      <c r="B711" s="123">
        <v>358</v>
      </c>
      <c r="C711" s="124" t="s">
        <v>326</v>
      </c>
      <c r="D711" s="125">
        <v>1</v>
      </c>
    </row>
    <row r="712" spans="1:4" x14ac:dyDescent="0.2">
      <c r="A712" s="122">
        <v>443</v>
      </c>
      <c r="B712" s="123">
        <v>359</v>
      </c>
      <c r="C712" s="124" t="s">
        <v>326</v>
      </c>
      <c r="D712" s="125" t="s">
        <v>488</v>
      </c>
    </row>
    <row r="713" spans="1:4" x14ac:dyDescent="0.2">
      <c r="A713" s="122">
        <v>444</v>
      </c>
      <c r="B713" s="123">
        <v>208</v>
      </c>
      <c r="C713" s="124" t="s">
        <v>329</v>
      </c>
      <c r="D713" s="125">
        <v>2</v>
      </c>
    </row>
    <row r="714" spans="1:4" x14ac:dyDescent="0.2">
      <c r="A714" s="122">
        <v>444</v>
      </c>
      <c r="B714" s="123">
        <v>358</v>
      </c>
      <c r="C714" s="124" t="s">
        <v>329</v>
      </c>
      <c r="D714" s="125" t="s">
        <v>491</v>
      </c>
    </row>
    <row r="715" spans="1:4" x14ac:dyDescent="0.2">
      <c r="A715" s="122">
        <v>444</v>
      </c>
      <c r="B715" s="123">
        <v>360</v>
      </c>
      <c r="C715" s="124" t="s">
        <v>329</v>
      </c>
      <c r="D715" s="125" t="s">
        <v>491</v>
      </c>
    </row>
    <row r="716" spans="1:4" x14ac:dyDescent="0.2">
      <c r="A716" s="122">
        <v>445</v>
      </c>
      <c r="B716" s="123">
        <v>1406</v>
      </c>
      <c r="C716" s="124" t="s">
        <v>389</v>
      </c>
      <c r="D716" s="125">
        <v>1</v>
      </c>
    </row>
    <row r="717" spans="1:4" x14ac:dyDescent="0.2">
      <c r="A717" s="122">
        <v>445</v>
      </c>
      <c r="B717" s="123">
        <v>1407</v>
      </c>
      <c r="C717" s="124" t="s">
        <v>389</v>
      </c>
      <c r="D717" s="125">
        <v>2</v>
      </c>
    </row>
    <row r="718" spans="1:4" x14ac:dyDescent="0.2">
      <c r="A718" s="122">
        <v>446</v>
      </c>
      <c r="B718" s="123">
        <v>1408</v>
      </c>
      <c r="C718" s="124" t="s">
        <v>389</v>
      </c>
      <c r="D718" s="125">
        <v>1</v>
      </c>
    </row>
    <row r="719" spans="1:4" x14ac:dyDescent="0.2">
      <c r="A719" s="122">
        <v>446</v>
      </c>
      <c r="B719" s="123">
        <v>1409</v>
      </c>
      <c r="C719" s="124" t="s">
        <v>389</v>
      </c>
      <c r="D719" s="125">
        <v>2</v>
      </c>
    </row>
    <row r="720" spans="1:4" x14ac:dyDescent="0.2">
      <c r="A720" s="122">
        <v>447</v>
      </c>
      <c r="B720" s="123">
        <v>206</v>
      </c>
      <c r="C720" s="124" t="s">
        <v>300</v>
      </c>
      <c r="D720" s="125">
        <v>2</v>
      </c>
    </row>
    <row r="721" spans="1:4" x14ac:dyDescent="0.2">
      <c r="A721" s="122">
        <v>448</v>
      </c>
      <c r="B721" s="123">
        <v>1125</v>
      </c>
      <c r="C721" s="124" t="s">
        <v>300</v>
      </c>
      <c r="D721" s="125">
        <v>2</v>
      </c>
    </row>
    <row r="722" spans="1:4" x14ac:dyDescent="0.2">
      <c r="A722" s="122">
        <v>449</v>
      </c>
      <c r="B722" s="123">
        <v>1127</v>
      </c>
      <c r="C722" s="124" t="s">
        <v>300</v>
      </c>
      <c r="D722" s="125">
        <v>2</v>
      </c>
    </row>
    <row r="723" spans="1:4" x14ac:dyDescent="0.2">
      <c r="A723" s="122">
        <v>450</v>
      </c>
      <c r="B723" s="123">
        <v>1129</v>
      </c>
      <c r="C723" s="124" t="s">
        <v>300</v>
      </c>
      <c r="D723" s="125">
        <v>2</v>
      </c>
    </row>
    <row r="724" spans="1:4" x14ac:dyDescent="0.2">
      <c r="A724" s="122">
        <v>451</v>
      </c>
      <c r="B724" s="123">
        <v>1140</v>
      </c>
      <c r="C724" s="124" t="s">
        <v>300</v>
      </c>
      <c r="D724" s="125">
        <v>2</v>
      </c>
    </row>
    <row r="725" spans="1:4" x14ac:dyDescent="0.2">
      <c r="A725" s="122">
        <v>452</v>
      </c>
      <c r="B725" s="123">
        <v>1142</v>
      </c>
      <c r="C725" s="124" t="s">
        <v>300</v>
      </c>
      <c r="D725" s="125">
        <v>2</v>
      </c>
    </row>
    <row r="726" spans="1:4" x14ac:dyDescent="0.2">
      <c r="A726" s="122">
        <v>453</v>
      </c>
      <c r="B726" s="123">
        <v>1144</v>
      </c>
      <c r="C726" s="124" t="s">
        <v>300</v>
      </c>
      <c r="D726" s="125">
        <v>2</v>
      </c>
    </row>
    <row r="727" spans="1:4" x14ac:dyDescent="0.2">
      <c r="A727" s="122">
        <v>454</v>
      </c>
      <c r="B727" s="123">
        <v>1146</v>
      </c>
      <c r="C727" s="124" t="s">
        <v>300</v>
      </c>
      <c r="D727" s="125">
        <v>2</v>
      </c>
    </row>
    <row r="728" spans="1:4" x14ac:dyDescent="0.2">
      <c r="A728" s="122">
        <v>455</v>
      </c>
      <c r="B728" s="123">
        <v>1148</v>
      </c>
      <c r="C728" s="124" t="s">
        <v>300</v>
      </c>
      <c r="D728" s="125">
        <v>2</v>
      </c>
    </row>
    <row r="729" spans="1:4" x14ac:dyDescent="0.2">
      <c r="A729" s="122">
        <v>456</v>
      </c>
      <c r="B729" s="123">
        <v>1150</v>
      </c>
      <c r="C729" s="124" t="s">
        <v>300</v>
      </c>
      <c r="D729" s="125">
        <v>2</v>
      </c>
    </row>
    <row r="730" spans="1:4" x14ac:dyDescent="0.2">
      <c r="A730" s="122">
        <v>459</v>
      </c>
      <c r="B730" s="123">
        <v>1398</v>
      </c>
      <c r="C730" s="124" t="s">
        <v>300</v>
      </c>
      <c r="D730" s="125">
        <v>2</v>
      </c>
    </row>
    <row r="731" spans="1:4" x14ac:dyDescent="0.2">
      <c r="A731" s="122">
        <v>460</v>
      </c>
      <c r="B731" s="123">
        <v>361</v>
      </c>
      <c r="C731" s="124" t="s">
        <v>390</v>
      </c>
      <c r="D731" s="125" t="s">
        <v>246</v>
      </c>
    </row>
    <row r="732" spans="1:4" x14ac:dyDescent="0.2">
      <c r="A732" s="122">
        <v>461</v>
      </c>
      <c r="B732" s="123">
        <v>361</v>
      </c>
      <c r="C732" s="124" t="s">
        <v>390</v>
      </c>
      <c r="D732" s="125" t="s">
        <v>246</v>
      </c>
    </row>
    <row r="733" spans="1:4" x14ac:dyDescent="0.2">
      <c r="A733" s="122">
        <v>462</v>
      </c>
      <c r="B733" s="123">
        <v>362</v>
      </c>
      <c r="C733" s="124" t="s">
        <v>391</v>
      </c>
      <c r="D733" s="125" t="s">
        <v>246</v>
      </c>
    </row>
    <row r="734" spans="1:4" x14ac:dyDescent="0.2">
      <c r="A734" s="122">
        <v>463</v>
      </c>
      <c r="B734" s="123">
        <v>363</v>
      </c>
      <c r="C734" s="124" t="s">
        <v>392</v>
      </c>
      <c r="D734" s="125" t="s">
        <v>246</v>
      </c>
    </row>
    <row r="735" spans="1:4" x14ac:dyDescent="0.2">
      <c r="A735" s="122">
        <v>464</v>
      </c>
      <c r="B735" s="123">
        <v>364</v>
      </c>
      <c r="C735" s="124" t="s">
        <v>393</v>
      </c>
      <c r="D735" s="125">
        <v>1</v>
      </c>
    </row>
    <row r="736" spans="1:4" x14ac:dyDescent="0.2">
      <c r="A736" s="122">
        <v>464</v>
      </c>
      <c r="B736" s="123">
        <v>365</v>
      </c>
      <c r="C736" s="124" t="s">
        <v>393</v>
      </c>
      <c r="D736" s="125">
        <v>1</v>
      </c>
    </row>
    <row r="737" spans="1:4" x14ac:dyDescent="0.2">
      <c r="A737" s="122">
        <v>465</v>
      </c>
      <c r="B737" s="123">
        <v>1410</v>
      </c>
      <c r="C737" s="124" t="s">
        <v>394</v>
      </c>
      <c r="D737" s="125">
        <v>1</v>
      </c>
    </row>
    <row r="738" spans="1:4" x14ac:dyDescent="0.2">
      <c r="A738" s="122">
        <v>465</v>
      </c>
      <c r="B738" s="123">
        <v>1411</v>
      </c>
      <c r="C738" s="124" t="s">
        <v>394</v>
      </c>
      <c r="D738" s="125">
        <v>1</v>
      </c>
    </row>
    <row r="739" spans="1:4" x14ac:dyDescent="0.2">
      <c r="A739" s="122">
        <v>466</v>
      </c>
      <c r="B739" s="123">
        <v>366</v>
      </c>
      <c r="C739" s="124" t="s">
        <v>395</v>
      </c>
      <c r="D739" s="125" t="s">
        <v>483</v>
      </c>
    </row>
    <row r="740" spans="1:4" x14ac:dyDescent="0.2">
      <c r="A740" s="122">
        <v>467</v>
      </c>
      <c r="B740" s="123">
        <v>367</v>
      </c>
      <c r="C740" s="124" t="s">
        <v>395</v>
      </c>
      <c r="D740" s="125" t="s">
        <v>483</v>
      </c>
    </row>
    <row r="741" spans="1:4" x14ac:dyDescent="0.2">
      <c r="A741" s="122">
        <v>468</v>
      </c>
      <c r="B741" s="123">
        <v>368</v>
      </c>
      <c r="C741" s="124" t="s">
        <v>395</v>
      </c>
      <c r="D741" s="125" t="s">
        <v>483</v>
      </c>
    </row>
    <row r="742" spans="1:4" x14ac:dyDescent="0.2">
      <c r="A742" s="122">
        <v>469</v>
      </c>
      <c r="B742" s="123">
        <v>369</v>
      </c>
      <c r="C742" s="124" t="s">
        <v>395</v>
      </c>
      <c r="D742" s="125" t="s">
        <v>483</v>
      </c>
    </row>
    <row r="743" spans="1:4" x14ac:dyDescent="0.2">
      <c r="A743" s="122">
        <v>470</v>
      </c>
      <c r="B743" s="123">
        <v>370</v>
      </c>
      <c r="C743" s="124" t="s">
        <v>395</v>
      </c>
      <c r="D743" s="125" t="s">
        <v>483</v>
      </c>
    </row>
    <row r="744" spans="1:4" x14ac:dyDescent="0.2">
      <c r="A744" s="122">
        <v>473</v>
      </c>
      <c r="B744" s="123">
        <v>1412</v>
      </c>
      <c r="C744" s="124" t="s">
        <v>396</v>
      </c>
      <c r="D744" s="125">
        <v>1</v>
      </c>
    </row>
    <row r="745" spans="1:4" x14ac:dyDescent="0.2">
      <c r="A745" s="122">
        <v>473</v>
      </c>
      <c r="B745" s="123">
        <v>1413</v>
      </c>
      <c r="C745" s="124" t="s">
        <v>396</v>
      </c>
      <c r="D745" s="125">
        <v>2</v>
      </c>
    </row>
    <row r="746" spans="1:4" x14ac:dyDescent="0.2">
      <c r="A746" s="122">
        <v>474</v>
      </c>
      <c r="B746" s="123">
        <v>1414</v>
      </c>
      <c r="C746" s="124" t="s">
        <v>397</v>
      </c>
      <c r="D746" s="125" t="s">
        <v>246</v>
      </c>
    </row>
    <row r="747" spans="1:4" x14ac:dyDescent="0.2">
      <c r="A747" s="122">
        <v>475</v>
      </c>
      <c r="B747" s="123">
        <v>1415</v>
      </c>
      <c r="C747" s="124" t="s">
        <v>398</v>
      </c>
      <c r="D747" s="125">
        <v>1</v>
      </c>
    </row>
    <row r="748" spans="1:4" x14ac:dyDescent="0.2">
      <c r="A748" s="122">
        <v>475</v>
      </c>
      <c r="B748" s="123">
        <v>1416</v>
      </c>
      <c r="C748" s="124" t="s">
        <v>398</v>
      </c>
      <c r="D748" s="125">
        <v>2</v>
      </c>
    </row>
    <row r="749" spans="1:4" x14ac:dyDescent="0.2">
      <c r="A749" s="122">
        <v>476</v>
      </c>
      <c r="B749" s="123">
        <v>1417</v>
      </c>
      <c r="C749" s="124" t="s">
        <v>399</v>
      </c>
      <c r="D749" s="125" t="s">
        <v>246</v>
      </c>
    </row>
    <row r="750" spans="1:4" x14ac:dyDescent="0.2">
      <c r="A750" s="122">
        <v>477</v>
      </c>
      <c r="B750" s="123">
        <v>1418</v>
      </c>
      <c r="C750" s="124" t="s">
        <v>399</v>
      </c>
      <c r="D750" s="125" t="s">
        <v>246</v>
      </c>
    </row>
    <row r="751" spans="1:4" x14ac:dyDescent="0.2">
      <c r="A751" s="122">
        <v>478</v>
      </c>
      <c r="B751" s="123">
        <v>1419</v>
      </c>
      <c r="C751" s="124" t="s">
        <v>329</v>
      </c>
      <c r="D751" s="125">
        <v>1</v>
      </c>
    </row>
    <row r="752" spans="1:4" x14ac:dyDescent="0.2">
      <c r="A752" s="122">
        <v>478</v>
      </c>
      <c r="B752" s="123">
        <v>1420</v>
      </c>
      <c r="C752" s="124" t="s">
        <v>329</v>
      </c>
      <c r="D752" s="125">
        <v>1</v>
      </c>
    </row>
    <row r="753" spans="1:4" x14ac:dyDescent="0.2">
      <c r="A753" s="122">
        <v>478</v>
      </c>
      <c r="B753" s="123">
        <v>1421</v>
      </c>
      <c r="C753" s="124" t="s">
        <v>329</v>
      </c>
      <c r="D753" s="125">
        <v>2</v>
      </c>
    </row>
    <row r="754" spans="1:4" x14ac:dyDescent="0.2">
      <c r="A754" s="122">
        <v>479</v>
      </c>
      <c r="B754" s="123">
        <v>1424</v>
      </c>
      <c r="C754" s="124" t="s">
        <v>387</v>
      </c>
      <c r="D754" s="125">
        <v>2</v>
      </c>
    </row>
    <row r="755" spans="1:4" x14ac:dyDescent="0.2">
      <c r="A755" s="122">
        <v>479</v>
      </c>
      <c r="B755" s="123">
        <v>1425</v>
      </c>
      <c r="C755" s="124" t="s">
        <v>387</v>
      </c>
      <c r="D755" s="125">
        <v>1</v>
      </c>
    </row>
    <row r="756" spans="1:4" x14ac:dyDescent="0.2">
      <c r="A756" s="122">
        <v>480</v>
      </c>
      <c r="B756" s="123">
        <v>1426</v>
      </c>
      <c r="C756" s="124" t="s">
        <v>387</v>
      </c>
      <c r="D756" s="125">
        <v>2</v>
      </c>
    </row>
    <row r="757" spans="1:4" x14ac:dyDescent="0.2">
      <c r="A757" s="122">
        <v>480</v>
      </c>
      <c r="B757" s="123">
        <v>1427</v>
      </c>
      <c r="C757" s="124" t="s">
        <v>387</v>
      </c>
      <c r="D757" s="125">
        <v>1</v>
      </c>
    </row>
    <row r="758" spans="1:4" x14ac:dyDescent="0.2">
      <c r="A758" s="122">
        <v>481</v>
      </c>
      <c r="B758" s="123">
        <v>1428</v>
      </c>
      <c r="C758" s="124" t="s">
        <v>387</v>
      </c>
      <c r="D758" s="125">
        <v>2</v>
      </c>
    </row>
    <row r="759" spans="1:4" x14ac:dyDescent="0.2">
      <c r="A759" s="122">
        <v>481</v>
      </c>
      <c r="B759" s="123">
        <v>1429</v>
      </c>
      <c r="C759" s="124" t="s">
        <v>387</v>
      </c>
      <c r="D759" s="125">
        <v>1</v>
      </c>
    </row>
    <row r="760" spans="1:4" x14ac:dyDescent="0.2">
      <c r="A760" s="122">
        <v>482</v>
      </c>
      <c r="B760" s="123">
        <v>378</v>
      </c>
      <c r="C760" s="124" t="s">
        <v>400</v>
      </c>
      <c r="D760" s="125" t="s">
        <v>401</v>
      </c>
    </row>
    <row r="761" spans="1:4" x14ac:dyDescent="0.2">
      <c r="A761" s="122">
        <v>483</v>
      </c>
      <c r="B761" s="123">
        <v>379</v>
      </c>
      <c r="C761" s="124" t="s">
        <v>402</v>
      </c>
      <c r="D761" s="125" t="s">
        <v>401</v>
      </c>
    </row>
    <row r="762" spans="1:4" x14ac:dyDescent="0.2">
      <c r="A762" s="122">
        <v>484</v>
      </c>
      <c r="B762" s="123">
        <v>380</v>
      </c>
      <c r="C762" s="124" t="s">
        <v>403</v>
      </c>
      <c r="D762" s="125" t="s">
        <v>401</v>
      </c>
    </row>
    <row r="763" spans="1:4" x14ac:dyDescent="0.2">
      <c r="A763" s="122">
        <v>485</v>
      </c>
      <c r="B763" s="123">
        <v>381</v>
      </c>
      <c r="C763" s="124" t="s">
        <v>404</v>
      </c>
      <c r="D763" s="125" t="s">
        <v>401</v>
      </c>
    </row>
    <row r="764" spans="1:4" x14ac:dyDescent="0.2">
      <c r="A764" s="122">
        <v>486</v>
      </c>
      <c r="B764" s="123">
        <v>382</v>
      </c>
      <c r="C764" s="124" t="s">
        <v>405</v>
      </c>
      <c r="D764" s="125" t="s">
        <v>401</v>
      </c>
    </row>
    <row r="765" spans="1:4" x14ac:dyDescent="0.2">
      <c r="A765" s="122">
        <v>487</v>
      </c>
      <c r="B765" s="123">
        <v>383</v>
      </c>
      <c r="C765" s="124" t="s">
        <v>406</v>
      </c>
      <c r="D765" s="125" t="s">
        <v>401</v>
      </c>
    </row>
    <row r="766" spans="1:4" x14ac:dyDescent="0.2">
      <c r="A766" s="122">
        <v>488</v>
      </c>
      <c r="B766" s="123">
        <v>384</v>
      </c>
      <c r="C766" s="124" t="s">
        <v>407</v>
      </c>
      <c r="D766" s="125" t="s">
        <v>401</v>
      </c>
    </row>
    <row r="767" spans="1:4" x14ac:dyDescent="0.2">
      <c r="A767" s="122">
        <v>489</v>
      </c>
      <c r="B767" s="123">
        <v>385</v>
      </c>
      <c r="C767" s="124" t="s">
        <v>408</v>
      </c>
      <c r="D767" s="125" t="s">
        <v>401</v>
      </c>
    </row>
    <row r="768" spans="1:4" x14ac:dyDescent="0.2">
      <c r="A768" s="122">
        <v>490</v>
      </c>
      <c r="B768" s="123">
        <v>386</v>
      </c>
      <c r="C768" s="124" t="s">
        <v>409</v>
      </c>
      <c r="D768" s="125" t="s">
        <v>401</v>
      </c>
    </row>
    <row r="769" spans="1:4" x14ac:dyDescent="0.2">
      <c r="A769" s="122">
        <v>491</v>
      </c>
      <c r="B769" s="123">
        <v>387</v>
      </c>
      <c r="C769" s="124" t="s">
        <v>410</v>
      </c>
      <c r="D769" s="125" t="s">
        <v>401</v>
      </c>
    </row>
    <row r="770" spans="1:4" x14ac:dyDescent="0.2">
      <c r="A770" s="122">
        <v>492</v>
      </c>
      <c r="B770" s="123">
        <v>388</v>
      </c>
      <c r="C770" s="124" t="s">
        <v>411</v>
      </c>
      <c r="D770" s="125" t="s">
        <v>401</v>
      </c>
    </row>
    <row r="771" spans="1:4" x14ac:dyDescent="0.2">
      <c r="A771" s="122">
        <v>493</v>
      </c>
      <c r="B771" s="123">
        <v>389</v>
      </c>
      <c r="C771" s="124" t="s">
        <v>412</v>
      </c>
      <c r="D771" s="125" t="s">
        <v>401</v>
      </c>
    </row>
    <row r="772" spans="1:4" x14ac:dyDescent="0.2">
      <c r="A772" s="122">
        <v>494</v>
      </c>
      <c r="B772" s="123">
        <v>390</v>
      </c>
      <c r="C772" s="124" t="s">
        <v>413</v>
      </c>
      <c r="D772" s="125" t="s">
        <v>401</v>
      </c>
    </row>
    <row r="773" spans="1:4" x14ac:dyDescent="0.2">
      <c r="A773" s="122">
        <v>495</v>
      </c>
      <c r="B773" s="123">
        <v>391</v>
      </c>
      <c r="C773" s="124" t="s">
        <v>414</v>
      </c>
      <c r="D773" s="125" t="s">
        <v>401</v>
      </c>
    </row>
    <row r="774" spans="1:4" x14ac:dyDescent="0.2">
      <c r="A774" s="122">
        <v>496</v>
      </c>
      <c r="B774" s="123">
        <v>392</v>
      </c>
      <c r="C774" s="124" t="s">
        <v>415</v>
      </c>
      <c r="D774" s="125" t="s">
        <v>401</v>
      </c>
    </row>
    <row r="775" spans="1:4" x14ac:dyDescent="0.2">
      <c r="A775" s="122">
        <v>497</v>
      </c>
      <c r="B775" s="123">
        <v>393</v>
      </c>
      <c r="C775" s="124" t="s">
        <v>416</v>
      </c>
      <c r="D775" s="125" t="s">
        <v>401</v>
      </c>
    </row>
    <row r="776" spans="1:4" x14ac:dyDescent="0.2">
      <c r="A776" s="122">
        <v>498</v>
      </c>
      <c r="B776" s="123">
        <v>394</v>
      </c>
      <c r="C776" s="124" t="s">
        <v>417</v>
      </c>
      <c r="D776" s="125" t="s">
        <v>401</v>
      </c>
    </row>
    <row r="777" spans="1:4" x14ac:dyDescent="0.2">
      <c r="A777" s="122">
        <v>701</v>
      </c>
      <c r="B777" s="123">
        <v>343</v>
      </c>
      <c r="C777" s="124" t="s">
        <v>418</v>
      </c>
      <c r="D777" s="125" t="s">
        <v>246</v>
      </c>
    </row>
    <row r="778" spans="1:4" x14ac:dyDescent="0.2">
      <c r="A778" s="122">
        <v>702</v>
      </c>
      <c r="B778" s="123">
        <v>344</v>
      </c>
      <c r="C778" s="124" t="s">
        <v>418</v>
      </c>
      <c r="D778" s="125" t="s">
        <v>246</v>
      </c>
    </row>
    <row r="779" spans="1:4" x14ac:dyDescent="0.2">
      <c r="A779" s="122">
        <v>703</v>
      </c>
      <c r="B779" s="123">
        <v>317</v>
      </c>
      <c r="C779" s="124" t="s">
        <v>352</v>
      </c>
      <c r="D779" s="125" t="s">
        <v>246</v>
      </c>
    </row>
    <row r="780" spans="1:4" x14ac:dyDescent="0.2">
      <c r="A780" s="122">
        <v>704</v>
      </c>
      <c r="B780" s="123">
        <v>318</v>
      </c>
      <c r="C780" s="124" t="s">
        <v>352</v>
      </c>
      <c r="D780" s="125" t="s">
        <v>246</v>
      </c>
    </row>
    <row r="781" spans="1:4" x14ac:dyDescent="0.2">
      <c r="A781" s="122">
        <v>705</v>
      </c>
      <c r="B781" s="123">
        <v>319</v>
      </c>
      <c r="C781" s="124" t="s">
        <v>352</v>
      </c>
      <c r="D781" s="125" t="s">
        <v>246</v>
      </c>
    </row>
    <row r="782" spans="1:4" x14ac:dyDescent="0.2">
      <c r="A782" s="122">
        <v>706</v>
      </c>
      <c r="B782" s="123">
        <v>320</v>
      </c>
      <c r="C782" s="124" t="s">
        <v>352</v>
      </c>
      <c r="D782" s="125" t="s">
        <v>246</v>
      </c>
    </row>
    <row r="783" spans="1:4" x14ac:dyDescent="0.2">
      <c r="A783" s="122">
        <v>707</v>
      </c>
      <c r="B783" s="123">
        <v>321</v>
      </c>
      <c r="C783" s="124" t="s">
        <v>352</v>
      </c>
      <c r="D783" s="125" t="s">
        <v>246</v>
      </c>
    </row>
    <row r="784" spans="1:4" x14ac:dyDescent="0.2">
      <c r="A784" s="122">
        <v>708</v>
      </c>
      <c r="B784" s="123">
        <v>322</v>
      </c>
      <c r="C784" s="124" t="s">
        <v>352</v>
      </c>
      <c r="D784" s="125" t="s">
        <v>246</v>
      </c>
    </row>
    <row r="785" spans="1:4" x14ac:dyDescent="0.2">
      <c r="A785" s="122">
        <v>709</v>
      </c>
      <c r="B785" s="123">
        <v>323</v>
      </c>
      <c r="C785" s="124" t="s">
        <v>352</v>
      </c>
      <c r="D785" s="125" t="s">
        <v>246</v>
      </c>
    </row>
    <row r="786" spans="1:4" x14ac:dyDescent="0.2">
      <c r="A786" s="122">
        <v>710</v>
      </c>
      <c r="B786" s="123">
        <v>324</v>
      </c>
      <c r="C786" s="124" t="s">
        <v>352</v>
      </c>
      <c r="D786" s="125" t="s">
        <v>246</v>
      </c>
    </row>
    <row r="787" spans="1:4" x14ac:dyDescent="0.2">
      <c r="A787" s="122">
        <v>711</v>
      </c>
      <c r="B787" s="123">
        <v>325</v>
      </c>
      <c r="C787" s="124" t="s">
        <v>352</v>
      </c>
      <c r="D787" s="125" t="s">
        <v>246</v>
      </c>
    </row>
    <row r="788" spans="1:4" x14ac:dyDescent="0.2">
      <c r="A788" s="122">
        <v>712</v>
      </c>
      <c r="B788" s="123">
        <v>326</v>
      </c>
      <c r="C788" s="124" t="s">
        <v>419</v>
      </c>
      <c r="D788" s="125" t="s">
        <v>246</v>
      </c>
    </row>
    <row r="789" spans="1:4" x14ac:dyDescent="0.2">
      <c r="A789" s="122">
        <v>713</v>
      </c>
      <c r="B789" s="123">
        <v>328</v>
      </c>
      <c r="C789" s="124" t="s">
        <v>419</v>
      </c>
      <c r="D789" s="125" t="s">
        <v>246</v>
      </c>
    </row>
    <row r="790" spans="1:4" x14ac:dyDescent="0.2">
      <c r="A790" s="122">
        <v>714</v>
      </c>
      <c r="B790" s="123">
        <v>329</v>
      </c>
      <c r="C790" s="124" t="s">
        <v>419</v>
      </c>
      <c r="D790" s="125" t="s">
        <v>246</v>
      </c>
    </row>
    <row r="791" spans="1:4" x14ac:dyDescent="0.2">
      <c r="A791" s="122">
        <v>715</v>
      </c>
      <c r="B791" s="123">
        <v>330</v>
      </c>
      <c r="C791" s="124" t="s">
        <v>419</v>
      </c>
      <c r="D791" s="125" t="s">
        <v>246</v>
      </c>
    </row>
    <row r="792" spans="1:4" x14ac:dyDescent="0.2">
      <c r="A792" s="122">
        <v>716</v>
      </c>
      <c r="B792" s="123">
        <v>339</v>
      </c>
      <c r="C792" s="124" t="s">
        <v>420</v>
      </c>
      <c r="D792" s="125" t="s">
        <v>246</v>
      </c>
    </row>
    <row r="793" spans="1:4" x14ac:dyDescent="0.2">
      <c r="A793" s="122">
        <v>717</v>
      </c>
      <c r="B793" s="123">
        <v>340</v>
      </c>
      <c r="C793" s="124" t="s">
        <v>420</v>
      </c>
      <c r="D793" s="125" t="s">
        <v>246</v>
      </c>
    </row>
    <row r="794" spans="1:4" x14ac:dyDescent="0.2">
      <c r="A794" s="122">
        <v>718</v>
      </c>
      <c r="B794" s="123">
        <v>341</v>
      </c>
      <c r="C794" s="124" t="s">
        <v>421</v>
      </c>
      <c r="D794" s="125" t="s">
        <v>246</v>
      </c>
    </row>
    <row r="795" spans="1:4" x14ac:dyDescent="0.2">
      <c r="A795" s="122">
        <v>719</v>
      </c>
      <c r="B795" s="123">
        <v>342</v>
      </c>
      <c r="C795" s="124" t="s">
        <v>421</v>
      </c>
      <c r="D795" s="125" t="s">
        <v>246</v>
      </c>
    </row>
    <row r="796" spans="1:4" x14ac:dyDescent="0.2">
      <c r="A796" s="122">
        <v>720</v>
      </c>
      <c r="B796" s="123">
        <v>331</v>
      </c>
      <c r="C796" s="124" t="s">
        <v>285</v>
      </c>
      <c r="D796" s="125">
        <v>1</v>
      </c>
    </row>
    <row r="797" spans="1:4" x14ac:dyDescent="0.2">
      <c r="A797" s="122">
        <v>720</v>
      </c>
      <c r="B797" s="123">
        <v>332</v>
      </c>
      <c r="C797" s="124" t="s">
        <v>285</v>
      </c>
      <c r="D797" s="125">
        <v>1</v>
      </c>
    </row>
    <row r="798" spans="1:4" x14ac:dyDescent="0.2">
      <c r="A798" s="122">
        <v>720</v>
      </c>
      <c r="B798" s="123">
        <v>333</v>
      </c>
      <c r="C798" s="124" t="s">
        <v>285</v>
      </c>
      <c r="D798" s="125">
        <v>2</v>
      </c>
    </row>
    <row r="799" spans="1:4" x14ac:dyDescent="0.2">
      <c r="A799" s="122">
        <v>721</v>
      </c>
      <c r="B799" s="123">
        <v>327</v>
      </c>
      <c r="C799" s="124" t="s">
        <v>422</v>
      </c>
      <c r="D799" s="125">
        <v>2</v>
      </c>
    </row>
    <row r="800" spans="1:4" x14ac:dyDescent="0.2">
      <c r="A800" s="122">
        <v>721</v>
      </c>
      <c r="B800" s="123">
        <v>336</v>
      </c>
      <c r="C800" s="124" t="s">
        <v>422</v>
      </c>
      <c r="D800" s="125">
        <v>1</v>
      </c>
    </row>
    <row r="801" spans="1:4" x14ac:dyDescent="0.2">
      <c r="A801" s="122">
        <v>722</v>
      </c>
      <c r="B801" s="123">
        <v>13067</v>
      </c>
      <c r="C801" s="124" t="s">
        <v>422</v>
      </c>
      <c r="D801" s="125">
        <v>2</v>
      </c>
    </row>
    <row r="802" spans="1:4" x14ac:dyDescent="0.2">
      <c r="A802" s="122">
        <v>722</v>
      </c>
      <c r="B802" s="123">
        <v>13068</v>
      </c>
      <c r="C802" s="124" t="s">
        <v>422</v>
      </c>
      <c r="D802" s="125">
        <v>1</v>
      </c>
    </row>
    <row r="803" spans="1:4" x14ac:dyDescent="0.2">
      <c r="A803" s="122">
        <v>723</v>
      </c>
      <c r="B803" s="123">
        <v>13070</v>
      </c>
      <c r="C803" s="124" t="s">
        <v>422</v>
      </c>
      <c r="D803" s="125">
        <v>2</v>
      </c>
    </row>
    <row r="804" spans="1:4" x14ac:dyDescent="0.2">
      <c r="A804" s="122">
        <v>723</v>
      </c>
      <c r="B804" s="123">
        <v>13071</v>
      </c>
      <c r="C804" s="124" t="s">
        <v>422</v>
      </c>
      <c r="D804" s="125">
        <v>1</v>
      </c>
    </row>
    <row r="805" spans="1:4" x14ac:dyDescent="0.2">
      <c r="A805" s="122">
        <v>724</v>
      </c>
      <c r="B805" s="123">
        <v>13073</v>
      </c>
      <c r="C805" s="124" t="s">
        <v>422</v>
      </c>
      <c r="D805" s="125">
        <v>2</v>
      </c>
    </row>
    <row r="806" spans="1:4" x14ac:dyDescent="0.2">
      <c r="A806" s="122">
        <v>724</v>
      </c>
      <c r="B806" s="123">
        <v>13074</v>
      </c>
      <c r="C806" s="124" t="s">
        <v>422</v>
      </c>
      <c r="D806" s="125">
        <v>1</v>
      </c>
    </row>
    <row r="807" spans="1:4" x14ac:dyDescent="0.2">
      <c r="A807" s="122">
        <v>725</v>
      </c>
      <c r="B807" s="123">
        <v>13076</v>
      </c>
      <c r="C807" s="124" t="s">
        <v>422</v>
      </c>
      <c r="D807" s="125">
        <v>2</v>
      </c>
    </row>
    <row r="808" spans="1:4" x14ac:dyDescent="0.2">
      <c r="A808" s="122">
        <v>725</v>
      </c>
      <c r="B808" s="123">
        <v>13077</v>
      </c>
      <c r="C808" s="124" t="s">
        <v>422</v>
      </c>
      <c r="D808" s="125">
        <v>1</v>
      </c>
    </row>
    <row r="809" spans="1:4" x14ac:dyDescent="0.2">
      <c r="A809" s="122">
        <v>726</v>
      </c>
      <c r="B809" s="123">
        <v>13079</v>
      </c>
      <c r="C809" s="124" t="s">
        <v>422</v>
      </c>
      <c r="D809" s="125">
        <v>2</v>
      </c>
    </row>
    <row r="810" spans="1:4" x14ac:dyDescent="0.2">
      <c r="A810" s="122">
        <v>726</v>
      </c>
      <c r="B810" s="123">
        <v>13080</v>
      </c>
      <c r="C810" s="124" t="s">
        <v>422</v>
      </c>
      <c r="D810" s="125">
        <v>1</v>
      </c>
    </row>
    <row r="811" spans="1:4" x14ac:dyDescent="0.2">
      <c r="A811" s="122">
        <v>727</v>
      </c>
      <c r="B811" s="123">
        <v>13032</v>
      </c>
      <c r="C811" s="124" t="s">
        <v>422</v>
      </c>
      <c r="D811" s="125">
        <v>2</v>
      </c>
    </row>
    <row r="812" spans="1:4" x14ac:dyDescent="0.2">
      <c r="A812" s="122">
        <v>727</v>
      </c>
      <c r="B812" s="123">
        <v>13033</v>
      </c>
      <c r="C812" s="124" t="s">
        <v>422</v>
      </c>
      <c r="D812" s="125">
        <v>1</v>
      </c>
    </row>
    <row r="813" spans="1:4" x14ac:dyDescent="0.2">
      <c r="A813" s="122">
        <v>728</v>
      </c>
      <c r="B813" s="123">
        <v>13034</v>
      </c>
      <c r="C813" s="124" t="s">
        <v>423</v>
      </c>
      <c r="D813" s="125">
        <v>2</v>
      </c>
    </row>
    <row r="814" spans="1:4" x14ac:dyDescent="0.2">
      <c r="A814" s="122">
        <v>729</v>
      </c>
      <c r="B814" s="123">
        <v>13035</v>
      </c>
      <c r="C814" s="124" t="s">
        <v>422</v>
      </c>
      <c r="D814" s="125">
        <v>2</v>
      </c>
    </row>
    <row r="815" spans="1:4" x14ac:dyDescent="0.2">
      <c r="A815" s="122">
        <v>729</v>
      </c>
      <c r="B815" s="123">
        <v>13036</v>
      </c>
      <c r="C815" s="124" t="s">
        <v>422</v>
      </c>
      <c r="D815" s="125">
        <v>1</v>
      </c>
    </row>
    <row r="816" spans="1:4" x14ac:dyDescent="0.2">
      <c r="A816" s="122">
        <v>730</v>
      </c>
      <c r="B816" s="123">
        <v>13037</v>
      </c>
      <c r="C816" s="124" t="s">
        <v>423</v>
      </c>
      <c r="D816" s="125">
        <v>2</v>
      </c>
    </row>
    <row r="817" spans="1:4" x14ac:dyDescent="0.2">
      <c r="A817" s="122">
        <v>731</v>
      </c>
      <c r="B817" s="123">
        <v>13038</v>
      </c>
      <c r="C817" s="124" t="s">
        <v>422</v>
      </c>
      <c r="D817" s="125">
        <v>2</v>
      </c>
    </row>
    <row r="818" spans="1:4" x14ac:dyDescent="0.2">
      <c r="A818" s="122">
        <v>731</v>
      </c>
      <c r="B818" s="123">
        <v>13039</v>
      </c>
      <c r="C818" s="124" t="s">
        <v>422</v>
      </c>
      <c r="D818" s="125">
        <v>1</v>
      </c>
    </row>
    <row r="819" spans="1:4" x14ac:dyDescent="0.2">
      <c r="A819" s="122">
        <v>732</v>
      </c>
      <c r="B819" s="123">
        <v>13040</v>
      </c>
      <c r="C819" s="124" t="s">
        <v>423</v>
      </c>
      <c r="D819" s="125">
        <v>2</v>
      </c>
    </row>
    <row r="820" spans="1:4" x14ac:dyDescent="0.2">
      <c r="A820" s="122">
        <v>733</v>
      </c>
      <c r="B820" s="123">
        <v>13041</v>
      </c>
      <c r="C820" s="124" t="s">
        <v>422</v>
      </c>
      <c r="D820" s="125">
        <v>2</v>
      </c>
    </row>
    <row r="821" spans="1:4" x14ac:dyDescent="0.2">
      <c r="A821" s="122">
        <v>733</v>
      </c>
      <c r="B821" s="123">
        <v>13042</v>
      </c>
      <c r="C821" s="124" t="s">
        <v>422</v>
      </c>
      <c r="D821" s="125">
        <v>1</v>
      </c>
    </row>
    <row r="822" spans="1:4" x14ac:dyDescent="0.2">
      <c r="A822" s="122">
        <v>734</v>
      </c>
      <c r="B822" s="123">
        <v>13043</v>
      </c>
      <c r="C822" s="124" t="s">
        <v>423</v>
      </c>
      <c r="D822" s="125">
        <v>2</v>
      </c>
    </row>
    <row r="823" spans="1:4" x14ac:dyDescent="0.2">
      <c r="A823" s="122">
        <v>735</v>
      </c>
      <c r="B823" s="123">
        <v>13044</v>
      </c>
      <c r="C823" s="124" t="s">
        <v>422</v>
      </c>
      <c r="D823" s="125">
        <v>2</v>
      </c>
    </row>
    <row r="824" spans="1:4" x14ac:dyDescent="0.2">
      <c r="A824" s="122">
        <v>735</v>
      </c>
      <c r="B824" s="123">
        <v>13045</v>
      </c>
      <c r="C824" s="124" t="s">
        <v>422</v>
      </c>
      <c r="D824" s="125">
        <v>1</v>
      </c>
    </row>
    <row r="825" spans="1:4" x14ac:dyDescent="0.2">
      <c r="A825" s="122">
        <v>736</v>
      </c>
      <c r="B825" s="123">
        <v>13046</v>
      </c>
      <c r="C825" s="124" t="s">
        <v>423</v>
      </c>
      <c r="D825" s="125">
        <v>2</v>
      </c>
    </row>
    <row r="826" spans="1:4" x14ac:dyDescent="0.2">
      <c r="A826" s="122">
        <v>737</v>
      </c>
      <c r="B826" s="123">
        <v>13047</v>
      </c>
      <c r="C826" s="124" t="s">
        <v>422</v>
      </c>
      <c r="D826" s="125">
        <v>2</v>
      </c>
    </row>
    <row r="827" spans="1:4" x14ac:dyDescent="0.2">
      <c r="A827" s="122">
        <v>737</v>
      </c>
      <c r="B827" s="123">
        <v>13048</v>
      </c>
      <c r="C827" s="124" t="s">
        <v>422</v>
      </c>
      <c r="D827" s="125">
        <v>1</v>
      </c>
    </row>
    <row r="828" spans="1:4" x14ac:dyDescent="0.2">
      <c r="A828" s="122">
        <v>738</v>
      </c>
      <c r="B828" s="123">
        <v>13049</v>
      </c>
      <c r="C828" s="124" t="s">
        <v>423</v>
      </c>
      <c r="D828" s="125">
        <v>2</v>
      </c>
    </row>
    <row r="829" spans="1:4" x14ac:dyDescent="0.2">
      <c r="A829" s="122">
        <v>739</v>
      </c>
      <c r="B829" s="123">
        <v>13050</v>
      </c>
      <c r="C829" s="124" t="s">
        <v>422</v>
      </c>
      <c r="D829" s="125">
        <v>2</v>
      </c>
    </row>
    <row r="830" spans="1:4" x14ac:dyDescent="0.2">
      <c r="A830" s="122">
        <v>739</v>
      </c>
      <c r="B830" s="123">
        <v>13051</v>
      </c>
      <c r="C830" s="124" t="s">
        <v>422</v>
      </c>
      <c r="D830" s="125">
        <v>1</v>
      </c>
    </row>
    <row r="831" spans="1:4" x14ac:dyDescent="0.2">
      <c r="A831" s="122">
        <v>740</v>
      </c>
      <c r="B831" s="123">
        <v>13052</v>
      </c>
      <c r="C831" s="124" t="s">
        <v>423</v>
      </c>
      <c r="D831" s="125">
        <v>2</v>
      </c>
    </row>
    <row r="832" spans="1:4" x14ac:dyDescent="0.2">
      <c r="A832" s="122">
        <v>741</v>
      </c>
      <c r="B832" s="123">
        <v>13053</v>
      </c>
      <c r="C832" s="124" t="s">
        <v>422</v>
      </c>
      <c r="D832" s="125">
        <v>2</v>
      </c>
    </row>
    <row r="833" spans="1:4" x14ac:dyDescent="0.2">
      <c r="A833" s="122">
        <v>741</v>
      </c>
      <c r="B833" s="123">
        <v>13054</v>
      </c>
      <c r="C833" s="124" t="s">
        <v>422</v>
      </c>
      <c r="D833" s="125">
        <v>1</v>
      </c>
    </row>
    <row r="834" spans="1:4" x14ac:dyDescent="0.2">
      <c r="A834" s="122">
        <v>742</v>
      </c>
      <c r="B834" s="123">
        <v>13055</v>
      </c>
      <c r="C834" s="124" t="s">
        <v>423</v>
      </c>
      <c r="D834" s="125">
        <v>2</v>
      </c>
    </row>
    <row r="835" spans="1:4" x14ac:dyDescent="0.2">
      <c r="A835" s="122">
        <v>743</v>
      </c>
      <c r="B835" s="123">
        <v>13056</v>
      </c>
      <c r="C835" s="124" t="s">
        <v>422</v>
      </c>
      <c r="D835" s="125">
        <v>2</v>
      </c>
    </row>
    <row r="836" spans="1:4" x14ac:dyDescent="0.2">
      <c r="A836" s="122">
        <v>743</v>
      </c>
      <c r="B836" s="123">
        <v>13057</v>
      </c>
      <c r="C836" s="124" t="s">
        <v>422</v>
      </c>
      <c r="D836" s="125">
        <v>1</v>
      </c>
    </row>
    <row r="837" spans="1:4" x14ac:dyDescent="0.2">
      <c r="A837" s="122">
        <v>744</v>
      </c>
      <c r="B837" s="123">
        <v>13058</v>
      </c>
      <c r="C837" s="124" t="s">
        <v>423</v>
      </c>
      <c r="D837" s="125">
        <v>2</v>
      </c>
    </row>
    <row r="838" spans="1:4" x14ac:dyDescent="0.2">
      <c r="A838" s="122">
        <v>745</v>
      </c>
      <c r="B838" s="123">
        <v>13059</v>
      </c>
      <c r="C838" s="124" t="s">
        <v>422</v>
      </c>
      <c r="D838" s="125">
        <v>2</v>
      </c>
    </row>
    <row r="839" spans="1:4" x14ac:dyDescent="0.2">
      <c r="A839" s="122">
        <v>745</v>
      </c>
      <c r="B839" s="123">
        <v>13060</v>
      </c>
      <c r="C839" s="124" t="s">
        <v>422</v>
      </c>
      <c r="D839" s="125">
        <v>1</v>
      </c>
    </row>
    <row r="840" spans="1:4" x14ac:dyDescent="0.2">
      <c r="A840" s="122">
        <v>746</v>
      </c>
      <c r="B840" s="123">
        <v>13061</v>
      </c>
      <c r="C840" s="124" t="s">
        <v>423</v>
      </c>
      <c r="D840" s="125">
        <v>2</v>
      </c>
    </row>
    <row r="841" spans="1:4" x14ac:dyDescent="0.2">
      <c r="A841" s="122">
        <v>747</v>
      </c>
      <c r="B841" s="123">
        <v>13062</v>
      </c>
      <c r="C841" s="124" t="s">
        <v>422</v>
      </c>
      <c r="D841" s="125">
        <v>2</v>
      </c>
    </row>
    <row r="842" spans="1:4" x14ac:dyDescent="0.2">
      <c r="A842" s="122">
        <v>747</v>
      </c>
      <c r="B842" s="123">
        <v>13063</v>
      </c>
      <c r="C842" s="124" t="s">
        <v>422</v>
      </c>
      <c r="D842" s="125">
        <v>1</v>
      </c>
    </row>
    <row r="843" spans="1:4" x14ac:dyDescent="0.2">
      <c r="A843" s="122">
        <v>748</v>
      </c>
      <c r="B843" s="123">
        <v>13064</v>
      </c>
      <c r="C843" s="124" t="s">
        <v>422</v>
      </c>
      <c r="D843" s="125">
        <v>2</v>
      </c>
    </row>
    <row r="844" spans="1:4" x14ac:dyDescent="0.2">
      <c r="A844" s="122">
        <v>748</v>
      </c>
      <c r="B844" s="123">
        <v>13065</v>
      </c>
      <c r="C844" s="124" t="s">
        <v>422</v>
      </c>
      <c r="D844" s="125">
        <v>1</v>
      </c>
    </row>
    <row r="845" spans="1:4" x14ac:dyDescent="0.2">
      <c r="A845" s="122">
        <v>749</v>
      </c>
      <c r="B845" s="123">
        <v>13066</v>
      </c>
      <c r="C845" s="124" t="s">
        <v>423</v>
      </c>
      <c r="D845" s="125">
        <v>2</v>
      </c>
    </row>
    <row r="846" spans="1:4" x14ac:dyDescent="0.2">
      <c r="A846" s="122">
        <v>752</v>
      </c>
      <c r="B846" s="123">
        <v>13011</v>
      </c>
      <c r="C846" s="124" t="s">
        <v>422</v>
      </c>
      <c r="D846" s="125">
        <v>2</v>
      </c>
    </row>
    <row r="847" spans="1:4" x14ac:dyDescent="0.2">
      <c r="A847" s="122">
        <v>752</v>
      </c>
      <c r="B847" s="123">
        <v>13012</v>
      </c>
      <c r="C847" s="124" t="s">
        <v>422</v>
      </c>
      <c r="D847" s="125">
        <v>1</v>
      </c>
    </row>
    <row r="848" spans="1:4" x14ac:dyDescent="0.2">
      <c r="A848" s="122">
        <v>753</v>
      </c>
      <c r="B848" s="123">
        <v>13013</v>
      </c>
      <c r="C848" s="124" t="s">
        <v>424</v>
      </c>
      <c r="D848" s="125">
        <v>2</v>
      </c>
    </row>
    <row r="849" spans="1:4" x14ac:dyDescent="0.2">
      <c r="A849" s="122">
        <v>754</v>
      </c>
      <c r="B849" s="123">
        <v>13014</v>
      </c>
      <c r="C849" s="124" t="s">
        <v>422</v>
      </c>
      <c r="D849" s="125">
        <v>2</v>
      </c>
    </row>
    <row r="850" spans="1:4" x14ac:dyDescent="0.2">
      <c r="A850" s="122">
        <v>754</v>
      </c>
      <c r="B850" s="123">
        <v>13015</v>
      </c>
      <c r="C850" s="124" t="s">
        <v>422</v>
      </c>
      <c r="D850" s="125">
        <v>1</v>
      </c>
    </row>
    <row r="851" spans="1:4" x14ac:dyDescent="0.2">
      <c r="A851" s="122">
        <v>755</v>
      </c>
      <c r="B851" s="123">
        <v>13016</v>
      </c>
      <c r="C851" s="124" t="s">
        <v>424</v>
      </c>
      <c r="D851" s="125">
        <v>2</v>
      </c>
    </row>
    <row r="852" spans="1:4" x14ac:dyDescent="0.2">
      <c r="A852" s="122">
        <v>756</v>
      </c>
      <c r="B852" s="123">
        <v>13017</v>
      </c>
      <c r="C852" s="124" t="s">
        <v>422</v>
      </c>
      <c r="D852" s="125">
        <v>2</v>
      </c>
    </row>
    <row r="853" spans="1:4" x14ac:dyDescent="0.2">
      <c r="A853" s="122">
        <v>756</v>
      </c>
      <c r="B853" s="123">
        <v>13018</v>
      </c>
      <c r="C853" s="124" t="s">
        <v>422</v>
      </c>
      <c r="D853" s="125">
        <v>1</v>
      </c>
    </row>
    <row r="854" spans="1:4" x14ac:dyDescent="0.2">
      <c r="A854" s="122">
        <v>757</v>
      </c>
      <c r="B854" s="123">
        <v>13019</v>
      </c>
      <c r="C854" s="124" t="s">
        <v>424</v>
      </c>
      <c r="D854" s="125">
        <v>2</v>
      </c>
    </row>
    <row r="855" spans="1:4" x14ac:dyDescent="0.2">
      <c r="A855" s="122">
        <v>758</v>
      </c>
      <c r="B855" s="123">
        <v>13020</v>
      </c>
      <c r="C855" s="124" t="s">
        <v>422</v>
      </c>
      <c r="D855" s="125">
        <v>2</v>
      </c>
    </row>
    <row r="856" spans="1:4" x14ac:dyDescent="0.2">
      <c r="A856" s="122">
        <v>758</v>
      </c>
      <c r="B856" s="123">
        <v>13021</v>
      </c>
      <c r="C856" s="124" t="s">
        <v>422</v>
      </c>
      <c r="D856" s="125">
        <v>1</v>
      </c>
    </row>
    <row r="857" spans="1:4" x14ac:dyDescent="0.2">
      <c r="A857" s="122">
        <v>759</v>
      </c>
      <c r="B857" s="123">
        <v>13022</v>
      </c>
      <c r="C857" s="124" t="s">
        <v>424</v>
      </c>
      <c r="D857" s="125">
        <v>2</v>
      </c>
    </row>
    <row r="858" spans="1:4" x14ac:dyDescent="0.2">
      <c r="A858" s="122">
        <v>760</v>
      </c>
      <c r="B858" s="123">
        <v>13023</v>
      </c>
      <c r="C858" s="124" t="s">
        <v>422</v>
      </c>
      <c r="D858" s="125">
        <v>2</v>
      </c>
    </row>
    <row r="859" spans="1:4" x14ac:dyDescent="0.2">
      <c r="A859" s="122">
        <v>760</v>
      </c>
      <c r="B859" s="123">
        <v>13024</v>
      </c>
      <c r="C859" s="124" t="s">
        <v>422</v>
      </c>
      <c r="D859" s="125">
        <v>1</v>
      </c>
    </row>
    <row r="860" spans="1:4" x14ac:dyDescent="0.2">
      <c r="A860" s="122">
        <v>761</v>
      </c>
      <c r="B860" s="123">
        <v>13025</v>
      </c>
      <c r="C860" s="124" t="s">
        <v>424</v>
      </c>
      <c r="D860" s="125">
        <v>2</v>
      </c>
    </row>
    <row r="861" spans="1:4" x14ac:dyDescent="0.2">
      <c r="A861" s="122">
        <v>762</v>
      </c>
      <c r="B861" s="123">
        <v>13026</v>
      </c>
      <c r="C861" s="124" t="s">
        <v>422</v>
      </c>
      <c r="D861" s="125">
        <v>2</v>
      </c>
    </row>
    <row r="862" spans="1:4" x14ac:dyDescent="0.2">
      <c r="A862" s="122">
        <v>762</v>
      </c>
      <c r="B862" s="123">
        <v>13027</v>
      </c>
      <c r="C862" s="124" t="s">
        <v>422</v>
      </c>
      <c r="D862" s="125">
        <v>1</v>
      </c>
    </row>
    <row r="863" spans="1:4" x14ac:dyDescent="0.2">
      <c r="A863" s="122">
        <v>763</v>
      </c>
      <c r="B863" s="123">
        <v>13028</v>
      </c>
      <c r="C863" s="124" t="s">
        <v>424</v>
      </c>
      <c r="D863" s="125">
        <v>2</v>
      </c>
    </row>
    <row r="864" spans="1:4" x14ac:dyDescent="0.2">
      <c r="A864" s="122">
        <v>764</v>
      </c>
      <c r="B864" s="123">
        <v>13002</v>
      </c>
      <c r="C864" s="124" t="s">
        <v>422</v>
      </c>
      <c r="D864" s="125">
        <v>2</v>
      </c>
    </row>
    <row r="865" spans="1:4" x14ac:dyDescent="0.2">
      <c r="A865" s="122">
        <v>764</v>
      </c>
      <c r="B865" s="123">
        <v>13003</v>
      </c>
      <c r="C865" s="124" t="s">
        <v>422</v>
      </c>
      <c r="D865" s="125">
        <v>1</v>
      </c>
    </row>
    <row r="866" spans="1:4" x14ac:dyDescent="0.2">
      <c r="A866" s="122">
        <v>765</v>
      </c>
      <c r="B866" s="123">
        <v>13004</v>
      </c>
      <c r="C866" s="124" t="s">
        <v>424</v>
      </c>
      <c r="D866" s="125">
        <v>2</v>
      </c>
    </row>
    <row r="867" spans="1:4" x14ac:dyDescent="0.2">
      <c r="A867" s="122">
        <v>766</v>
      </c>
      <c r="B867" s="123">
        <v>13005</v>
      </c>
      <c r="C867" s="124" t="s">
        <v>422</v>
      </c>
      <c r="D867" s="125">
        <v>2</v>
      </c>
    </row>
    <row r="868" spans="1:4" x14ac:dyDescent="0.2">
      <c r="A868" s="122">
        <v>766</v>
      </c>
      <c r="B868" s="123">
        <v>13006</v>
      </c>
      <c r="C868" s="124" t="s">
        <v>422</v>
      </c>
      <c r="D868" s="125">
        <v>1</v>
      </c>
    </row>
    <row r="869" spans="1:4" x14ac:dyDescent="0.2">
      <c r="A869" s="122">
        <v>767</v>
      </c>
      <c r="B869" s="123">
        <v>13007</v>
      </c>
      <c r="C869" s="124" t="s">
        <v>424</v>
      </c>
      <c r="D869" s="125">
        <v>2</v>
      </c>
    </row>
    <row r="870" spans="1:4" x14ac:dyDescent="0.2">
      <c r="A870" s="122">
        <v>768</v>
      </c>
      <c r="B870" s="123">
        <v>13008</v>
      </c>
      <c r="C870" s="124" t="s">
        <v>422</v>
      </c>
      <c r="D870" s="125">
        <v>2</v>
      </c>
    </row>
    <row r="871" spans="1:4" x14ac:dyDescent="0.2">
      <c r="A871" s="122">
        <v>768</v>
      </c>
      <c r="B871" s="123">
        <v>13009</v>
      </c>
      <c r="C871" s="124" t="s">
        <v>422</v>
      </c>
      <c r="D871" s="125">
        <v>1</v>
      </c>
    </row>
    <row r="872" spans="1:4" x14ac:dyDescent="0.2">
      <c r="A872" s="122">
        <v>769</v>
      </c>
      <c r="B872" s="123">
        <v>13010</v>
      </c>
      <c r="C872" s="124" t="s">
        <v>424</v>
      </c>
      <c r="D872" s="125">
        <v>2</v>
      </c>
    </row>
    <row r="873" spans="1:4" x14ac:dyDescent="0.2">
      <c r="A873" s="122">
        <v>770</v>
      </c>
      <c r="B873" s="123">
        <v>13001</v>
      </c>
      <c r="C873" s="124" t="s">
        <v>425</v>
      </c>
      <c r="D873" s="125">
        <v>2</v>
      </c>
    </row>
    <row r="874" spans="1:4" x14ac:dyDescent="0.2">
      <c r="A874" s="122">
        <v>775</v>
      </c>
      <c r="B874" s="123">
        <v>334</v>
      </c>
      <c r="C874" s="124" t="s">
        <v>426</v>
      </c>
      <c r="D874" s="125" t="s">
        <v>246</v>
      </c>
    </row>
    <row r="875" spans="1:4" x14ac:dyDescent="0.2">
      <c r="A875" s="122">
        <v>776</v>
      </c>
      <c r="B875" s="123">
        <v>335</v>
      </c>
      <c r="C875" s="124" t="s">
        <v>426</v>
      </c>
      <c r="D875" s="125" t="s">
        <v>246</v>
      </c>
    </row>
    <row r="876" spans="1:4" x14ac:dyDescent="0.2">
      <c r="A876" s="122">
        <v>781</v>
      </c>
      <c r="B876" s="123">
        <v>327</v>
      </c>
      <c r="C876" s="124" t="s">
        <v>422</v>
      </c>
      <c r="D876" s="125" t="s">
        <v>246</v>
      </c>
    </row>
    <row r="877" spans="1:4" x14ac:dyDescent="0.2">
      <c r="A877" s="122">
        <v>782</v>
      </c>
      <c r="B877" s="123">
        <v>13069</v>
      </c>
      <c r="C877" s="124" t="s">
        <v>422</v>
      </c>
      <c r="D877" s="125">
        <v>1</v>
      </c>
    </row>
    <row r="878" spans="1:4" x14ac:dyDescent="0.2">
      <c r="A878" s="122">
        <v>783</v>
      </c>
      <c r="B878" s="123">
        <v>13072</v>
      </c>
      <c r="C878" s="124" t="s">
        <v>422</v>
      </c>
      <c r="D878" s="125">
        <v>1</v>
      </c>
    </row>
    <row r="879" spans="1:4" x14ac:dyDescent="0.2">
      <c r="A879" s="122">
        <v>784</v>
      </c>
      <c r="B879" s="123">
        <v>13075</v>
      </c>
      <c r="C879" s="124" t="s">
        <v>422</v>
      </c>
      <c r="D879" s="125">
        <v>1</v>
      </c>
    </row>
    <row r="880" spans="1:4" x14ac:dyDescent="0.2">
      <c r="A880" s="122">
        <v>785</v>
      </c>
      <c r="B880" s="123">
        <v>13078</v>
      </c>
      <c r="C880" s="124" t="s">
        <v>422</v>
      </c>
      <c r="D880" s="125">
        <v>1</v>
      </c>
    </row>
    <row r="881" spans="1:4" x14ac:dyDescent="0.2">
      <c r="A881" s="122">
        <v>786</v>
      </c>
      <c r="B881" s="123">
        <v>13081</v>
      </c>
      <c r="C881" s="124" t="s">
        <v>422</v>
      </c>
      <c r="D881" s="125">
        <v>1</v>
      </c>
    </row>
    <row r="882" spans="1:4" x14ac:dyDescent="0.2">
      <c r="A882" s="122">
        <v>787</v>
      </c>
      <c r="B882" s="123">
        <v>13082</v>
      </c>
      <c r="C882" s="124" t="s">
        <v>427</v>
      </c>
      <c r="D882" s="125">
        <v>2</v>
      </c>
    </row>
    <row r="883" spans="1:4" x14ac:dyDescent="0.2">
      <c r="A883" s="122">
        <v>787</v>
      </c>
      <c r="B883" s="123">
        <v>13083</v>
      </c>
      <c r="C883" s="124" t="s">
        <v>427</v>
      </c>
      <c r="D883" s="125">
        <v>1</v>
      </c>
    </row>
    <row r="884" spans="1:4" x14ac:dyDescent="0.2">
      <c r="A884" s="122">
        <v>788</v>
      </c>
      <c r="B884" s="123">
        <v>13084</v>
      </c>
      <c r="C884" s="124" t="s">
        <v>428</v>
      </c>
      <c r="D884" s="125">
        <v>1</v>
      </c>
    </row>
    <row r="885" spans="1:4" x14ac:dyDescent="0.2">
      <c r="A885" s="122">
        <v>789</v>
      </c>
      <c r="B885" s="123">
        <v>13085</v>
      </c>
      <c r="C885" s="124" t="s">
        <v>429</v>
      </c>
      <c r="D885" s="125">
        <v>2</v>
      </c>
    </row>
    <row r="886" spans="1:4" x14ac:dyDescent="0.2">
      <c r="A886" s="122">
        <v>789</v>
      </c>
      <c r="B886" s="123">
        <v>13086</v>
      </c>
      <c r="C886" s="124" t="s">
        <v>429</v>
      </c>
      <c r="D886" s="125">
        <v>1</v>
      </c>
    </row>
    <row r="887" spans="1:4" x14ac:dyDescent="0.2">
      <c r="A887" s="122">
        <v>790</v>
      </c>
      <c r="B887" s="123">
        <v>13087</v>
      </c>
      <c r="C887" s="124" t="s">
        <v>430</v>
      </c>
      <c r="D887" s="125">
        <v>1</v>
      </c>
    </row>
    <row r="888" spans="1:4" x14ac:dyDescent="0.2">
      <c r="A888" s="122">
        <v>791</v>
      </c>
      <c r="B888" s="123">
        <v>13088</v>
      </c>
      <c r="C888" s="124" t="s">
        <v>431</v>
      </c>
      <c r="D888" s="125">
        <v>2</v>
      </c>
    </row>
    <row r="889" spans="1:4" x14ac:dyDescent="0.2">
      <c r="A889" s="122">
        <v>791</v>
      </c>
      <c r="B889" s="123">
        <v>13089</v>
      </c>
      <c r="C889" s="124" t="s">
        <v>431</v>
      </c>
      <c r="D889" s="125">
        <v>1</v>
      </c>
    </row>
    <row r="890" spans="1:4" x14ac:dyDescent="0.2">
      <c r="A890" s="122">
        <v>792</v>
      </c>
      <c r="B890" s="123">
        <v>13090</v>
      </c>
      <c r="C890" s="124" t="s">
        <v>432</v>
      </c>
      <c r="D890" s="125">
        <v>1</v>
      </c>
    </row>
    <row r="891" spans="1:4" x14ac:dyDescent="0.2">
      <c r="A891" s="122">
        <v>793</v>
      </c>
      <c r="B891" s="123">
        <v>13091</v>
      </c>
      <c r="C891" s="124" t="s">
        <v>422</v>
      </c>
      <c r="D891" s="125">
        <v>2</v>
      </c>
    </row>
    <row r="892" spans="1:4" x14ac:dyDescent="0.2">
      <c r="A892" s="122">
        <v>793</v>
      </c>
      <c r="B892" s="123">
        <v>13092</v>
      </c>
      <c r="C892" s="124" t="s">
        <v>422</v>
      </c>
      <c r="D892" s="125">
        <v>1</v>
      </c>
    </row>
    <row r="893" spans="1:4" x14ac:dyDescent="0.2">
      <c r="A893" s="122">
        <v>794</v>
      </c>
      <c r="B893" s="123">
        <v>13093</v>
      </c>
      <c r="C893" s="124" t="s">
        <v>423</v>
      </c>
      <c r="D893" s="125">
        <v>2</v>
      </c>
    </row>
    <row r="894" spans="1:4" x14ac:dyDescent="0.2">
      <c r="A894" s="122">
        <v>801</v>
      </c>
      <c r="B894" s="123">
        <v>306</v>
      </c>
      <c r="C894" s="124" t="s">
        <v>349</v>
      </c>
      <c r="D894" s="125">
        <v>1</v>
      </c>
    </row>
    <row r="895" spans="1:4" x14ac:dyDescent="0.2">
      <c r="A895" s="122">
        <v>802</v>
      </c>
      <c r="B895" s="123">
        <v>14005</v>
      </c>
      <c r="C895" s="124" t="s">
        <v>433</v>
      </c>
      <c r="D895" s="125">
        <v>2</v>
      </c>
    </row>
    <row r="896" spans="1:4" x14ac:dyDescent="0.2">
      <c r="A896" s="122">
        <v>802</v>
      </c>
      <c r="B896" s="123">
        <v>14006</v>
      </c>
      <c r="C896" s="124" t="s">
        <v>433</v>
      </c>
      <c r="D896" s="125">
        <v>1</v>
      </c>
    </row>
    <row r="897" spans="1:4" x14ac:dyDescent="0.2">
      <c r="A897" s="122">
        <v>803</v>
      </c>
      <c r="B897" s="123">
        <v>14007</v>
      </c>
      <c r="C897" s="124" t="s">
        <v>434</v>
      </c>
      <c r="D897" s="125" t="s">
        <v>246</v>
      </c>
    </row>
    <row r="898" spans="1:4" x14ac:dyDescent="0.2">
      <c r="A898" s="122">
        <v>804</v>
      </c>
      <c r="B898" s="123">
        <v>14008</v>
      </c>
      <c r="C898" s="124" t="s">
        <v>433</v>
      </c>
      <c r="D898" s="125">
        <v>2</v>
      </c>
    </row>
    <row r="899" spans="1:4" x14ac:dyDescent="0.2">
      <c r="A899" s="122">
        <v>804</v>
      </c>
      <c r="B899" s="123">
        <v>14009</v>
      </c>
      <c r="C899" s="124" t="s">
        <v>433</v>
      </c>
      <c r="D899" s="125">
        <v>1</v>
      </c>
    </row>
    <row r="900" spans="1:4" x14ac:dyDescent="0.2">
      <c r="A900" s="122">
        <v>805</v>
      </c>
      <c r="B900" s="123">
        <v>14010</v>
      </c>
      <c r="C900" s="124" t="s">
        <v>434</v>
      </c>
      <c r="D900" s="125" t="s">
        <v>246</v>
      </c>
    </row>
    <row r="901" spans="1:4" x14ac:dyDescent="0.2">
      <c r="A901" s="122">
        <v>806</v>
      </c>
      <c r="B901" s="123">
        <v>14011</v>
      </c>
      <c r="C901" s="124" t="s">
        <v>433</v>
      </c>
      <c r="D901" s="125">
        <v>2</v>
      </c>
    </row>
    <row r="902" spans="1:4" x14ac:dyDescent="0.2">
      <c r="A902" s="122">
        <v>806</v>
      </c>
      <c r="B902" s="123">
        <v>14012</v>
      </c>
      <c r="C902" s="124" t="s">
        <v>433</v>
      </c>
      <c r="D902" s="125">
        <v>1</v>
      </c>
    </row>
    <row r="903" spans="1:4" x14ac:dyDescent="0.2">
      <c r="A903" s="122">
        <v>807</v>
      </c>
      <c r="B903" s="123">
        <v>14013</v>
      </c>
      <c r="C903" s="124" t="s">
        <v>434</v>
      </c>
      <c r="D903" s="125" t="s">
        <v>246</v>
      </c>
    </row>
    <row r="904" spans="1:4" x14ac:dyDescent="0.2">
      <c r="A904" s="122">
        <v>808</v>
      </c>
      <c r="B904" s="123">
        <v>14017</v>
      </c>
      <c r="C904" s="124" t="s">
        <v>433</v>
      </c>
      <c r="D904" s="125">
        <v>2</v>
      </c>
    </row>
    <row r="905" spans="1:4" x14ac:dyDescent="0.2">
      <c r="A905" s="122">
        <v>808</v>
      </c>
      <c r="B905" s="123">
        <v>14018</v>
      </c>
      <c r="C905" s="124" t="s">
        <v>433</v>
      </c>
      <c r="D905" s="125">
        <v>1</v>
      </c>
    </row>
    <row r="906" spans="1:4" x14ac:dyDescent="0.2">
      <c r="A906" s="122">
        <v>809</v>
      </c>
      <c r="B906" s="123">
        <v>14019</v>
      </c>
      <c r="C906" s="124" t="s">
        <v>434</v>
      </c>
      <c r="D906" s="125" t="s">
        <v>246</v>
      </c>
    </row>
    <row r="907" spans="1:4" x14ac:dyDescent="0.2">
      <c r="A907" s="122">
        <v>810</v>
      </c>
      <c r="B907" s="123">
        <v>14020</v>
      </c>
      <c r="C907" s="124" t="s">
        <v>433</v>
      </c>
      <c r="D907" s="125">
        <v>2</v>
      </c>
    </row>
    <row r="908" spans="1:4" x14ac:dyDescent="0.2">
      <c r="A908" s="122">
        <v>810</v>
      </c>
      <c r="B908" s="123">
        <v>14021</v>
      </c>
      <c r="C908" s="124" t="s">
        <v>433</v>
      </c>
      <c r="D908" s="125">
        <v>1</v>
      </c>
    </row>
    <row r="909" spans="1:4" x14ac:dyDescent="0.2">
      <c r="A909" s="122">
        <v>811</v>
      </c>
      <c r="B909" s="123">
        <v>14022</v>
      </c>
      <c r="C909" s="124" t="s">
        <v>434</v>
      </c>
      <c r="D909" s="125" t="s">
        <v>246</v>
      </c>
    </row>
    <row r="910" spans="1:4" x14ac:dyDescent="0.2">
      <c r="A910" s="122">
        <v>812</v>
      </c>
      <c r="B910" s="123">
        <v>14023</v>
      </c>
      <c r="C910" s="124" t="s">
        <v>433</v>
      </c>
      <c r="D910" s="125">
        <v>2</v>
      </c>
    </row>
    <row r="911" spans="1:4" x14ac:dyDescent="0.2">
      <c r="A911" s="122">
        <v>812</v>
      </c>
      <c r="B911" s="123">
        <v>14024</v>
      </c>
      <c r="C911" s="124" t="s">
        <v>433</v>
      </c>
      <c r="D911" s="125">
        <v>1</v>
      </c>
    </row>
    <row r="912" spans="1:4" x14ac:dyDescent="0.2">
      <c r="A912" s="122">
        <v>813</v>
      </c>
      <c r="B912" s="123">
        <v>14025</v>
      </c>
      <c r="C912" s="124" t="s">
        <v>434</v>
      </c>
      <c r="D912" s="125" t="s">
        <v>246</v>
      </c>
    </row>
    <row r="913" spans="1:4" x14ac:dyDescent="0.2">
      <c r="A913" s="122">
        <v>814</v>
      </c>
      <c r="B913" s="123">
        <v>14029</v>
      </c>
      <c r="C913" s="124" t="s">
        <v>433</v>
      </c>
      <c r="D913" s="125">
        <v>2</v>
      </c>
    </row>
    <row r="914" spans="1:4" x14ac:dyDescent="0.2">
      <c r="A914" s="122">
        <v>814</v>
      </c>
      <c r="B914" s="123">
        <v>14030</v>
      </c>
      <c r="C914" s="124" t="s">
        <v>433</v>
      </c>
      <c r="D914" s="125">
        <v>1</v>
      </c>
    </row>
    <row r="915" spans="1:4" x14ac:dyDescent="0.2">
      <c r="A915" s="122">
        <v>815</v>
      </c>
      <c r="B915" s="123">
        <v>14031</v>
      </c>
      <c r="C915" s="124" t="s">
        <v>434</v>
      </c>
      <c r="D915" s="125" t="s">
        <v>246</v>
      </c>
    </row>
    <row r="916" spans="1:4" x14ac:dyDescent="0.2">
      <c r="A916" s="122">
        <v>816</v>
      </c>
      <c r="B916" s="123">
        <v>14032</v>
      </c>
      <c r="C916" s="124" t="s">
        <v>433</v>
      </c>
      <c r="D916" s="125">
        <v>2</v>
      </c>
    </row>
    <row r="917" spans="1:4" x14ac:dyDescent="0.2">
      <c r="A917" s="122">
        <v>816</v>
      </c>
      <c r="B917" s="123">
        <v>14033</v>
      </c>
      <c r="C917" s="124" t="s">
        <v>433</v>
      </c>
      <c r="D917" s="125">
        <v>1</v>
      </c>
    </row>
    <row r="918" spans="1:4" x14ac:dyDescent="0.2">
      <c r="A918" s="122">
        <v>817</v>
      </c>
      <c r="B918" s="123">
        <v>14034</v>
      </c>
      <c r="C918" s="124" t="s">
        <v>434</v>
      </c>
      <c r="D918" s="125" t="s">
        <v>246</v>
      </c>
    </row>
    <row r="919" spans="1:4" x14ac:dyDescent="0.2">
      <c r="A919" s="122">
        <v>818</v>
      </c>
      <c r="B919" s="123">
        <v>14035</v>
      </c>
      <c r="C919" s="124" t="s">
        <v>433</v>
      </c>
      <c r="D919" s="125">
        <v>2</v>
      </c>
    </row>
    <row r="920" spans="1:4" x14ac:dyDescent="0.2">
      <c r="A920" s="122">
        <v>818</v>
      </c>
      <c r="B920" s="123">
        <v>14036</v>
      </c>
      <c r="C920" s="124" t="s">
        <v>433</v>
      </c>
      <c r="D920" s="125">
        <v>1</v>
      </c>
    </row>
    <row r="921" spans="1:4" x14ac:dyDescent="0.2">
      <c r="A921" s="122">
        <v>819</v>
      </c>
      <c r="B921" s="123">
        <v>14037</v>
      </c>
      <c r="C921" s="124" t="s">
        <v>434</v>
      </c>
      <c r="D921" s="125" t="s">
        <v>246</v>
      </c>
    </row>
    <row r="922" spans="1:4" x14ac:dyDescent="0.2">
      <c r="A922" s="122">
        <v>820</v>
      </c>
      <c r="B922" s="123">
        <v>14042</v>
      </c>
      <c r="C922" s="124" t="s">
        <v>433</v>
      </c>
      <c r="D922" s="125">
        <v>2</v>
      </c>
    </row>
    <row r="923" spans="1:4" x14ac:dyDescent="0.2">
      <c r="A923" s="122">
        <v>820</v>
      </c>
      <c r="B923" s="123">
        <v>14043</v>
      </c>
      <c r="C923" s="124" t="s">
        <v>433</v>
      </c>
      <c r="D923" s="125">
        <v>1</v>
      </c>
    </row>
    <row r="924" spans="1:4" x14ac:dyDescent="0.2">
      <c r="A924" s="122">
        <v>821</v>
      </c>
      <c r="B924" s="123">
        <v>14044</v>
      </c>
      <c r="C924" s="124" t="s">
        <v>434</v>
      </c>
      <c r="D924" s="125" t="s">
        <v>246</v>
      </c>
    </row>
    <row r="925" spans="1:4" x14ac:dyDescent="0.2">
      <c r="A925" s="122">
        <v>822</v>
      </c>
      <c r="B925" s="123">
        <v>14045</v>
      </c>
      <c r="C925" s="124" t="s">
        <v>433</v>
      </c>
      <c r="D925" s="125">
        <v>2</v>
      </c>
    </row>
    <row r="926" spans="1:4" x14ac:dyDescent="0.2">
      <c r="A926" s="122">
        <v>822</v>
      </c>
      <c r="B926" s="123">
        <v>14046</v>
      </c>
      <c r="C926" s="124" t="s">
        <v>433</v>
      </c>
      <c r="D926" s="125">
        <v>1</v>
      </c>
    </row>
    <row r="927" spans="1:4" x14ac:dyDescent="0.2">
      <c r="A927" s="122">
        <v>823</v>
      </c>
      <c r="B927" s="123">
        <v>14047</v>
      </c>
      <c r="C927" s="124" t="s">
        <v>434</v>
      </c>
      <c r="D927" s="125" t="s">
        <v>246</v>
      </c>
    </row>
    <row r="928" spans="1:4" x14ac:dyDescent="0.2">
      <c r="A928" s="122">
        <v>824</v>
      </c>
      <c r="B928" s="123">
        <v>14048</v>
      </c>
      <c r="C928" s="124" t="s">
        <v>433</v>
      </c>
      <c r="D928" s="125">
        <v>2</v>
      </c>
    </row>
    <row r="929" spans="1:4" x14ac:dyDescent="0.2">
      <c r="A929" s="122">
        <v>824</v>
      </c>
      <c r="B929" s="123">
        <v>14049</v>
      </c>
      <c r="C929" s="124" t="s">
        <v>433</v>
      </c>
      <c r="D929" s="125">
        <v>1</v>
      </c>
    </row>
    <row r="930" spans="1:4" x14ac:dyDescent="0.2">
      <c r="A930" s="122">
        <v>825</v>
      </c>
      <c r="B930" s="123">
        <v>14050</v>
      </c>
      <c r="C930" s="124" t="s">
        <v>434</v>
      </c>
      <c r="D930" s="125" t="s">
        <v>246</v>
      </c>
    </row>
    <row r="931" spans="1:4" x14ac:dyDescent="0.2">
      <c r="A931" s="122">
        <v>826</v>
      </c>
      <c r="B931" s="123">
        <v>14069</v>
      </c>
      <c r="C931" s="124" t="s">
        <v>433</v>
      </c>
      <c r="D931" s="125">
        <v>2</v>
      </c>
    </row>
    <row r="932" spans="1:4" x14ac:dyDescent="0.2">
      <c r="A932" s="122">
        <v>826</v>
      </c>
      <c r="B932" s="123">
        <v>14070</v>
      </c>
      <c r="C932" s="124" t="s">
        <v>433</v>
      </c>
      <c r="D932" s="125">
        <v>1</v>
      </c>
    </row>
    <row r="933" spans="1:4" x14ac:dyDescent="0.2">
      <c r="A933" s="122">
        <v>827</v>
      </c>
      <c r="B933" s="123">
        <v>14071</v>
      </c>
      <c r="C933" s="124" t="s">
        <v>434</v>
      </c>
      <c r="D933" s="125" t="s">
        <v>246</v>
      </c>
    </row>
    <row r="934" spans="1:4" x14ac:dyDescent="0.2">
      <c r="A934" s="122">
        <v>828</v>
      </c>
      <c r="B934" s="123">
        <v>14072</v>
      </c>
      <c r="C934" s="124" t="s">
        <v>433</v>
      </c>
      <c r="D934" s="125">
        <v>2</v>
      </c>
    </row>
    <row r="935" spans="1:4" x14ac:dyDescent="0.2">
      <c r="A935" s="122">
        <v>828</v>
      </c>
      <c r="B935" s="123">
        <v>14073</v>
      </c>
      <c r="C935" s="124" t="s">
        <v>433</v>
      </c>
      <c r="D935" s="125">
        <v>1</v>
      </c>
    </row>
    <row r="936" spans="1:4" x14ac:dyDescent="0.2">
      <c r="A936" s="122">
        <v>829</v>
      </c>
      <c r="B936" s="123">
        <v>14074</v>
      </c>
      <c r="C936" s="124" t="s">
        <v>434</v>
      </c>
      <c r="D936" s="125" t="s">
        <v>246</v>
      </c>
    </row>
    <row r="937" spans="1:4" x14ac:dyDescent="0.2">
      <c r="A937" s="122">
        <v>830</v>
      </c>
      <c r="B937" s="123">
        <v>14075</v>
      </c>
      <c r="C937" s="124" t="s">
        <v>433</v>
      </c>
      <c r="D937" s="125">
        <v>2</v>
      </c>
    </row>
    <row r="938" spans="1:4" x14ac:dyDescent="0.2">
      <c r="A938" s="122">
        <v>830</v>
      </c>
      <c r="B938" s="123">
        <v>14076</v>
      </c>
      <c r="C938" s="124" t="s">
        <v>433</v>
      </c>
      <c r="D938" s="125">
        <v>1</v>
      </c>
    </row>
    <row r="939" spans="1:4" x14ac:dyDescent="0.2">
      <c r="A939" s="122">
        <v>831</v>
      </c>
      <c r="B939" s="123">
        <v>14077</v>
      </c>
      <c r="C939" s="124" t="s">
        <v>434</v>
      </c>
      <c r="D939" s="125" t="s">
        <v>246</v>
      </c>
    </row>
    <row r="940" spans="1:4" x14ac:dyDescent="0.2">
      <c r="A940" s="122">
        <v>832</v>
      </c>
      <c r="B940" s="123">
        <v>14085</v>
      </c>
      <c r="C940" s="124" t="s">
        <v>433</v>
      </c>
      <c r="D940" s="125">
        <v>2</v>
      </c>
    </row>
    <row r="941" spans="1:4" x14ac:dyDescent="0.2">
      <c r="A941" s="122">
        <v>832</v>
      </c>
      <c r="B941" s="123">
        <v>14086</v>
      </c>
      <c r="C941" s="124" t="s">
        <v>433</v>
      </c>
      <c r="D941" s="125">
        <v>1</v>
      </c>
    </row>
    <row r="942" spans="1:4" x14ac:dyDescent="0.2">
      <c r="A942" s="122">
        <v>833</v>
      </c>
      <c r="B942" s="123">
        <v>14087</v>
      </c>
      <c r="C942" s="124" t="s">
        <v>434</v>
      </c>
      <c r="D942" s="125" t="s">
        <v>246</v>
      </c>
    </row>
    <row r="943" spans="1:4" x14ac:dyDescent="0.2">
      <c r="A943" s="122">
        <v>834</v>
      </c>
      <c r="B943" s="123">
        <v>14088</v>
      </c>
      <c r="C943" s="124" t="s">
        <v>433</v>
      </c>
      <c r="D943" s="125">
        <v>2</v>
      </c>
    </row>
    <row r="944" spans="1:4" x14ac:dyDescent="0.2">
      <c r="A944" s="122">
        <v>834</v>
      </c>
      <c r="B944" s="123">
        <v>14089</v>
      </c>
      <c r="C944" s="124" t="s">
        <v>433</v>
      </c>
      <c r="D944" s="125">
        <v>1</v>
      </c>
    </row>
    <row r="945" spans="1:4" x14ac:dyDescent="0.2">
      <c r="A945" s="122">
        <v>835</v>
      </c>
      <c r="B945" s="123">
        <v>14090</v>
      </c>
      <c r="C945" s="124" t="s">
        <v>434</v>
      </c>
      <c r="D945" s="125" t="s">
        <v>246</v>
      </c>
    </row>
    <row r="946" spans="1:4" x14ac:dyDescent="0.2">
      <c r="A946" s="122">
        <v>836</v>
      </c>
      <c r="B946" s="123">
        <v>14091</v>
      </c>
      <c r="C946" s="124" t="s">
        <v>433</v>
      </c>
      <c r="D946" s="125">
        <v>2</v>
      </c>
    </row>
    <row r="947" spans="1:4" x14ac:dyDescent="0.2">
      <c r="A947" s="122">
        <v>836</v>
      </c>
      <c r="B947" s="123">
        <v>14092</v>
      </c>
      <c r="C947" s="124" t="s">
        <v>433</v>
      </c>
      <c r="D947" s="125">
        <v>1</v>
      </c>
    </row>
    <row r="948" spans="1:4" x14ac:dyDescent="0.2">
      <c r="A948" s="122">
        <v>837</v>
      </c>
      <c r="B948" s="123">
        <v>14093</v>
      </c>
      <c r="C948" s="124" t="s">
        <v>434</v>
      </c>
      <c r="D948" s="125" t="s">
        <v>246</v>
      </c>
    </row>
    <row r="949" spans="1:4" x14ac:dyDescent="0.2">
      <c r="A949" s="122">
        <v>838</v>
      </c>
      <c r="B949" s="123">
        <v>14094</v>
      </c>
      <c r="C949" s="124" t="s">
        <v>433</v>
      </c>
      <c r="D949" s="125">
        <v>2</v>
      </c>
    </row>
    <row r="950" spans="1:4" x14ac:dyDescent="0.2">
      <c r="A950" s="122">
        <v>838</v>
      </c>
      <c r="B950" s="123">
        <v>14095</v>
      </c>
      <c r="C950" s="124" t="s">
        <v>433</v>
      </c>
      <c r="D950" s="125">
        <v>1</v>
      </c>
    </row>
    <row r="951" spans="1:4" x14ac:dyDescent="0.2">
      <c r="A951" s="122">
        <v>839</v>
      </c>
      <c r="B951" s="123">
        <v>14096</v>
      </c>
      <c r="C951" s="124" t="s">
        <v>434</v>
      </c>
      <c r="D951" s="125" t="s">
        <v>246</v>
      </c>
    </row>
    <row r="952" spans="1:4" x14ac:dyDescent="0.2">
      <c r="A952" s="122">
        <v>840</v>
      </c>
      <c r="B952" s="123">
        <v>14110</v>
      </c>
      <c r="C952" s="124" t="s">
        <v>433</v>
      </c>
      <c r="D952" s="125">
        <v>2</v>
      </c>
    </row>
    <row r="953" spans="1:4" x14ac:dyDescent="0.2">
      <c r="A953" s="122">
        <v>840</v>
      </c>
      <c r="B953" s="123">
        <v>14111</v>
      </c>
      <c r="C953" s="124" t="s">
        <v>433</v>
      </c>
      <c r="D953" s="125">
        <v>1</v>
      </c>
    </row>
    <row r="954" spans="1:4" x14ac:dyDescent="0.2">
      <c r="A954" s="122">
        <v>841</v>
      </c>
      <c r="B954" s="123">
        <v>14112</v>
      </c>
      <c r="C954" s="124" t="s">
        <v>434</v>
      </c>
      <c r="D954" s="125" t="s">
        <v>246</v>
      </c>
    </row>
    <row r="955" spans="1:4" x14ac:dyDescent="0.2">
      <c r="A955" s="122">
        <v>842</v>
      </c>
      <c r="B955" s="123">
        <v>14113</v>
      </c>
      <c r="C955" s="124" t="s">
        <v>433</v>
      </c>
      <c r="D955" s="125">
        <v>2</v>
      </c>
    </row>
    <row r="956" spans="1:4" x14ac:dyDescent="0.2">
      <c r="A956" s="122">
        <v>842</v>
      </c>
      <c r="B956" s="123">
        <v>14114</v>
      </c>
      <c r="C956" s="124" t="s">
        <v>433</v>
      </c>
      <c r="D956" s="125">
        <v>1</v>
      </c>
    </row>
    <row r="957" spans="1:4" x14ac:dyDescent="0.2">
      <c r="A957" s="122">
        <v>843</v>
      </c>
      <c r="B957" s="123">
        <v>14115</v>
      </c>
      <c r="C957" s="124" t="s">
        <v>434</v>
      </c>
      <c r="D957" s="125" t="s">
        <v>246</v>
      </c>
    </row>
    <row r="958" spans="1:4" x14ac:dyDescent="0.2">
      <c r="A958" s="122">
        <v>844</v>
      </c>
      <c r="B958" s="123">
        <v>14116</v>
      </c>
      <c r="C958" s="124" t="s">
        <v>433</v>
      </c>
      <c r="D958" s="125">
        <v>2</v>
      </c>
    </row>
    <row r="959" spans="1:4" x14ac:dyDescent="0.2">
      <c r="A959" s="122">
        <v>844</v>
      </c>
      <c r="B959" s="123">
        <v>14117</v>
      </c>
      <c r="C959" s="124" t="s">
        <v>433</v>
      </c>
      <c r="D959" s="125">
        <v>1</v>
      </c>
    </row>
    <row r="960" spans="1:4" x14ac:dyDescent="0.2">
      <c r="A960" s="122">
        <v>845</v>
      </c>
      <c r="B960" s="123">
        <v>14118</v>
      </c>
      <c r="C960" s="124" t="s">
        <v>434</v>
      </c>
      <c r="D960" s="125" t="s">
        <v>246</v>
      </c>
    </row>
    <row r="961" spans="1:4" x14ac:dyDescent="0.2">
      <c r="A961" s="122">
        <v>846</v>
      </c>
      <c r="B961" s="123">
        <v>14138</v>
      </c>
      <c r="C961" s="124" t="s">
        <v>433</v>
      </c>
      <c r="D961" s="125">
        <v>2</v>
      </c>
    </row>
    <row r="962" spans="1:4" x14ac:dyDescent="0.2">
      <c r="A962" s="122">
        <v>846</v>
      </c>
      <c r="B962" s="123">
        <v>14139</v>
      </c>
      <c r="C962" s="124" t="s">
        <v>433</v>
      </c>
      <c r="D962" s="125">
        <v>1</v>
      </c>
    </row>
    <row r="963" spans="1:4" x14ac:dyDescent="0.2">
      <c r="A963" s="122">
        <v>847</v>
      </c>
      <c r="B963" s="123">
        <v>14140</v>
      </c>
      <c r="C963" s="124" t="s">
        <v>434</v>
      </c>
      <c r="D963" s="125" t="s">
        <v>246</v>
      </c>
    </row>
    <row r="964" spans="1:4" x14ac:dyDescent="0.2">
      <c r="A964" s="122">
        <v>848</v>
      </c>
      <c r="B964" s="123">
        <v>14141</v>
      </c>
      <c r="C964" s="124" t="s">
        <v>433</v>
      </c>
      <c r="D964" s="125">
        <v>2</v>
      </c>
    </row>
    <row r="965" spans="1:4" x14ac:dyDescent="0.2">
      <c r="A965" s="122">
        <v>848</v>
      </c>
      <c r="B965" s="123">
        <v>14142</v>
      </c>
      <c r="C965" s="124" t="s">
        <v>433</v>
      </c>
      <c r="D965" s="125">
        <v>1</v>
      </c>
    </row>
    <row r="966" spans="1:4" x14ac:dyDescent="0.2">
      <c r="A966" s="122">
        <v>849</v>
      </c>
      <c r="B966" s="123">
        <v>14143</v>
      </c>
      <c r="C966" s="124" t="s">
        <v>434</v>
      </c>
      <c r="D966" s="125" t="s">
        <v>246</v>
      </c>
    </row>
    <row r="967" spans="1:4" x14ac:dyDescent="0.2">
      <c r="A967" s="122">
        <v>850</v>
      </c>
      <c r="B967" s="123">
        <v>14014</v>
      </c>
      <c r="C967" s="124" t="s">
        <v>434</v>
      </c>
      <c r="D967" s="125" t="s">
        <v>246</v>
      </c>
    </row>
    <row r="968" spans="1:4" x14ac:dyDescent="0.2">
      <c r="A968" s="122">
        <v>851</v>
      </c>
      <c r="B968" s="123">
        <v>14038</v>
      </c>
      <c r="C968" s="124" t="s">
        <v>434</v>
      </c>
      <c r="D968" s="125" t="s">
        <v>246</v>
      </c>
    </row>
    <row r="969" spans="1:4" x14ac:dyDescent="0.2">
      <c r="A969" s="122">
        <v>852</v>
      </c>
      <c r="B969" s="123">
        <v>14001</v>
      </c>
      <c r="C969" s="124" t="s">
        <v>433</v>
      </c>
      <c r="D969" s="125">
        <v>2</v>
      </c>
    </row>
    <row r="970" spans="1:4" x14ac:dyDescent="0.2">
      <c r="A970" s="122">
        <v>852</v>
      </c>
      <c r="B970" s="123">
        <v>14002</v>
      </c>
      <c r="C970" s="124" t="s">
        <v>433</v>
      </c>
      <c r="D970" s="125">
        <v>1</v>
      </c>
    </row>
    <row r="971" spans="1:4" x14ac:dyDescent="0.2">
      <c r="A971" s="122">
        <v>853</v>
      </c>
      <c r="B971" s="123">
        <v>14081</v>
      </c>
      <c r="C971" s="124" t="s">
        <v>433</v>
      </c>
      <c r="D971" s="125">
        <v>2</v>
      </c>
    </row>
    <row r="972" spans="1:4" x14ac:dyDescent="0.2">
      <c r="A972" s="122">
        <v>853</v>
      </c>
      <c r="B972" s="123">
        <v>14082</v>
      </c>
      <c r="C972" s="124" t="s">
        <v>433</v>
      </c>
      <c r="D972" s="125">
        <v>1</v>
      </c>
    </row>
    <row r="973" spans="1:4" x14ac:dyDescent="0.2">
      <c r="A973" s="122">
        <v>854</v>
      </c>
      <c r="B973" s="123">
        <v>14083</v>
      </c>
      <c r="C973" s="124" t="s">
        <v>433</v>
      </c>
      <c r="D973" s="125">
        <v>2</v>
      </c>
    </row>
    <row r="974" spans="1:4" x14ac:dyDescent="0.2">
      <c r="A974" s="122">
        <v>854</v>
      </c>
      <c r="B974" s="123">
        <v>14084</v>
      </c>
      <c r="C974" s="124" t="s">
        <v>433</v>
      </c>
      <c r="D974" s="125">
        <v>1</v>
      </c>
    </row>
    <row r="975" spans="1:4" x14ac:dyDescent="0.2">
      <c r="A975" s="122">
        <v>855</v>
      </c>
      <c r="B975" s="123">
        <v>14103</v>
      </c>
      <c r="C975" s="124" t="s">
        <v>433</v>
      </c>
      <c r="D975" s="125">
        <v>2</v>
      </c>
    </row>
    <row r="976" spans="1:4" x14ac:dyDescent="0.2">
      <c r="A976" s="122">
        <v>855</v>
      </c>
      <c r="B976" s="123">
        <v>14104</v>
      </c>
      <c r="C976" s="124" t="s">
        <v>433</v>
      </c>
      <c r="D976" s="125">
        <v>1</v>
      </c>
    </row>
    <row r="977" spans="1:4" x14ac:dyDescent="0.2">
      <c r="A977" s="122">
        <v>856</v>
      </c>
      <c r="B977" s="123">
        <v>14105</v>
      </c>
      <c r="C977" s="124" t="s">
        <v>433</v>
      </c>
      <c r="D977" s="125">
        <v>2</v>
      </c>
    </row>
    <row r="978" spans="1:4" x14ac:dyDescent="0.2">
      <c r="A978" s="122">
        <v>856</v>
      </c>
      <c r="B978" s="123">
        <v>14106</v>
      </c>
      <c r="C978" s="124" t="s">
        <v>433</v>
      </c>
      <c r="D978" s="125">
        <v>1</v>
      </c>
    </row>
    <row r="979" spans="1:4" x14ac:dyDescent="0.2">
      <c r="A979" s="122">
        <v>857</v>
      </c>
      <c r="B979" s="123">
        <v>14015</v>
      </c>
      <c r="C979" s="124" t="s">
        <v>433</v>
      </c>
      <c r="D979" s="125">
        <v>2</v>
      </c>
    </row>
    <row r="980" spans="1:4" x14ac:dyDescent="0.2">
      <c r="A980" s="122">
        <v>857</v>
      </c>
      <c r="B980" s="123">
        <v>14016</v>
      </c>
      <c r="C980" s="124" t="s">
        <v>433</v>
      </c>
      <c r="D980" s="125">
        <v>1</v>
      </c>
    </row>
    <row r="981" spans="1:4" x14ac:dyDescent="0.2">
      <c r="A981" s="122">
        <v>858</v>
      </c>
      <c r="B981" s="123">
        <v>14039</v>
      </c>
      <c r="C981" s="124" t="s">
        <v>433</v>
      </c>
      <c r="D981" s="125">
        <v>2</v>
      </c>
    </row>
    <row r="982" spans="1:4" x14ac:dyDescent="0.2">
      <c r="A982" s="122">
        <v>858</v>
      </c>
      <c r="B982" s="123">
        <v>14040</v>
      </c>
      <c r="C982" s="124" t="s">
        <v>433</v>
      </c>
      <c r="D982" s="125">
        <v>1</v>
      </c>
    </row>
    <row r="983" spans="1:4" x14ac:dyDescent="0.2">
      <c r="A983" s="122">
        <v>859</v>
      </c>
      <c r="B983" s="123">
        <v>14003</v>
      </c>
      <c r="C983" s="124" t="s">
        <v>433</v>
      </c>
      <c r="D983" s="125">
        <v>2</v>
      </c>
    </row>
    <row r="984" spans="1:4" x14ac:dyDescent="0.2">
      <c r="A984" s="122">
        <v>859</v>
      </c>
      <c r="B984" s="123">
        <v>14004</v>
      </c>
      <c r="C984" s="124" t="s">
        <v>433</v>
      </c>
      <c r="D984" s="125">
        <v>1</v>
      </c>
    </row>
    <row r="985" spans="1:4" x14ac:dyDescent="0.2">
      <c r="A985" s="122">
        <v>860</v>
      </c>
      <c r="B985" s="123">
        <v>14026</v>
      </c>
      <c r="C985" s="124" t="s">
        <v>433</v>
      </c>
      <c r="D985" s="125">
        <v>2</v>
      </c>
    </row>
    <row r="986" spans="1:4" x14ac:dyDescent="0.2">
      <c r="A986" s="122">
        <v>860</v>
      </c>
      <c r="B986" s="123">
        <v>14027</v>
      </c>
      <c r="C986" s="124" t="s">
        <v>433</v>
      </c>
      <c r="D986" s="125">
        <v>1</v>
      </c>
    </row>
    <row r="987" spans="1:4" x14ac:dyDescent="0.2">
      <c r="A987" s="122">
        <v>861</v>
      </c>
      <c r="B987" s="123">
        <v>14051</v>
      </c>
      <c r="C987" s="124" t="s">
        <v>433</v>
      </c>
      <c r="D987" s="125">
        <v>2</v>
      </c>
    </row>
    <row r="988" spans="1:4" x14ac:dyDescent="0.2">
      <c r="A988" s="122">
        <v>861</v>
      </c>
      <c r="B988" s="123">
        <v>14052</v>
      </c>
      <c r="C988" s="124" t="s">
        <v>433</v>
      </c>
      <c r="D988" s="125">
        <v>1</v>
      </c>
    </row>
    <row r="989" spans="1:4" x14ac:dyDescent="0.2">
      <c r="A989" s="122">
        <v>862</v>
      </c>
      <c r="B989" s="123">
        <v>14107</v>
      </c>
      <c r="C989" s="124" t="s">
        <v>433</v>
      </c>
      <c r="D989" s="125">
        <v>2</v>
      </c>
    </row>
    <row r="990" spans="1:4" x14ac:dyDescent="0.2">
      <c r="A990" s="122">
        <v>862</v>
      </c>
      <c r="B990" s="123">
        <v>14108</v>
      </c>
      <c r="C990" s="124" t="s">
        <v>433</v>
      </c>
      <c r="D990" s="125">
        <v>1</v>
      </c>
    </row>
    <row r="991" spans="1:4" x14ac:dyDescent="0.2">
      <c r="A991" s="122">
        <v>863</v>
      </c>
      <c r="B991" s="123">
        <v>14054</v>
      </c>
      <c r="C991" s="124" t="s">
        <v>433</v>
      </c>
      <c r="D991" s="125">
        <v>2</v>
      </c>
    </row>
    <row r="992" spans="1:4" x14ac:dyDescent="0.2">
      <c r="A992" s="122">
        <v>863</v>
      </c>
      <c r="B992" s="123">
        <v>14055</v>
      </c>
      <c r="C992" s="124" t="s">
        <v>433</v>
      </c>
      <c r="D992" s="125">
        <v>1</v>
      </c>
    </row>
    <row r="993" spans="1:4" x14ac:dyDescent="0.2">
      <c r="A993" s="122">
        <v>864</v>
      </c>
      <c r="B993" s="123">
        <v>14121</v>
      </c>
      <c r="C993" s="124" t="s">
        <v>433</v>
      </c>
      <c r="D993" s="125">
        <v>2</v>
      </c>
    </row>
    <row r="994" spans="1:4" x14ac:dyDescent="0.2">
      <c r="A994" s="122">
        <v>864</v>
      </c>
      <c r="B994" s="123">
        <v>14122</v>
      </c>
      <c r="C994" s="124" t="s">
        <v>433</v>
      </c>
      <c r="D994" s="125">
        <v>1</v>
      </c>
    </row>
    <row r="995" spans="1:4" x14ac:dyDescent="0.2">
      <c r="A995" s="122">
        <v>865</v>
      </c>
      <c r="B995" s="123">
        <v>14057</v>
      </c>
      <c r="C995" s="124" t="s">
        <v>433</v>
      </c>
      <c r="D995" s="125">
        <v>2</v>
      </c>
    </row>
    <row r="996" spans="1:4" x14ac:dyDescent="0.2">
      <c r="A996" s="122">
        <v>865</v>
      </c>
      <c r="B996" s="123">
        <v>14058</v>
      </c>
      <c r="C996" s="124" t="s">
        <v>433</v>
      </c>
      <c r="D996" s="125">
        <v>1</v>
      </c>
    </row>
    <row r="997" spans="1:4" x14ac:dyDescent="0.2">
      <c r="A997" s="122">
        <v>866</v>
      </c>
      <c r="B997" s="123">
        <v>14059</v>
      </c>
      <c r="C997" s="124" t="s">
        <v>434</v>
      </c>
      <c r="D997" s="125" t="s">
        <v>246</v>
      </c>
    </row>
    <row r="998" spans="1:4" x14ac:dyDescent="0.2">
      <c r="A998" s="122">
        <v>867</v>
      </c>
      <c r="B998" s="123">
        <v>14060</v>
      </c>
      <c r="C998" s="124" t="s">
        <v>433</v>
      </c>
      <c r="D998" s="125">
        <v>2</v>
      </c>
    </row>
    <row r="999" spans="1:4" x14ac:dyDescent="0.2">
      <c r="A999" s="122">
        <v>867</v>
      </c>
      <c r="B999" s="123">
        <v>14061</v>
      </c>
      <c r="C999" s="124" t="s">
        <v>433</v>
      </c>
      <c r="D999" s="125">
        <v>1</v>
      </c>
    </row>
    <row r="1000" spans="1:4" x14ac:dyDescent="0.2">
      <c r="A1000" s="122">
        <v>868</v>
      </c>
      <c r="B1000" s="123">
        <v>14062</v>
      </c>
      <c r="C1000" s="124" t="s">
        <v>434</v>
      </c>
      <c r="D1000" s="125" t="s">
        <v>246</v>
      </c>
    </row>
    <row r="1001" spans="1:4" x14ac:dyDescent="0.2">
      <c r="A1001" s="122">
        <v>869</v>
      </c>
      <c r="B1001" s="123">
        <v>14063</v>
      </c>
      <c r="C1001" s="124" t="s">
        <v>433</v>
      </c>
      <c r="D1001" s="125">
        <v>2</v>
      </c>
    </row>
    <row r="1002" spans="1:4" x14ac:dyDescent="0.2">
      <c r="A1002" s="122">
        <v>869</v>
      </c>
      <c r="B1002" s="123">
        <v>14064</v>
      </c>
      <c r="C1002" s="124" t="s">
        <v>433</v>
      </c>
      <c r="D1002" s="125">
        <v>1</v>
      </c>
    </row>
    <row r="1003" spans="1:4" x14ac:dyDescent="0.2">
      <c r="A1003" s="122">
        <v>870</v>
      </c>
      <c r="B1003" s="123">
        <v>14065</v>
      </c>
      <c r="C1003" s="124" t="s">
        <v>434</v>
      </c>
      <c r="D1003" s="125" t="s">
        <v>246</v>
      </c>
    </row>
    <row r="1004" spans="1:4" x14ac:dyDescent="0.2">
      <c r="A1004" s="122">
        <v>871</v>
      </c>
      <c r="B1004" s="123">
        <v>14066</v>
      </c>
      <c r="C1004" s="124" t="s">
        <v>433</v>
      </c>
      <c r="D1004" s="125">
        <v>2</v>
      </c>
    </row>
    <row r="1005" spans="1:4" x14ac:dyDescent="0.2">
      <c r="A1005" s="122">
        <v>871</v>
      </c>
      <c r="B1005" s="123">
        <v>14067</v>
      </c>
      <c r="C1005" s="124" t="s">
        <v>433</v>
      </c>
      <c r="D1005" s="125">
        <v>1</v>
      </c>
    </row>
    <row r="1006" spans="1:4" x14ac:dyDescent="0.2">
      <c r="A1006" s="122">
        <v>872</v>
      </c>
      <c r="B1006" s="123">
        <v>14068</v>
      </c>
      <c r="C1006" s="124" t="s">
        <v>434</v>
      </c>
      <c r="D1006" s="125" t="s">
        <v>246</v>
      </c>
    </row>
    <row r="1007" spans="1:4" x14ac:dyDescent="0.2">
      <c r="A1007" s="122">
        <v>873</v>
      </c>
      <c r="B1007" s="123">
        <v>14078</v>
      </c>
      <c r="C1007" s="124" t="s">
        <v>433</v>
      </c>
      <c r="D1007" s="125">
        <v>2</v>
      </c>
    </row>
    <row r="1008" spans="1:4" x14ac:dyDescent="0.2">
      <c r="A1008" s="122">
        <v>873</v>
      </c>
      <c r="B1008" s="123">
        <v>14079</v>
      </c>
      <c r="C1008" s="124" t="s">
        <v>433</v>
      </c>
      <c r="D1008" s="125">
        <v>1</v>
      </c>
    </row>
    <row r="1009" spans="1:4" x14ac:dyDescent="0.2">
      <c r="A1009" s="122">
        <v>874</v>
      </c>
      <c r="B1009" s="123">
        <v>14080</v>
      </c>
      <c r="C1009" s="124" t="s">
        <v>434</v>
      </c>
      <c r="D1009" s="125" t="s">
        <v>246</v>
      </c>
    </row>
    <row r="1010" spans="1:4" x14ac:dyDescent="0.2">
      <c r="A1010" s="122">
        <v>875</v>
      </c>
      <c r="B1010" s="123">
        <v>14100</v>
      </c>
      <c r="C1010" s="124" t="s">
        <v>433</v>
      </c>
      <c r="D1010" s="125">
        <v>2</v>
      </c>
    </row>
    <row r="1011" spans="1:4" x14ac:dyDescent="0.2">
      <c r="A1011" s="122">
        <v>875</v>
      </c>
      <c r="B1011" s="123">
        <v>14101</v>
      </c>
      <c r="C1011" s="124" t="s">
        <v>433</v>
      </c>
      <c r="D1011" s="125">
        <v>1</v>
      </c>
    </row>
    <row r="1012" spans="1:4" x14ac:dyDescent="0.2">
      <c r="A1012" s="122">
        <v>876</v>
      </c>
      <c r="B1012" s="123">
        <v>14102</v>
      </c>
      <c r="C1012" s="124" t="s">
        <v>434</v>
      </c>
      <c r="D1012" s="125" t="s">
        <v>246</v>
      </c>
    </row>
    <row r="1013" spans="1:4" x14ac:dyDescent="0.2">
      <c r="A1013" s="122">
        <v>877</v>
      </c>
      <c r="B1013" s="123">
        <v>14123</v>
      </c>
      <c r="C1013" s="124" t="s">
        <v>433</v>
      </c>
      <c r="D1013" s="125">
        <v>2</v>
      </c>
    </row>
    <row r="1014" spans="1:4" x14ac:dyDescent="0.2">
      <c r="A1014" s="122">
        <v>877</v>
      </c>
      <c r="B1014" s="123">
        <v>14124</v>
      </c>
      <c r="C1014" s="124" t="s">
        <v>433</v>
      </c>
      <c r="D1014" s="125">
        <v>1</v>
      </c>
    </row>
    <row r="1015" spans="1:4" x14ac:dyDescent="0.2">
      <c r="A1015" s="122">
        <v>878</v>
      </c>
      <c r="B1015" s="123">
        <v>14125</v>
      </c>
      <c r="C1015" s="124" t="s">
        <v>434</v>
      </c>
      <c r="D1015" s="125" t="s">
        <v>246</v>
      </c>
    </row>
    <row r="1016" spans="1:4" x14ac:dyDescent="0.2">
      <c r="A1016" s="122">
        <v>879</v>
      </c>
      <c r="B1016" s="123">
        <v>14126</v>
      </c>
      <c r="C1016" s="124" t="s">
        <v>433</v>
      </c>
      <c r="D1016" s="125">
        <v>2</v>
      </c>
    </row>
    <row r="1017" spans="1:4" x14ac:dyDescent="0.2">
      <c r="A1017" s="122">
        <v>879</v>
      </c>
      <c r="B1017" s="123">
        <v>14127</v>
      </c>
      <c r="C1017" s="124" t="s">
        <v>433</v>
      </c>
      <c r="D1017" s="125">
        <v>1</v>
      </c>
    </row>
    <row r="1018" spans="1:4" x14ac:dyDescent="0.2">
      <c r="A1018" s="122">
        <v>880</v>
      </c>
      <c r="B1018" s="123">
        <v>14128</v>
      </c>
      <c r="C1018" s="124" t="s">
        <v>434</v>
      </c>
      <c r="D1018" s="125" t="s">
        <v>246</v>
      </c>
    </row>
    <row r="1019" spans="1:4" x14ac:dyDescent="0.2">
      <c r="A1019" s="122">
        <v>881</v>
      </c>
      <c r="B1019" s="123">
        <v>14129</v>
      </c>
      <c r="C1019" s="124" t="s">
        <v>433</v>
      </c>
      <c r="D1019" s="125">
        <v>2</v>
      </c>
    </row>
    <row r="1020" spans="1:4" x14ac:dyDescent="0.2">
      <c r="A1020" s="122">
        <v>881</v>
      </c>
      <c r="B1020" s="123">
        <v>14130</v>
      </c>
      <c r="C1020" s="124" t="s">
        <v>433</v>
      </c>
      <c r="D1020" s="125">
        <v>1</v>
      </c>
    </row>
    <row r="1021" spans="1:4" x14ac:dyDescent="0.2">
      <c r="A1021" s="122">
        <v>882</v>
      </c>
      <c r="B1021" s="123">
        <v>14131</v>
      </c>
      <c r="C1021" s="124" t="s">
        <v>434</v>
      </c>
      <c r="D1021" s="125" t="s">
        <v>246</v>
      </c>
    </row>
    <row r="1022" spans="1:4" x14ac:dyDescent="0.2">
      <c r="A1022" s="122">
        <v>883</v>
      </c>
      <c r="B1022" s="123">
        <v>14132</v>
      </c>
      <c r="C1022" s="124" t="s">
        <v>433</v>
      </c>
      <c r="D1022" s="125">
        <v>2</v>
      </c>
    </row>
    <row r="1023" spans="1:4" x14ac:dyDescent="0.2">
      <c r="A1023" s="122">
        <v>883</v>
      </c>
      <c r="B1023" s="123">
        <v>14133</v>
      </c>
      <c r="C1023" s="124" t="s">
        <v>433</v>
      </c>
      <c r="D1023" s="125">
        <v>1</v>
      </c>
    </row>
    <row r="1024" spans="1:4" x14ac:dyDescent="0.2">
      <c r="A1024" s="122">
        <v>884</v>
      </c>
      <c r="B1024" s="123">
        <v>14134</v>
      </c>
      <c r="C1024" s="124" t="s">
        <v>434</v>
      </c>
      <c r="D1024" s="125" t="s">
        <v>246</v>
      </c>
    </row>
    <row r="1025" spans="1:4" x14ac:dyDescent="0.2">
      <c r="A1025" s="122">
        <v>885</v>
      </c>
      <c r="B1025" s="123">
        <v>14135</v>
      </c>
      <c r="C1025" s="124" t="s">
        <v>433</v>
      </c>
      <c r="D1025" s="125">
        <v>2</v>
      </c>
    </row>
    <row r="1026" spans="1:4" x14ac:dyDescent="0.2">
      <c r="A1026" s="122">
        <v>885</v>
      </c>
      <c r="B1026" s="123">
        <v>14136</v>
      </c>
      <c r="C1026" s="124" t="s">
        <v>433</v>
      </c>
      <c r="D1026" s="125">
        <v>1</v>
      </c>
    </row>
    <row r="1027" spans="1:4" x14ac:dyDescent="0.2">
      <c r="A1027" s="122">
        <v>886</v>
      </c>
      <c r="B1027" s="123">
        <v>14137</v>
      </c>
      <c r="C1027" s="124" t="s">
        <v>434</v>
      </c>
      <c r="D1027" s="125" t="s">
        <v>246</v>
      </c>
    </row>
    <row r="1028" spans="1:4" x14ac:dyDescent="0.2">
      <c r="A1028" s="122">
        <v>887</v>
      </c>
      <c r="B1028" s="123">
        <v>14144</v>
      </c>
      <c r="C1028" s="124" t="s">
        <v>433</v>
      </c>
      <c r="D1028" s="125">
        <v>2</v>
      </c>
    </row>
    <row r="1029" spans="1:4" x14ac:dyDescent="0.2">
      <c r="A1029" s="122">
        <v>887</v>
      </c>
      <c r="B1029" s="123">
        <v>14145</v>
      </c>
      <c r="C1029" s="124" t="s">
        <v>433</v>
      </c>
      <c r="D1029" s="125">
        <v>1</v>
      </c>
    </row>
    <row r="1030" spans="1:4" x14ac:dyDescent="0.2">
      <c r="A1030" s="122">
        <v>888</v>
      </c>
      <c r="B1030" s="123">
        <v>14146</v>
      </c>
      <c r="C1030" s="124" t="s">
        <v>434</v>
      </c>
      <c r="D1030" s="125" t="s">
        <v>246</v>
      </c>
    </row>
    <row r="1031" spans="1:4" x14ac:dyDescent="0.2">
      <c r="A1031" s="122">
        <v>889</v>
      </c>
      <c r="B1031" s="123">
        <v>278</v>
      </c>
      <c r="C1031" s="124" t="s">
        <v>433</v>
      </c>
      <c r="D1031" s="125">
        <v>2</v>
      </c>
    </row>
    <row r="1032" spans="1:4" x14ac:dyDescent="0.2">
      <c r="A1032" s="122">
        <v>889</v>
      </c>
      <c r="B1032" s="123">
        <v>289</v>
      </c>
      <c r="C1032" s="124" t="s">
        <v>433</v>
      </c>
      <c r="D1032" s="125">
        <v>1</v>
      </c>
    </row>
    <row r="1033" spans="1:4" x14ac:dyDescent="0.2">
      <c r="A1033" s="122">
        <v>890</v>
      </c>
      <c r="B1033" s="123">
        <v>14028</v>
      </c>
      <c r="C1033" s="124" t="s">
        <v>434</v>
      </c>
      <c r="D1033" s="125" t="s">
        <v>246</v>
      </c>
    </row>
    <row r="1034" spans="1:4" x14ac:dyDescent="0.2">
      <c r="A1034" s="122">
        <v>891</v>
      </c>
      <c r="B1034" s="123">
        <v>14099</v>
      </c>
      <c r="C1034" s="124" t="s">
        <v>434</v>
      </c>
      <c r="D1034" s="125" t="s">
        <v>246</v>
      </c>
    </row>
    <row r="1035" spans="1:4" x14ac:dyDescent="0.2">
      <c r="A1035" s="122">
        <v>892</v>
      </c>
      <c r="B1035" s="123">
        <v>14119</v>
      </c>
      <c r="C1035" s="124" t="s">
        <v>434</v>
      </c>
      <c r="D1035" s="125" t="s">
        <v>246</v>
      </c>
    </row>
    <row r="1036" spans="1:4" x14ac:dyDescent="0.2">
      <c r="A1036" s="122">
        <v>893</v>
      </c>
      <c r="B1036" s="123">
        <v>14120</v>
      </c>
      <c r="C1036" s="124" t="s">
        <v>434</v>
      </c>
      <c r="D1036" s="125" t="s">
        <v>246</v>
      </c>
    </row>
    <row r="1037" spans="1:4" x14ac:dyDescent="0.2">
      <c r="A1037" s="122">
        <v>894</v>
      </c>
      <c r="B1037" s="123">
        <v>300</v>
      </c>
      <c r="C1037" s="124" t="s">
        <v>391</v>
      </c>
      <c r="D1037" s="125" t="s">
        <v>246</v>
      </c>
    </row>
    <row r="1038" spans="1:4" x14ac:dyDescent="0.2">
      <c r="A1038" s="122">
        <v>895</v>
      </c>
      <c r="B1038" s="123">
        <v>311</v>
      </c>
      <c r="C1038" s="124" t="s">
        <v>391</v>
      </c>
      <c r="D1038" s="125" t="s">
        <v>246</v>
      </c>
    </row>
    <row r="1039" spans="1:4" x14ac:dyDescent="0.2">
      <c r="A1039" s="122">
        <v>896</v>
      </c>
      <c r="B1039" s="123">
        <v>312</v>
      </c>
      <c r="C1039" s="124" t="s">
        <v>391</v>
      </c>
      <c r="D1039" s="125" t="s">
        <v>246</v>
      </c>
    </row>
    <row r="1040" spans="1:4" x14ac:dyDescent="0.2">
      <c r="A1040" s="122">
        <v>897</v>
      </c>
      <c r="B1040" s="123">
        <v>14097</v>
      </c>
      <c r="C1040" s="124" t="s">
        <v>434</v>
      </c>
      <c r="D1040" s="125" t="s">
        <v>246</v>
      </c>
    </row>
    <row r="1041" spans="1:4" x14ac:dyDescent="0.2">
      <c r="A1041" s="122">
        <v>898</v>
      </c>
      <c r="B1041" s="123">
        <v>14098</v>
      </c>
      <c r="C1041" s="124" t="s">
        <v>434</v>
      </c>
      <c r="D1041" s="125" t="s">
        <v>246</v>
      </c>
    </row>
    <row r="1042" spans="1:4" x14ac:dyDescent="0.2">
      <c r="A1042" s="122">
        <v>899</v>
      </c>
      <c r="B1042" s="123">
        <v>281</v>
      </c>
      <c r="C1042" s="124" t="s">
        <v>435</v>
      </c>
      <c r="D1042" s="125" t="s">
        <v>246</v>
      </c>
    </row>
    <row r="1043" spans="1:4" x14ac:dyDescent="0.2">
      <c r="A1043" s="122">
        <v>900</v>
      </c>
      <c r="B1043" s="123">
        <v>282</v>
      </c>
      <c r="C1043" s="124" t="s">
        <v>435</v>
      </c>
      <c r="D1043" s="125" t="s">
        <v>246</v>
      </c>
    </row>
    <row r="1044" spans="1:4" x14ac:dyDescent="0.2">
      <c r="A1044" s="122">
        <v>901</v>
      </c>
      <c r="B1044" s="123">
        <v>283</v>
      </c>
      <c r="C1044" s="124" t="s">
        <v>435</v>
      </c>
      <c r="D1044" s="125" t="s">
        <v>246</v>
      </c>
    </row>
    <row r="1045" spans="1:4" x14ac:dyDescent="0.2">
      <c r="A1045" s="122">
        <v>902</v>
      </c>
      <c r="B1045" s="123">
        <v>284</v>
      </c>
      <c r="C1045" s="124" t="s">
        <v>435</v>
      </c>
      <c r="D1045" s="125" t="s">
        <v>246</v>
      </c>
    </row>
    <row r="1046" spans="1:4" x14ac:dyDescent="0.2">
      <c r="A1046" s="122">
        <v>903</v>
      </c>
      <c r="B1046" s="123">
        <v>285</v>
      </c>
      <c r="C1046" s="124" t="s">
        <v>435</v>
      </c>
      <c r="D1046" s="125" t="s">
        <v>246</v>
      </c>
    </row>
    <row r="1047" spans="1:4" x14ac:dyDescent="0.2">
      <c r="A1047" s="122">
        <v>904</v>
      </c>
      <c r="B1047" s="123">
        <v>286</v>
      </c>
      <c r="C1047" s="124" t="s">
        <v>436</v>
      </c>
      <c r="D1047" s="125" t="s">
        <v>246</v>
      </c>
    </row>
    <row r="1048" spans="1:4" x14ac:dyDescent="0.2">
      <c r="A1048" s="122">
        <v>905</v>
      </c>
      <c r="B1048" s="123">
        <v>287</v>
      </c>
      <c r="C1048" s="124" t="s">
        <v>436</v>
      </c>
      <c r="D1048" s="125" t="s">
        <v>246</v>
      </c>
    </row>
    <row r="1049" spans="1:4" x14ac:dyDescent="0.2">
      <c r="A1049" s="122">
        <v>906</v>
      </c>
      <c r="B1049" s="123">
        <v>288</v>
      </c>
      <c r="C1049" s="124" t="s">
        <v>436</v>
      </c>
      <c r="D1049" s="125" t="s">
        <v>246</v>
      </c>
    </row>
    <row r="1050" spans="1:4" x14ac:dyDescent="0.2">
      <c r="A1050" s="122">
        <v>907</v>
      </c>
      <c r="B1050" s="123">
        <v>292</v>
      </c>
      <c r="C1050" s="124" t="s">
        <v>437</v>
      </c>
      <c r="D1050" s="125" t="s">
        <v>246</v>
      </c>
    </row>
    <row r="1051" spans="1:4" x14ac:dyDescent="0.2">
      <c r="A1051" s="122">
        <v>908</v>
      </c>
      <c r="B1051" s="123">
        <v>293</v>
      </c>
      <c r="C1051" s="124" t="s">
        <v>437</v>
      </c>
      <c r="D1051" s="125" t="s">
        <v>246</v>
      </c>
    </row>
    <row r="1052" spans="1:4" x14ac:dyDescent="0.2">
      <c r="A1052" s="122">
        <v>909</v>
      </c>
      <c r="B1052" s="123">
        <v>294</v>
      </c>
      <c r="C1052" s="124" t="s">
        <v>437</v>
      </c>
      <c r="D1052" s="125" t="s">
        <v>246</v>
      </c>
    </row>
    <row r="1053" spans="1:4" x14ac:dyDescent="0.2">
      <c r="A1053" s="122">
        <v>910</v>
      </c>
      <c r="B1053" s="123">
        <v>295</v>
      </c>
      <c r="C1053" s="124" t="s">
        <v>437</v>
      </c>
      <c r="D1053" s="125" t="s">
        <v>246</v>
      </c>
    </row>
    <row r="1054" spans="1:4" x14ac:dyDescent="0.2">
      <c r="A1054" s="122">
        <v>911</v>
      </c>
      <c r="B1054" s="123">
        <v>296</v>
      </c>
      <c r="C1054" s="124" t="s">
        <v>437</v>
      </c>
      <c r="D1054" s="125" t="s">
        <v>246</v>
      </c>
    </row>
    <row r="1055" spans="1:4" x14ac:dyDescent="0.2">
      <c r="A1055" s="122">
        <v>912</v>
      </c>
      <c r="B1055" s="123">
        <v>297</v>
      </c>
      <c r="C1055" s="124" t="s">
        <v>437</v>
      </c>
      <c r="D1055" s="125" t="s">
        <v>246</v>
      </c>
    </row>
    <row r="1056" spans="1:4" x14ac:dyDescent="0.2">
      <c r="A1056" s="122">
        <v>913</v>
      </c>
      <c r="B1056" s="123">
        <v>298</v>
      </c>
      <c r="C1056" s="124" t="s">
        <v>437</v>
      </c>
      <c r="D1056" s="125" t="s">
        <v>246</v>
      </c>
    </row>
    <row r="1057" spans="1:4" x14ac:dyDescent="0.2">
      <c r="A1057" s="122">
        <v>914</v>
      </c>
      <c r="B1057" s="123">
        <v>299</v>
      </c>
      <c r="C1057" s="124" t="s">
        <v>438</v>
      </c>
      <c r="D1057" s="125">
        <v>1</v>
      </c>
    </row>
    <row r="1058" spans="1:4" x14ac:dyDescent="0.2">
      <c r="A1058" s="122">
        <v>915</v>
      </c>
      <c r="B1058" s="123">
        <v>313</v>
      </c>
      <c r="C1058" s="124" t="s">
        <v>391</v>
      </c>
      <c r="D1058" s="125">
        <v>2</v>
      </c>
    </row>
    <row r="1059" spans="1:4" x14ac:dyDescent="0.2">
      <c r="A1059" s="122">
        <v>915</v>
      </c>
      <c r="B1059" s="123">
        <v>314</v>
      </c>
      <c r="C1059" s="124" t="s">
        <v>391</v>
      </c>
      <c r="D1059" s="125">
        <v>1</v>
      </c>
    </row>
    <row r="1060" spans="1:4" x14ac:dyDescent="0.2">
      <c r="A1060" s="122">
        <v>916</v>
      </c>
      <c r="B1060" s="123">
        <v>315</v>
      </c>
      <c r="C1060" s="124" t="s">
        <v>391</v>
      </c>
      <c r="D1060" s="125">
        <v>2</v>
      </c>
    </row>
    <row r="1061" spans="1:4" x14ac:dyDescent="0.2">
      <c r="A1061" s="122">
        <v>916</v>
      </c>
      <c r="B1061" s="123">
        <v>316</v>
      </c>
      <c r="C1061" s="124" t="s">
        <v>391</v>
      </c>
      <c r="D1061" s="125">
        <v>1</v>
      </c>
    </row>
    <row r="1062" spans="1:4" x14ac:dyDescent="0.2">
      <c r="A1062" s="122">
        <v>917</v>
      </c>
      <c r="B1062" s="123">
        <v>279</v>
      </c>
      <c r="C1062" s="124" t="s">
        <v>391</v>
      </c>
      <c r="D1062" s="125">
        <v>2</v>
      </c>
    </row>
    <row r="1063" spans="1:4" x14ac:dyDescent="0.2">
      <c r="A1063" s="122">
        <v>917</v>
      </c>
      <c r="B1063" s="123">
        <v>280</v>
      </c>
      <c r="C1063" s="124" t="s">
        <v>391</v>
      </c>
      <c r="D1063" s="125">
        <v>1</v>
      </c>
    </row>
    <row r="1064" spans="1:4" x14ac:dyDescent="0.2">
      <c r="A1064" s="122">
        <v>918</v>
      </c>
      <c r="B1064" s="123">
        <v>290</v>
      </c>
      <c r="C1064" s="124" t="s">
        <v>326</v>
      </c>
      <c r="D1064" s="125">
        <v>1</v>
      </c>
    </row>
    <row r="1065" spans="1:4" x14ac:dyDescent="0.2">
      <c r="A1065" s="122">
        <v>918</v>
      </c>
      <c r="B1065" s="123">
        <v>291</v>
      </c>
      <c r="C1065" s="124" t="s">
        <v>326</v>
      </c>
      <c r="D1065" s="125">
        <v>1</v>
      </c>
    </row>
    <row r="1066" spans="1:4" x14ac:dyDescent="0.2">
      <c r="A1066" s="122">
        <v>919</v>
      </c>
      <c r="B1066" s="123">
        <v>57</v>
      </c>
      <c r="C1066" s="124" t="s">
        <v>439</v>
      </c>
      <c r="D1066" s="125">
        <v>1</v>
      </c>
    </row>
    <row r="1067" spans="1:4" x14ac:dyDescent="0.2">
      <c r="A1067" s="122">
        <v>919</v>
      </c>
      <c r="B1067" s="123">
        <v>278</v>
      </c>
      <c r="C1067" s="124" t="s">
        <v>439</v>
      </c>
      <c r="D1067" s="125">
        <v>2</v>
      </c>
    </row>
    <row r="1068" spans="1:4" x14ac:dyDescent="0.2">
      <c r="A1068" s="122">
        <v>920</v>
      </c>
      <c r="B1068" s="123">
        <v>57</v>
      </c>
      <c r="C1068" s="124" t="s">
        <v>439</v>
      </c>
      <c r="D1068" s="125">
        <v>1</v>
      </c>
    </row>
    <row r="1069" spans="1:4" x14ac:dyDescent="0.2">
      <c r="A1069" s="122">
        <v>920</v>
      </c>
      <c r="B1069" s="123">
        <v>278</v>
      </c>
      <c r="C1069" s="124" t="s">
        <v>439</v>
      </c>
      <c r="D1069" s="125">
        <v>2</v>
      </c>
    </row>
    <row r="1070" spans="1:4" x14ac:dyDescent="0.2">
      <c r="A1070" s="122">
        <v>922</v>
      </c>
      <c r="B1070" s="123">
        <v>301</v>
      </c>
      <c r="C1070" s="124" t="s">
        <v>349</v>
      </c>
      <c r="D1070" s="125">
        <v>1</v>
      </c>
    </row>
    <row r="1071" spans="1:4" x14ac:dyDescent="0.2">
      <c r="A1071" s="122">
        <v>923</v>
      </c>
      <c r="B1071" s="123">
        <v>302</v>
      </c>
      <c r="C1071" s="124" t="s">
        <v>349</v>
      </c>
      <c r="D1071" s="125">
        <v>1</v>
      </c>
    </row>
    <row r="1072" spans="1:4" x14ac:dyDescent="0.2">
      <c r="A1072" s="122">
        <v>924</v>
      </c>
      <c r="B1072" s="123">
        <v>303</v>
      </c>
      <c r="C1072" s="124" t="s">
        <v>349</v>
      </c>
      <c r="D1072" s="125">
        <v>1</v>
      </c>
    </row>
    <row r="1073" spans="1:4" x14ac:dyDescent="0.2">
      <c r="A1073" s="122">
        <v>925</v>
      </c>
      <c r="B1073" s="123">
        <v>259</v>
      </c>
      <c r="C1073" s="124" t="s">
        <v>440</v>
      </c>
      <c r="D1073" s="125" t="s">
        <v>379</v>
      </c>
    </row>
    <row r="1074" spans="1:4" x14ac:dyDescent="0.2">
      <c r="A1074" s="122">
        <v>925</v>
      </c>
      <c r="B1074" s="123">
        <v>307</v>
      </c>
      <c r="C1074" s="124" t="s">
        <v>440</v>
      </c>
      <c r="D1074" s="125" t="s">
        <v>379</v>
      </c>
    </row>
    <row r="1075" spans="1:4" x14ac:dyDescent="0.2">
      <c r="A1075" s="122">
        <v>926</v>
      </c>
      <c r="B1075" s="123">
        <v>261</v>
      </c>
      <c r="C1075" s="124" t="s">
        <v>380</v>
      </c>
      <c r="D1075" s="125" t="s">
        <v>379</v>
      </c>
    </row>
    <row r="1076" spans="1:4" x14ac:dyDescent="0.2">
      <c r="A1076" s="122">
        <v>926</v>
      </c>
      <c r="B1076" s="123">
        <v>308</v>
      </c>
      <c r="C1076" s="124" t="s">
        <v>380</v>
      </c>
      <c r="D1076" s="125" t="s">
        <v>379</v>
      </c>
    </row>
    <row r="1077" spans="1:4" x14ac:dyDescent="0.2">
      <c r="A1077" s="122">
        <v>927</v>
      </c>
      <c r="B1077" s="123">
        <v>263</v>
      </c>
      <c r="C1077" s="124" t="s">
        <v>382</v>
      </c>
      <c r="D1077" s="125" t="s">
        <v>379</v>
      </c>
    </row>
    <row r="1078" spans="1:4" x14ac:dyDescent="0.2">
      <c r="A1078" s="122">
        <v>927</v>
      </c>
      <c r="B1078" s="123">
        <v>309</v>
      </c>
      <c r="C1078" s="124" t="s">
        <v>382</v>
      </c>
      <c r="D1078" s="125" t="s">
        <v>379</v>
      </c>
    </row>
    <row r="1079" spans="1:4" x14ac:dyDescent="0.2">
      <c r="A1079" s="122">
        <v>928</v>
      </c>
      <c r="B1079" s="123">
        <v>265</v>
      </c>
      <c r="C1079" s="124" t="s">
        <v>381</v>
      </c>
      <c r="D1079" s="125" t="s">
        <v>379</v>
      </c>
    </row>
    <row r="1080" spans="1:4" x14ac:dyDescent="0.2">
      <c r="A1080" s="122">
        <v>928</v>
      </c>
      <c r="B1080" s="123">
        <v>310</v>
      </c>
      <c r="C1080" s="124" t="s">
        <v>381</v>
      </c>
      <c r="D1080" s="125" t="s">
        <v>379</v>
      </c>
    </row>
    <row r="1081" spans="1:4" x14ac:dyDescent="0.2">
      <c r="A1081" s="122">
        <v>929</v>
      </c>
      <c r="B1081" s="123">
        <v>14041</v>
      </c>
      <c r="C1081" s="124" t="s">
        <v>435</v>
      </c>
      <c r="D1081" s="125" t="s">
        <v>246</v>
      </c>
    </row>
    <row r="1082" spans="1:4" x14ac:dyDescent="0.2">
      <c r="A1082" s="122">
        <v>930</v>
      </c>
      <c r="B1082" s="123">
        <v>14053</v>
      </c>
      <c r="C1082" s="124" t="s">
        <v>435</v>
      </c>
      <c r="D1082" s="125" t="s">
        <v>246</v>
      </c>
    </row>
    <row r="1083" spans="1:4" x14ac:dyDescent="0.2">
      <c r="A1083" s="122">
        <v>931</v>
      </c>
      <c r="B1083" s="123">
        <v>14056</v>
      </c>
      <c r="C1083" s="124" t="s">
        <v>435</v>
      </c>
      <c r="D1083" s="125" t="s">
        <v>246</v>
      </c>
    </row>
    <row r="1084" spans="1:4" x14ac:dyDescent="0.2">
      <c r="A1084" s="122">
        <v>932</v>
      </c>
      <c r="B1084" s="123">
        <v>191</v>
      </c>
      <c r="C1084" s="124" t="s">
        <v>441</v>
      </c>
      <c r="D1084" s="125">
        <v>2</v>
      </c>
    </row>
    <row r="1085" spans="1:4" x14ac:dyDescent="0.2">
      <c r="A1085" s="122">
        <v>932</v>
      </c>
      <c r="B1085" s="123">
        <v>353</v>
      </c>
      <c r="C1085" s="124" t="s">
        <v>441</v>
      </c>
      <c r="D1085" s="125">
        <v>1</v>
      </c>
    </row>
    <row r="1086" spans="1:4" x14ac:dyDescent="0.2">
      <c r="A1086" s="122">
        <v>932</v>
      </c>
      <c r="B1086" s="123">
        <v>354</v>
      </c>
      <c r="C1086" s="124" t="s">
        <v>441</v>
      </c>
      <c r="D1086" s="125">
        <v>1</v>
      </c>
    </row>
    <row r="1087" spans="1:4" x14ac:dyDescent="0.2">
      <c r="A1087" s="122">
        <v>932</v>
      </c>
      <c r="B1087" s="123">
        <v>355</v>
      </c>
      <c r="C1087" s="124" t="s">
        <v>441</v>
      </c>
      <c r="D1087" s="125">
        <v>1</v>
      </c>
    </row>
    <row r="1088" spans="1:4" x14ac:dyDescent="0.2">
      <c r="A1088" s="122">
        <v>933</v>
      </c>
      <c r="B1088" s="123">
        <v>14147</v>
      </c>
      <c r="C1088" s="124" t="s">
        <v>433</v>
      </c>
      <c r="D1088" s="125">
        <v>2</v>
      </c>
    </row>
    <row r="1089" spans="1:4" x14ac:dyDescent="0.2">
      <c r="A1089" s="122">
        <v>933</v>
      </c>
      <c r="B1089" s="123">
        <v>14148</v>
      </c>
      <c r="C1089" s="124" t="s">
        <v>433</v>
      </c>
      <c r="D1089" s="125">
        <v>1</v>
      </c>
    </row>
    <row r="1090" spans="1:4" x14ac:dyDescent="0.2">
      <c r="A1090" s="122">
        <v>934</v>
      </c>
      <c r="B1090" s="123">
        <v>14149</v>
      </c>
      <c r="C1090" s="124" t="s">
        <v>434</v>
      </c>
      <c r="D1090" s="125" t="s">
        <v>246</v>
      </c>
    </row>
    <row r="1091" spans="1:4" x14ac:dyDescent="0.2">
      <c r="A1091" s="122">
        <v>935</v>
      </c>
      <c r="B1091" s="123">
        <v>374</v>
      </c>
      <c r="C1091" s="124" t="s">
        <v>442</v>
      </c>
      <c r="D1091" s="125" t="s">
        <v>492</v>
      </c>
    </row>
    <row r="1092" spans="1:4" x14ac:dyDescent="0.2">
      <c r="A1092" s="122">
        <v>935</v>
      </c>
      <c r="B1092" s="123">
        <v>375</v>
      </c>
      <c r="C1092" s="124" t="s">
        <v>442</v>
      </c>
      <c r="D1092" s="125" t="s">
        <v>490</v>
      </c>
    </row>
    <row r="1093" spans="1:4" x14ac:dyDescent="0.2">
      <c r="A1093" s="122">
        <v>936</v>
      </c>
      <c r="B1093" s="123">
        <v>1422</v>
      </c>
      <c r="C1093" s="124" t="s">
        <v>442</v>
      </c>
      <c r="D1093" s="125">
        <v>1</v>
      </c>
    </row>
    <row r="1094" spans="1:4" x14ac:dyDescent="0.2">
      <c r="A1094" s="122">
        <v>936</v>
      </c>
      <c r="B1094" s="123">
        <v>1423</v>
      </c>
      <c r="C1094" s="124" t="s">
        <v>442</v>
      </c>
      <c r="D1094" s="125">
        <v>2</v>
      </c>
    </row>
    <row r="1095" spans="1:4" x14ac:dyDescent="0.2">
      <c r="A1095" s="122">
        <v>937</v>
      </c>
      <c r="B1095" s="123">
        <v>14150</v>
      </c>
      <c r="C1095" s="124" t="s">
        <v>442</v>
      </c>
      <c r="D1095" s="125">
        <v>2</v>
      </c>
    </row>
    <row r="1096" spans="1:4" x14ac:dyDescent="0.2">
      <c r="A1096" s="122">
        <v>937</v>
      </c>
      <c r="B1096" s="123">
        <v>14151</v>
      </c>
      <c r="C1096" s="124" t="s">
        <v>442</v>
      </c>
      <c r="D1096" s="125">
        <v>1</v>
      </c>
    </row>
    <row r="1097" spans="1:4" x14ac:dyDescent="0.2">
      <c r="A1097" s="122">
        <v>938</v>
      </c>
      <c r="B1097" s="123">
        <v>376</v>
      </c>
      <c r="C1097" s="124" t="s">
        <v>442</v>
      </c>
      <c r="D1097" s="125">
        <v>2</v>
      </c>
    </row>
    <row r="1098" spans="1:4" x14ac:dyDescent="0.2">
      <c r="A1098" s="122">
        <v>938</v>
      </c>
      <c r="B1098" s="123">
        <v>377</v>
      </c>
      <c r="C1098" s="124" t="s">
        <v>442</v>
      </c>
      <c r="D1098" s="125">
        <v>1</v>
      </c>
    </row>
    <row r="1099" spans="1:4" x14ac:dyDescent="0.2">
      <c r="A1099" s="122">
        <v>939</v>
      </c>
      <c r="B1099" s="123">
        <v>395</v>
      </c>
      <c r="C1099" s="124" t="s">
        <v>442</v>
      </c>
      <c r="D1099" s="125">
        <v>2</v>
      </c>
    </row>
    <row r="1100" spans="1:4" x14ac:dyDescent="0.2">
      <c r="A1100" s="122">
        <v>939</v>
      </c>
      <c r="B1100" s="123">
        <v>396</v>
      </c>
      <c r="C1100" s="124" t="s">
        <v>442</v>
      </c>
      <c r="D1100" s="125">
        <v>1</v>
      </c>
    </row>
    <row r="1101" spans="1:4" x14ac:dyDescent="0.2">
      <c r="A1101" s="122">
        <v>940</v>
      </c>
      <c r="B1101" s="123">
        <v>397</v>
      </c>
      <c r="C1101" s="124" t="s">
        <v>443</v>
      </c>
      <c r="D1101" s="125" t="s">
        <v>401</v>
      </c>
    </row>
    <row r="1102" spans="1:4" x14ac:dyDescent="0.2">
      <c r="A1102" s="122">
        <v>941</v>
      </c>
      <c r="B1102" s="123">
        <v>398</v>
      </c>
      <c r="C1102" s="124" t="s">
        <v>444</v>
      </c>
      <c r="D1102" s="125" t="s">
        <v>401</v>
      </c>
    </row>
    <row r="1103" spans="1:4" x14ac:dyDescent="0.2">
      <c r="A1103" s="122">
        <v>942</v>
      </c>
      <c r="B1103" s="123">
        <v>400</v>
      </c>
      <c r="C1103" s="124" t="s">
        <v>294</v>
      </c>
      <c r="D1103" s="125">
        <v>1</v>
      </c>
    </row>
    <row r="1104" spans="1:4" x14ac:dyDescent="0.2">
      <c r="A1104" s="122">
        <v>942</v>
      </c>
      <c r="B1104" s="123">
        <v>401</v>
      </c>
      <c r="C1104" s="124" t="s">
        <v>294</v>
      </c>
      <c r="D1104" s="125">
        <v>2</v>
      </c>
    </row>
    <row r="1105" spans="1:4" x14ac:dyDescent="0.2">
      <c r="A1105" s="122">
        <v>943</v>
      </c>
      <c r="B1105" s="123">
        <v>404</v>
      </c>
      <c r="C1105" s="124" t="s">
        <v>284</v>
      </c>
      <c r="D1105" s="125">
        <v>1</v>
      </c>
    </row>
    <row r="1106" spans="1:4" x14ac:dyDescent="0.2">
      <c r="A1106" s="122">
        <v>943</v>
      </c>
      <c r="B1106" s="123">
        <v>405</v>
      </c>
      <c r="C1106" s="124" t="s">
        <v>284</v>
      </c>
      <c r="D1106" s="125">
        <v>2</v>
      </c>
    </row>
    <row r="1107" spans="1:4" x14ac:dyDescent="0.2">
      <c r="A1107" s="122">
        <v>944</v>
      </c>
      <c r="B1107" s="123">
        <v>406</v>
      </c>
      <c r="C1107" s="124" t="s">
        <v>284</v>
      </c>
      <c r="D1107" s="125">
        <v>1</v>
      </c>
    </row>
    <row r="1108" spans="1:4" x14ac:dyDescent="0.2">
      <c r="A1108" s="122">
        <v>944</v>
      </c>
      <c r="B1108" s="123">
        <v>407</v>
      </c>
      <c r="C1108" s="124" t="s">
        <v>284</v>
      </c>
      <c r="D1108" s="125">
        <v>2</v>
      </c>
    </row>
    <row r="1109" spans="1:4" x14ac:dyDescent="0.2">
      <c r="A1109" s="122">
        <v>945</v>
      </c>
      <c r="B1109" s="123">
        <v>408</v>
      </c>
      <c r="C1109" s="124" t="s">
        <v>284</v>
      </c>
      <c r="D1109" s="125">
        <v>1</v>
      </c>
    </row>
    <row r="1110" spans="1:4" x14ac:dyDescent="0.2">
      <c r="A1110" s="122">
        <v>945</v>
      </c>
      <c r="B1110" s="123">
        <v>409</v>
      </c>
      <c r="C1110" s="124" t="s">
        <v>284</v>
      </c>
      <c r="D1110" s="125">
        <v>2</v>
      </c>
    </row>
    <row r="1111" spans="1:4" x14ac:dyDescent="0.2">
      <c r="A1111" s="122">
        <v>946</v>
      </c>
      <c r="B1111" s="123">
        <v>410</v>
      </c>
      <c r="C1111" s="124" t="s">
        <v>284</v>
      </c>
      <c r="D1111" s="125">
        <v>1</v>
      </c>
    </row>
    <row r="1112" spans="1:4" x14ac:dyDescent="0.2">
      <c r="A1112" s="122">
        <v>946</v>
      </c>
      <c r="B1112" s="123">
        <v>411</v>
      </c>
      <c r="C1112" s="124" t="s">
        <v>284</v>
      </c>
      <c r="D1112" s="125">
        <v>2</v>
      </c>
    </row>
    <row r="1113" spans="1:4" x14ac:dyDescent="0.2">
      <c r="A1113" s="122">
        <v>947</v>
      </c>
      <c r="B1113" s="123">
        <v>412</v>
      </c>
      <c r="C1113" s="124" t="s">
        <v>445</v>
      </c>
      <c r="D1113" s="125">
        <v>2</v>
      </c>
    </row>
    <row r="1114" spans="1:4" x14ac:dyDescent="0.2">
      <c r="A1114" s="122">
        <v>947</v>
      </c>
      <c r="B1114" s="123">
        <v>413</v>
      </c>
      <c r="C1114" s="124" t="s">
        <v>445</v>
      </c>
      <c r="D1114" s="125">
        <v>1</v>
      </c>
    </row>
    <row r="1115" spans="1:4" x14ac:dyDescent="0.2">
      <c r="A1115" s="122">
        <v>947</v>
      </c>
      <c r="B1115" s="123">
        <v>414</v>
      </c>
      <c r="C1115" s="124" t="s">
        <v>445</v>
      </c>
      <c r="D1115" s="125">
        <v>1</v>
      </c>
    </row>
    <row r="1116" spans="1:4" x14ac:dyDescent="0.2">
      <c r="A1116" s="122">
        <v>948</v>
      </c>
      <c r="B1116" s="123">
        <v>415</v>
      </c>
      <c r="C1116" s="124" t="s">
        <v>446</v>
      </c>
      <c r="D1116" s="125" t="s">
        <v>492</v>
      </c>
    </row>
    <row r="1117" spans="1:4" x14ac:dyDescent="0.2">
      <c r="A1117" s="122">
        <v>948</v>
      </c>
      <c r="B1117" s="123">
        <v>416</v>
      </c>
      <c r="C1117" s="124" t="s">
        <v>446</v>
      </c>
      <c r="D1117" s="125">
        <v>1</v>
      </c>
    </row>
    <row r="1118" spans="1:4" x14ac:dyDescent="0.2">
      <c r="A1118" s="122">
        <v>949</v>
      </c>
      <c r="B1118" s="123">
        <v>417</v>
      </c>
      <c r="C1118" s="124" t="s">
        <v>547</v>
      </c>
      <c r="D1118" s="125">
        <v>1</v>
      </c>
    </row>
    <row r="1119" spans="1:4" x14ac:dyDescent="0.2">
      <c r="A1119" s="122">
        <v>949</v>
      </c>
      <c r="B1119" s="123">
        <v>418</v>
      </c>
      <c r="C1119" s="124" t="s">
        <v>547</v>
      </c>
      <c r="D1119" s="125">
        <v>2</v>
      </c>
    </row>
    <row r="1120" spans="1:4" x14ac:dyDescent="0.2">
      <c r="A1120" s="122">
        <v>950</v>
      </c>
      <c r="B1120" s="123">
        <v>419</v>
      </c>
      <c r="C1120" s="124" t="s">
        <v>548</v>
      </c>
      <c r="D1120" s="125" t="s">
        <v>246</v>
      </c>
    </row>
    <row r="1121" spans="1:4" x14ac:dyDescent="0.2">
      <c r="A1121" s="122">
        <v>951</v>
      </c>
      <c r="B1121" s="123">
        <v>420</v>
      </c>
      <c r="C1121" s="124" t="s">
        <v>549</v>
      </c>
      <c r="D1121" s="125" t="s">
        <v>246</v>
      </c>
    </row>
    <row r="1122" spans="1:4" x14ac:dyDescent="0.2">
      <c r="A1122" s="122">
        <v>952</v>
      </c>
      <c r="B1122" s="123">
        <v>421</v>
      </c>
      <c r="C1122" s="124" t="s">
        <v>550</v>
      </c>
      <c r="D1122" s="125">
        <v>1</v>
      </c>
    </row>
    <row r="1123" spans="1:4" x14ac:dyDescent="0.2">
      <c r="A1123" s="122">
        <v>952</v>
      </c>
      <c r="B1123" s="123">
        <v>422</v>
      </c>
      <c r="C1123" s="124" t="s">
        <v>550</v>
      </c>
      <c r="D1123" s="125">
        <v>2</v>
      </c>
    </row>
    <row r="1124" spans="1:4" x14ac:dyDescent="0.2">
      <c r="A1124" s="122">
        <v>953</v>
      </c>
      <c r="B1124" s="123">
        <v>423</v>
      </c>
      <c r="C1124" s="124" t="s">
        <v>447</v>
      </c>
      <c r="D1124" s="125">
        <v>1</v>
      </c>
    </row>
    <row r="1125" spans="1:4" x14ac:dyDescent="0.2">
      <c r="A1125" s="122">
        <v>953</v>
      </c>
      <c r="B1125" s="123">
        <v>424</v>
      </c>
      <c r="C1125" s="124" t="s">
        <v>447</v>
      </c>
      <c r="D1125" s="125" t="s">
        <v>490</v>
      </c>
    </row>
    <row r="1126" spans="1:4" x14ac:dyDescent="0.2">
      <c r="A1126" s="122">
        <v>954</v>
      </c>
      <c r="B1126" s="123">
        <v>425</v>
      </c>
      <c r="C1126" s="124" t="s">
        <v>448</v>
      </c>
      <c r="D1126" s="125" t="s">
        <v>492</v>
      </c>
    </row>
    <row r="1127" spans="1:4" x14ac:dyDescent="0.2">
      <c r="A1127" s="122">
        <v>954</v>
      </c>
      <c r="B1127" s="123">
        <v>426</v>
      </c>
      <c r="C1127" s="124" t="s">
        <v>448</v>
      </c>
      <c r="D1127" s="125" t="s">
        <v>490</v>
      </c>
    </row>
    <row r="1128" spans="1:4" x14ac:dyDescent="0.2">
      <c r="A1128" s="122">
        <v>954</v>
      </c>
      <c r="B1128" s="123">
        <v>427</v>
      </c>
      <c r="C1128" s="124" t="s">
        <v>448</v>
      </c>
      <c r="D1128" s="125" t="s">
        <v>490</v>
      </c>
    </row>
    <row r="1129" spans="1:4" x14ac:dyDescent="0.2">
      <c r="A1129" s="122">
        <v>955</v>
      </c>
      <c r="B1129" s="123">
        <v>206</v>
      </c>
      <c r="C1129" s="124" t="s">
        <v>449</v>
      </c>
      <c r="D1129" s="125">
        <v>2</v>
      </c>
    </row>
    <row r="1130" spans="1:4" x14ac:dyDescent="0.2">
      <c r="A1130" s="122">
        <v>955</v>
      </c>
      <c r="B1130" s="123">
        <v>428</v>
      </c>
      <c r="C1130" s="124" t="s">
        <v>449</v>
      </c>
      <c r="D1130" s="125">
        <v>1</v>
      </c>
    </row>
    <row r="1131" spans="1:4" x14ac:dyDescent="0.2">
      <c r="A1131" s="122">
        <v>955</v>
      </c>
      <c r="B1131" s="123">
        <v>429</v>
      </c>
      <c r="C1131" s="124" t="s">
        <v>449</v>
      </c>
      <c r="D1131" s="125">
        <v>2</v>
      </c>
    </row>
    <row r="1132" spans="1:4" x14ac:dyDescent="0.2">
      <c r="A1132" s="122">
        <v>955</v>
      </c>
      <c r="B1132" s="123">
        <v>430</v>
      </c>
      <c r="C1132" s="124" t="s">
        <v>449</v>
      </c>
      <c r="D1132" s="125">
        <v>1</v>
      </c>
    </row>
    <row r="1133" spans="1:4" x14ac:dyDescent="0.2">
      <c r="A1133" s="122">
        <v>956</v>
      </c>
      <c r="B1133" s="123">
        <v>160</v>
      </c>
      <c r="C1133" s="124" t="s">
        <v>450</v>
      </c>
      <c r="D1133" s="125">
        <v>2</v>
      </c>
    </row>
    <row r="1134" spans="1:4" x14ac:dyDescent="0.2">
      <c r="A1134" s="122">
        <v>956</v>
      </c>
      <c r="B1134" s="123">
        <v>427</v>
      </c>
      <c r="C1134" s="124" t="s">
        <v>450</v>
      </c>
      <c r="D1134" s="125">
        <v>1</v>
      </c>
    </row>
    <row r="1135" spans="1:4" x14ac:dyDescent="0.2">
      <c r="A1135" s="122">
        <v>956</v>
      </c>
      <c r="B1135" s="123">
        <v>431</v>
      </c>
      <c r="C1135" s="124" t="s">
        <v>450</v>
      </c>
      <c r="D1135" s="125">
        <v>2</v>
      </c>
    </row>
    <row r="1136" spans="1:4" x14ac:dyDescent="0.2">
      <c r="A1136" s="122">
        <v>956</v>
      </c>
      <c r="B1136" s="123">
        <v>432</v>
      </c>
      <c r="C1136" s="124" t="s">
        <v>450</v>
      </c>
      <c r="D1136" s="125">
        <v>1</v>
      </c>
    </row>
    <row r="1137" spans="1:4" x14ac:dyDescent="0.2">
      <c r="A1137" s="122">
        <v>957</v>
      </c>
      <c r="B1137" s="123">
        <v>432</v>
      </c>
      <c r="C1137" s="124" t="s">
        <v>451</v>
      </c>
      <c r="D1137" s="125">
        <v>1</v>
      </c>
    </row>
    <row r="1138" spans="1:4" x14ac:dyDescent="0.2">
      <c r="A1138" s="122">
        <v>957</v>
      </c>
      <c r="B1138" s="123">
        <v>433</v>
      </c>
      <c r="C1138" s="124" t="s">
        <v>451</v>
      </c>
      <c r="D1138" s="125">
        <v>2</v>
      </c>
    </row>
    <row r="1139" spans="1:4" x14ac:dyDescent="0.2">
      <c r="A1139" s="122">
        <v>958</v>
      </c>
      <c r="B1139" s="123">
        <v>434</v>
      </c>
      <c r="C1139" s="124" t="s">
        <v>452</v>
      </c>
      <c r="D1139" s="125">
        <v>2</v>
      </c>
    </row>
    <row r="1140" spans="1:4" x14ac:dyDescent="0.2">
      <c r="A1140" s="122">
        <v>958</v>
      </c>
      <c r="B1140" s="123">
        <v>435</v>
      </c>
      <c r="C1140" s="124" t="s">
        <v>452</v>
      </c>
      <c r="D1140" s="125">
        <v>1</v>
      </c>
    </row>
    <row r="1141" spans="1:4" x14ac:dyDescent="0.2">
      <c r="A1141" s="122">
        <v>959</v>
      </c>
      <c r="B1141" s="123">
        <v>160</v>
      </c>
      <c r="C1141" s="124" t="s">
        <v>453</v>
      </c>
      <c r="D1141" s="125">
        <v>2</v>
      </c>
    </row>
    <row r="1142" spans="1:4" x14ac:dyDescent="0.2">
      <c r="A1142" s="122">
        <v>959</v>
      </c>
      <c r="B1142" s="123">
        <v>432</v>
      </c>
      <c r="C1142" s="124" t="s">
        <v>453</v>
      </c>
      <c r="D1142" s="125">
        <v>1</v>
      </c>
    </row>
    <row r="1143" spans="1:4" x14ac:dyDescent="0.2">
      <c r="A1143" s="122">
        <v>959</v>
      </c>
      <c r="B1143" s="123">
        <v>436</v>
      </c>
      <c r="C1143" s="124" t="s">
        <v>453</v>
      </c>
      <c r="D1143" s="125">
        <v>2</v>
      </c>
    </row>
    <row r="1144" spans="1:4" x14ac:dyDescent="0.2">
      <c r="A1144" s="122">
        <v>960</v>
      </c>
      <c r="B1144" s="123">
        <v>160</v>
      </c>
      <c r="C1144" s="124" t="s">
        <v>454</v>
      </c>
      <c r="D1144" s="125">
        <v>2</v>
      </c>
    </row>
    <row r="1145" spans="1:4" x14ac:dyDescent="0.2">
      <c r="A1145" s="122">
        <v>960</v>
      </c>
      <c r="B1145" s="123">
        <v>435</v>
      </c>
      <c r="C1145" s="124" t="s">
        <v>454</v>
      </c>
      <c r="D1145" s="125">
        <v>1</v>
      </c>
    </row>
    <row r="1146" spans="1:4" x14ac:dyDescent="0.2">
      <c r="A1146" s="122">
        <v>960</v>
      </c>
      <c r="B1146" s="123">
        <v>441</v>
      </c>
      <c r="C1146" s="124" t="s">
        <v>454</v>
      </c>
      <c r="D1146" s="125">
        <v>1</v>
      </c>
    </row>
    <row r="1147" spans="1:4" x14ac:dyDescent="0.2">
      <c r="A1147" s="122">
        <v>961</v>
      </c>
      <c r="B1147" s="123">
        <v>427</v>
      </c>
      <c r="C1147" s="124" t="s">
        <v>455</v>
      </c>
      <c r="D1147" s="125">
        <v>1</v>
      </c>
    </row>
    <row r="1148" spans="1:4" x14ac:dyDescent="0.2">
      <c r="A1148" s="122">
        <v>961</v>
      </c>
      <c r="B1148" s="123">
        <v>432</v>
      </c>
      <c r="C1148" s="124" t="s">
        <v>455</v>
      </c>
      <c r="D1148" s="125">
        <v>1</v>
      </c>
    </row>
    <row r="1149" spans="1:4" x14ac:dyDescent="0.2">
      <c r="A1149" s="122">
        <v>961</v>
      </c>
      <c r="B1149" s="123">
        <v>437</v>
      </c>
      <c r="C1149" s="124" t="s">
        <v>455</v>
      </c>
      <c r="D1149" s="125">
        <v>2</v>
      </c>
    </row>
    <row r="1150" spans="1:4" x14ac:dyDescent="0.2">
      <c r="A1150" s="122">
        <v>962</v>
      </c>
      <c r="B1150" s="123">
        <v>427</v>
      </c>
      <c r="C1150" s="124" t="s">
        <v>456</v>
      </c>
      <c r="D1150" s="125">
        <v>1</v>
      </c>
    </row>
    <row r="1151" spans="1:4" x14ac:dyDescent="0.2">
      <c r="A1151" s="122">
        <v>962</v>
      </c>
      <c r="B1151" s="123">
        <v>435</v>
      </c>
      <c r="C1151" s="124" t="s">
        <v>456</v>
      </c>
      <c r="D1151" s="125">
        <v>1</v>
      </c>
    </row>
    <row r="1152" spans="1:4" x14ac:dyDescent="0.2">
      <c r="A1152" s="122">
        <v>962</v>
      </c>
      <c r="B1152" s="123">
        <v>438</v>
      </c>
      <c r="C1152" s="124" t="s">
        <v>456</v>
      </c>
      <c r="D1152" s="125">
        <v>2</v>
      </c>
    </row>
    <row r="1153" spans="1:4" x14ac:dyDescent="0.2">
      <c r="A1153" s="122">
        <v>963</v>
      </c>
      <c r="B1153" s="123">
        <v>160</v>
      </c>
      <c r="C1153" s="124" t="s">
        <v>457</v>
      </c>
      <c r="D1153" s="125">
        <v>2</v>
      </c>
    </row>
    <row r="1154" spans="1:4" x14ac:dyDescent="0.2">
      <c r="A1154" s="122">
        <v>963</v>
      </c>
      <c r="B1154" s="123">
        <v>427</v>
      </c>
      <c r="C1154" s="124" t="s">
        <v>457</v>
      </c>
      <c r="D1154" s="125">
        <v>1</v>
      </c>
    </row>
    <row r="1155" spans="1:4" x14ac:dyDescent="0.2">
      <c r="A1155" s="122">
        <v>963</v>
      </c>
      <c r="B1155" s="123">
        <v>435</v>
      </c>
      <c r="C1155" s="124" t="s">
        <v>457</v>
      </c>
      <c r="D1155" s="125">
        <v>1</v>
      </c>
    </row>
    <row r="1156" spans="1:4" x14ac:dyDescent="0.2">
      <c r="A1156" s="122">
        <v>963</v>
      </c>
      <c r="B1156" s="123">
        <v>439</v>
      </c>
      <c r="C1156" s="124" t="s">
        <v>457</v>
      </c>
      <c r="D1156" s="125">
        <v>2</v>
      </c>
    </row>
    <row r="1157" spans="1:4" x14ac:dyDescent="0.2">
      <c r="A1157" s="122">
        <v>964</v>
      </c>
      <c r="B1157" s="123">
        <v>160</v>
      </c>
      <c r="C1157" s="124" t="s">
        <v>458</v>
      </c>
      <c r="D1157" s="125">
        <v>2</v>
      </c>
    </row>
    <row r="1158" spans="1:4" x14ac:dyDescent="0.2">
      <c r="A1158" s="122">
        <v>964</v>
      </c>
      <c r="B1158" s="123">
        <v>431</v>
      </c>
      <c r="C1158" s="124" t="s">
        <v>458</v>
      </c>
      <c r="D1158" s="125">
        <v>2</v>
      </c>
    </row>
    <row r="1159" spans="1:4" x14ac:dyDescent="0.2">
      <c r="A1159" s="122">
        <v>964</v>
      </c>
      <c r="B1159" s="123">
        <v>440</v>
      </c>
      <c r="C1159" s="124" t="s">
        <v>458</v>
      </c>
      <c r="D1159" s="125">
        <v>1</v>
      </c>
    </row>
    <row r="1160" spans="1:4" x14ac:dyDescent="0.2">
      <c r="A1160" s="122">
        <v>965</v>
      </c>
      <c r="B1160" s="123">
        <v>194</v>
      </c>
      <c r="C1160" s="124" t="s">
        <v>459</v>
      </c>
      <c r="D1160" s="125">
        <v>2</v>
      </c>
    </row>
    <row r="1161" spans="1:4" x14ac:dyDescent="0.2">
      <c r="A1161" s="122">
        <v>965</v>
      </c>
      <c r="B1161" s="123">
        <v>489</v>
      </c>
      <c r="C1161" s="124" t="s">
        <v>459</v>
      </c>
      <c r="D1161" s="125">
        <v>1</v>
      </c>
    </row>
    <row r="1162" spans="1:4" x14ac:dyDescent="0.2">
      <c r="A1162" s="122">
        <v>965</v>
      </c>
      <c r="B1162" s="123">
        <v>500</v>
      </c>
      <c r="C1162" s="124" t="s">
        <v>459</v>
      </c>
      <c r="D1162" s="125">
        <v>2</v>
      </c>
    </row>
    <row r="1163" spans="1:4" x14ac:dyDescent="0.2">
      <c r="A1163" s="122">
        <v>966</v>
      </c>
      <c r="B1163" s="123">
        <v>488</v>
      </c>
      <c r="C1163" s="124" t="s">
        <v>306</v>
      </c>
      <c r="D1163" s="125" t="s">
        <v>246</v>
      </c>
    </row>
    <row r="1164" spans="1:4" x14ac:dyDescent="0.2">
      <c r="A1164" s="122">
        <v>967</v>
      </c>
      <c r="B1164" s="123">
        <v>442</v>
      </c>
      <c r="C1164" s="124" t="s">
        <v>318</v>
      </c>
      <c r="D1164" s="125">
        <v>1</v>
      </c>
    </row>
    <row r="1165" spans="1:4" x14ac:dyDescent="0.2">
      <c r="A1165" s="122">
        <v>967</v>
      </c>
      <c r="B1165" s="123">
        <v>443</v>
      </c>
      <c r="C1165" s="124" t="s">
        <v>318</v>
      </c>
      <c r="D1165" s="125">
        <v>2</v>
      </c>
    </row>
    <row r="1166" spans="1:4" x14ac:dyDescent="0.2">
      <c r="A1166" s="122">
        <v>968</v>
      </c>
      <c r="B1166" s="123">
        <v>444</v>
      </c>
      <c r="C1166" s="124" t="s">
        <v>318</v>
      </c>
      <c r="D1166" s="125">
        <v>1</v>
      </c>
    </row>
    <row r="1167" spans="1:4" x14ac:dyDescent="0.2">
      <c r="A1167" s="122">
        <v>969</v>
      </c>
      <c r="B1167" s="123">
        <v>443</v>
      </c>
      <c r="C1167" s="124" t="s">
        <v>459</v>
      </c>
      <c r="D1167" s="125">
        <v>2</v>
      </c>
    </row>
    <row r="1168" spans="1:4" x14ac:dyDescent="0.2">
      <c r="A1168" s="122">
        <v>969</v>
      </c>
      <c r="B1168" s="123">
        <v>489</v>
      </c>
      <c r="C1168" s="124" t="s">
        <v>459</v>
      </c>
      <c r="D1168" s="125">
        <v>1</v>
      </c>
    </row>
    <row r="1169" spans="1:4" x14ac:dyDescent="0.2">
      <c r="A1169" s="122">
        <v>969</v>
      </c>
      <c r="B1169" s="123">
        <v>501</v>
      </c>
      <c r="C1169" s="124" t="s">
        <v>459</v>
      </c>
      <c r="D1169" s="125">
        <v>1</v>
      </c>
    </row>
    <row r="1170" spans="1:4" x14ac:dyDescent="0.2">
      <c r="A1170" s="122">
        <v>970</v>
      </c>
      <c r="B1170" s="123">
        <v>447</v>
      </c>
      <c r="C1170" s="124" t="s">
        <v>272</v>
      </c>
      <c r="D1170" s="125">
        <v>2</v>
      </c>
    </row>
    <row r="1171" spans="1:4" x14ac:dyDescent="0.2">
      <c r="A1171" s="122">
        <v>970</v>
      </c>
      <c r="B1171" s="123">
        <v>448</v>
      </c>
      <c r="C1171" s="124" t="s">
        <v>272</v>
      </c>
      <c r="D1171" s="125">
        <v>1</v>
      </c>
    </row>
    <row r="1172" spans="1:4" x14ac:dyDescent="0.2">
      <c r="A1172" s="122">
        <v>971</v>
      </c>
      <c r="B1172" s="123">
        <v>492</v>
      </c>
      <c r="C1172" s="124" t="s">
        <v>460</v>
      </c>
      <c r="D1172" s="125">
        <v>2</v>
      </c>
    </row>
    <row r="1173" spans="1:4" x14ac:dyDescent="0.2">
      <c r="A1173" s="122">
        <v>971</v>
      </c>
      <c r="B1173" s="123">
        <v>493</v>
      </c>
      <c r="C1173" s="124" t="s">
        <v>460</v>
      </c>
      <c r="D1173" s="125">
        <v>1</v>
      </c>
    </row>
    <row r="1174" spans="1:4" x14ac:dyDescent="0.2">
      <c r="A1174" s="122">
        <v>971</v>
      </c>
      <c r="B1174" s="123">
        <v>494</v>
      </c>
      <c r="C1174" s="124" t="s">
        <v>460</v>
      </c>
      <c r="D1174" s="125">
        <v>1</v>
      </c>
    </row>
    <row r="1175" spans="1:4" x14ac:dyDescent="0.2">
      <c r="A1175" s="122">
        <v>972</v>
      </c>
      <c r="B1175" s="123">
        <v>502</v>
      </c>
      <c r="C1175" s="124" t="s">
        <v>493</v>
      </c>
      <c r="D1175" s="125">
        <v>1</v>
      </c>
    </row>
    <row r="1176" spans="1:4" x14ac:dyDescent="0.2">
      <c r="A1176" s="122">
        <v>972</v>
      </c>
      <c r="B1176" s="123">
        <v>503</v>
      </c>
      <c r="C1176" s="124" t="s">
        <v>493</v>
      </c>
      <c r="D1176" s="125" t="s">
        <v>492</v>
      </c>
    </row>
    <row r="1177" spans="1:4" x14ac:dyDescent="0.2">
      <c r="A1177" s="122">
        <v>973</v>
      </c>
      <c r="B1177" s="123">
        <v>453</v>
      </c>
      <c r="C1177" s="124" t="s">
        <v>316</v>
      </c>
      <c r="D1177" s="125">
        <v>1</v>
      </c>
    </row>
    <row r="1178" spans="1:4" x14ac:dyDescent="0.2">
      <c r="A1178" s="122">
        <v>973</v>
      </c>
      <c r="B1178" s="123">
        <v>454</v>
      </c>
      <c r="C1178" s="124" t="s">
        <v>316</v>
      </c>
      <c r="D1178" s="125">
        <v>2</v>
      </c>
    </row>
    <row r="1179" spans="1:4" x14ac:dyDescent="0.2">
      <c r="A1179" s="122">
        <v>974</v>
      </c>
      <c r="B1179" s="123">
        <v>455</v>
      </c>
      <c r="C1179" s="124" t="s">
        <v>342</v>
      </c>
      <c r="D1179" s="125">
        <v>2</v>
      </c>
    </row>
    <row r="1180" spans="1:4" x14ac:dyDescent="0.2">
      <c r="A1180" s="122">
        <v>975</v>
      </c>
      <c r="B1180" s="123">
        <v>504</v>
      </c>
      <c r="C1180" s="124" t="s">
        <v>551</v>
      </c>
      <c r="D1180" s="125">
        <v>1</v>
      </c>
    </row>
    <row r="1181" spans="1:4" x14ac:dyDescent="0.2">
      <c r="A1181" s="122">
        <v>975</v>
      </c>
      <c r="B1181" s="123">
        <v>505</v>
      </c>
      <c r="C1181" s="124" t="s">
        <v>551</v>
      </c>
      <c r="D1181" s="125">
        <v>2</v>
      </c>
    </row>
    <row r="1182" spans="1:4" x14ac:dyDescent="0.2">
      <c r="A1182" s="122">
        <v>976</v>
      </c>
      <c r="B1182" s="123">
        <v>506</v>
      </c>
      <c r="C1182" s="124" t="s">
        <v>552</v>
      </c>
      <c r="D1182" s="125">
        <v>1</v>
      </c>
    </row>
    <row r="1183" spans="1:4" x14ac:dyDescent="0.2">
      <c r="A1183" s="122">
        <v>976</v>
      </c>
      <c r="B1183" s="123">
        <v>507</v>
      </c>
      <c r="C1183" s="124" t="s">
        <v>552</v>
      </c>
      <c r="D1183" s="125">
        <v>2</v>
      </c>
    </row>
    <row r="1184" spans="1:4" x14ac:dyDescent="0.2">
      <c r="A1184" s="122">
        <v>978</v>
      </c>
      <c r="B1184" s="123">
        <v>462</v>
      </c>
      <c r="C1184" s="124" t="s">
        <v>300</v>
      </c>
      <c r="D1184" s="125" t="s">
        <v>246</v>
      </c>
    </row>
    <row r="1185" spans="1:4" x14ac:dyDescent="0.2">
      <c r="A1185" s="122">
        <v>979</v>
      </c>
      <c r="B1185" s="123">
        <v>463</v>
      </c>
      <c r="C1185" s="124" t="s">
        <v>339</v>
      </c>
      <c r="D1185" s="125" t="s">
        <v>485</v>
      </c>
    </row>
    <row r="1186" spans="1:4" x14ac:dyDescent="0.2">
      <c r="A1186" s="122">
        <v>980</v>
      </c>
      <c r="B1186" s="123">
        <v>466</v>
      </c>
      <c r="C1186" s="124" t="s">
        <v>461</v>
      </c>
      <c r="D1186" s="125">
        <v>2</v>
      </c>
    </row>
    <row r="1187" spans="1:4" x14ac:dyDescent="0.2">
      <c r="A1187" s="122">
        <v>980</v>
      </c>
      <c r="B1187" s="123">
        <v>467</v>
      </c>
      <c r="C1187" s="124" t="s">
        <v>461</v>
      </c>
      <c r="D1187" s="125">
        <v>1</v>
      </c>
    </row>
    <row r="1188" spans="1:4" x14ac:dyDescent="0.2">
      <c r="A1188" s="122">
        <v>981</v>
      </c>
      <c r="B1188" s="123">
        <v>468</v>
      </c>
      <c r="C1188" s="124" t="s">
        <v>462</v>
      </c>
      <c r="D1188" s="125" t="s">
        <v>246</v>
      </c>
    </row>
    <row r="1189" spans="1:4" x14ac:dyDescent="0.2">
      <c r="A1189" s="122">
        <v>982</v>
      </c>
      <c r="B1189" s="123">
        <v>508</v>
      </c>
      <c r="C1189" s="124" t="s">
        <v>553</v>
      </c>
      <c r="D1189" s="125">
        <v>2</v>
      </c>
    </row>
    <row r="1190" spans="1:4" x14ac:dyDescent="0.2">
      <c r="A1190" s="122">
        <v>982</v>
      </c>
      <c r="B1190" s="123">
        <v>509</v>
      </c>
      <c r="C1190" s="124" t="s">
        <v>553</v>
      </c>
      <c r="D1190" s="125">
        <v>1</v>
      </c>
    </row>
    <row r="1191" spans="1:4" x14ac:dyDescent="0.2">
      <c r="A1191" s="122">
        <v>983</v>
      </c>
      <c r="B1191" s="123">
        <v>510</v>
      </c>
      <c r="C1191" s="124" t="s">
        <v>554</v>
      </c>
      <c r="D1191" s="125">
        <v>2</v>
      </c>
    </row>
    <row r="1192" spans="1:4" x14ac:dyDescent="0.2">
      <c r="A1192" s="122">
        <v>983</v>
      </c>
      <c r="B1192" s="123">
        <v>511</v>
      </c>
      <c r="C1192" s="124" t="s">
        <v>554</v>
      </c>
      <c r="D1192" s="125">
        <v>1</v>
      </c>
    </row>
    <row r="1193" spans="1:4" s="155" customFormat="1" x14ac:dyDescent="0.2">
      <c r="A1193" s="122">
        <v>984</v>
      </c>
      <c r="B1193" s="123">
        <v>512</v>
      </c>
      <c r="C1193" s="124" t="s">
        <v>606</v>
      </c>
      <c r="D1193" s="125">
        <v>1</v>
      </c>
    </row>
    <row r="1194" spans="1:4" s="155" customFormat="1" x14ac:dyDescent="0.2">
      <c r="A1194" s="122">
        <v>984</v>
      </c>
      <c r="B1194" s="123">
        <v>513</v>
      </c>
      <c r="C1194" s="124" t="s">
        <v>606</v>
      </c>
      <c r="D1194" s="125">
        <v>2</v>
      </c>
    </row>
    <row r="1195" spans="1:4" s="155" customFormat="1" x14ac:dyDescent="0.2">
      <c r="A1195" s="122">
        <v>985</v>
      </c>
      <c r="B1195" s="123">
        <v>514</v>
      </c>
      <c r="C1195" s="124" t="s">
        <v>607</v>
      </c>
      <c r="D1195" s="125">
        <v>1</v>
      </c>
    </row>
    <row r="1196" spans="1:4" s="155" customFormat="1" x14ac:dyDescent="0.2">
      <c r="A1196" s="122">
        <v>985</v>
      </c>
      <c r="B1196" s="123">
        <v>515</v>
      </c>
      <c r="C1196" s="124" t="s">
        <v>607</v>
      </c>
      <c r="D1196" s="125">
        <v>2</v>
      </c>
    </row>
    <row r="1197" spans="1:4" x14ac:dyDescent="0.2">
      <c r="A1197" s="122">
        <v>989</v>
      </c>
      <c r="B1197" s="123">
        <v>475</v>
      </c>
      <c r="C1197" s="124" t="s">
        <v>355</v>
      </c>
      <c r="D1197" s="125">
        <v>2</v>
      </c>
    </row>
    <row r="1198" spans="1:4" x14ac:dyDescent="0.2">
      <c r="A1198" s="122">
        <v>989</v>
      </c>
      <c r="B1198" s="123">
        <v>476</v>
      </c>
      <c r="C1198" s="124" t="s">
        <v>355</v>
      </c>
      <c r="D1198" s="125">
        <v>1</v>
      </c>
    </row>
    <row r="1199" spans="1:4" x14ac:dyDescent="0.2">
      <c r="A1199" s="122">
        <v>990</v>
      </c>
      <c r="B1199" s="123">
        <v>477</v>
      </c>
      <c r="C1199" s="124" t="s">
        <v>356</v>
      </c>
      <c r="D1199" s="125" t="s">
        <v>246</v>
      </c>
    </row>
    <row r="1200" spans="1:4" x14ac:dyDescent="0.2">
      <c r="A1200" s="122">
        <v>991</v>
      </c>
      <c r="B1200" s="123">
        <v>478</v>
      </c>
      <c r="C1200" s="124" t="s">
        <v>306</v>
      </c>
      <c r="D1200" s="125" t="s">
        <v>246</v>
      </c>
    </row>
    <row r="1201" spans="1:4" x14ac:dyDescent="0.2">
      <c r="A1201" s="122">
        <v>996</v>
      </c>
      <c r="B1201" s="123">
        <v>485</v>
      </c>
      <c r="C1201" s="124" t="s">
        <v>386</v>
      </c>
      <c r="D1201" s="125">
        <v>2</v>
      </c>
    </row>
    <row r="1202" spans="1:4" x14ac:dyDescent="0.2">
      <c r="A1202" s="122">
        <v>996</v>
      </c>
      <c r="B1202" s="123">
        <v>486</v>
      </c>
      <c r="C1202" s="124" t="s">
        <v>386</v>
      </c>
      <c r="D1202" s="125">
        <v>1</v>
      </c>
    </row>
    <row r="1203" spans="1:4" x14ac:dyDescent="0.2">
      <c r="A1203" s="122">
        <v>996</v>
      </c>
      <c r="B1203" s="123">
        <v>487</v>
      </c>
      <c r="C1203" s="124" t="s">
        <v>386</v>
      </c>
      <c r="D1203" s="125">
        <v>2</v>
      </c>
    </row>
    <row r="1204" spans="1:4" x14ac:dyDescent="0.2">
      <c r="A1204" s="122">
        <v>997</v>
      </c>
      <c r="B1204" s="123">
        <v>490</v>
      </c>
      <c r="C1204" s="124" t="s">
        <v>463</v>
      </c>
      <c r="D1204" s="125" t="s">
        <v>492</v>
      </c>
    </row>
    <row r="1205" spans="1:4" x14ac:dyDescent="0.2">
      <c r="A1205" s="122">
        <v>997</v>
      </c>
      <c r="B1205" s="123">
        <v>491</v>
      </c>
      <c r="C1205" s="124" t="s">
        <v>463</v>
      </c>
      <c r="D1205" s="125">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EZ24"/>
  <sheetViews>
    <sheetView zoomScaleNormal="100" workbookViewId="0">
      <selection activeCell="B1" sqref="B1"/>
    </sheetView>
  </sheetViews>
  <sheetFormatPr defaultRowHeight="12.75" x14ac:dyDescent="0.2"/>
  <cols>
    <col min="1" max="1" width="2.42578125" style="132" customWidth="1"/>
    <col min="2" max="2" width="33.7109375" style="132" customWidth="1"/>
    <col min="3" max="4" width="14.140625" style="132" customWidth="1"/>
    <col min="5" max="9" width="12.140625" style="132" customWidth="1"/>
    <col min="10" max="10" width="5.5703125" style="132" customWidth="1"/>
    <col min="11" max="11" width="5.28515625" style="132" customWidth="1"/>
    <col min="12" max="12" width="35.28515625" style="132" customWidth="1"/>
    <col min="13" max="20" width="11.7109375" style="132" customWidth="1"/>
    <col min="21" max="16384" width="9.140625" style="132"/>
  </cols>
  <sheetData>
    <row r="1" spans="1:156" x14ac:dyDescent="0.2">
      <c r="B1" s="111" t="s">
        <v>93</v>
      </c>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3"/>
      <c r="DE1" s="133"/>
      <c r="DF1" s="133"/>
      <c r="DG1" s="133"/>
      <c r="DH1" s="133"/>
      <c r="DI1" s="133"/>
      <c r="DJ1" s="133"/>
      <c r="DK1" s="133"/>
      <c r="DL1" s="133"/>
      <c r="DM1" s="133"/>
      <c r="DN1" s="133"/>
      <c r="DO1" s="133"/>
      <c r="DP1" s="133"/>
      <c r="DQ1" s="133"/>
      <c r="DR1" s="133"/>
      <c r="DS1" s="133"/>
      <c r="DT1" s="133"/>
      <c r="DU1" s="133"/>
      <c r="DV1" s="133"/>
      <c r="DW1" s="133"/>
      <c r="DX1" s="133"/>
      <c r="DY1" s="133"/>
      <c r="DZ1" s="133"/>
      <c r="EA1" s="133"/>
      <c r="EB1" s="133"/>
      <c r="EC1" s="133"/>
      <c r="ED1" s="133"/>
      <c r="EE1" s="133"/>
      <c r="EF1" s="133"/>
      <c r="EG1" s="133"/>
      <c r="EH1" s="133"/>
      <c r="EI1" s="133"/>
      <c r="EJ1" s="133"/>
      <c r="EK1" s="133"/>
      <c r="EL1" s="133"/>
      <c r="EM1" s="133"/>
      <c r="EN1" s="133"/>
      <c r="EO1" s="133"/>
      <c r="EP1" s="133"/>
      <c r="EQ1" s="133"/>
      <c r="ER1" s="133"/>
      <c r="ES1" s="133"/>
      <c r="ET1" s="133"/>
      <c r="EU1" s="133"/>
      <c r="EV1" s="133"/>
      <c r="EW1" s="133"/>
      <c r="EX1" s="133"/>
      <c r="EY1" s="133"/>
      <c r="EZ1" s="133"/>
    </row>
    <row r="2" spans="1:156" s="134" customFormat="1" ht="21.75" customHeight="1" x14ac:dyDescent="0.2">
      <c r="B2" s="293" t="str">
        <f>Overview!B4&amp; " - Effective from "&amp;Overview!D4&amp;" - "&amp;Overview!E4</f>
        <v>SP Manweb - Effective from 1 April 2020 - Final</v>
      </c>
      <c r="C2" s="294"/>
      <c r="D2" s="294"/>
      <c r="E2" s="294"/>
      <c r="F2" s="294"/>
      <c r="G2" s="294"/>
      <c r="H2" s="294"/>
      <c r="I2" s="294"/>
      <c r="J2" s="294"/>
      <c r="K2" s="294"/>
      <c r="L2" s="294"/>
      <c r="M2" s="294"/>
      <c r="N2" s="294"/>
      <c r="O2" s="294"/>
      <c r="P2" s="294"/>
      <c r="Q2" s="294"/>
      <c r="R2" s="294"/>
      <c r="S2" s="294"/>
      <c r="T2" s="295"/>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row>
    <row r="3" spans="1:156" s="136" customFormat="1" ht="9" customHeight="1" x14ac:dyDescent="0.2">
      <c r="A3" s="135"/>
      <c r="B3" s="135"/>
      <c r="C3" s="135"/>
      <c r="D3" s="135"/>
      <c r="E3" s="135"/>
      <c r="F3" s="135"/>
      <c r="G3" s="135"/>
      <c r="H3" s="135"/>
      <c r="I3" s="135"/>
      <c r="J3" s="135"/>
      <c r="K3" s="135"/>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row>
    <row r="4" spans="1:156" ht="26.25" customHeight="1" x14ac:dyDescent="0.2">
      <c r="B4" s="299" t="s">
        <v>561</v>
      </c>
      <c r="C4" s="300"/>
      <c r="D4" s="300"/>
      <c r="E4" s="300"/>
      <c r="F4" s="300"/>
      <c r="G4" s="300"/>
      <c r="H4" s="300"/>
      <c r="I4" s="301"/>
      <c r="L4" s="299" t="s">
        <v>577</v>
      </c>
      <c r="M4" s="300"/>
      <c r="N4" s="300"/>
      <c r="O4" s="300"/>
      <c r="P4" s="300"/>
      <c r="Q4" s="300"/>
      <c r="R4" s="300"/>
      <c r="S4" s="300"/>
      <c r="T4" s="301"/>
    </row>
    <row r="5" spans="1:156" ht="18" customHeight="1" x14ac:dyDescent="0.2">
      <c r="B5" s="303" t="s">
        <v>598</v>
      </c>
      <c r="C5" s="303"/>
      <c r="D5" s="303"/>
      <c r="E5" s="303"/>
      <c r="F5" s="303"/>
      <c r="G5" s="303"/>
      <c r="H5" s="303"/>
      <c r="I5" s="303"/>
      <c r="L5" s="303" t="s">
        <v>600</v>
      </c>
      <c r="M5" s="303"/>
      <c r="N5" s="303"/>
      <c r="O5" s="303"/>
      <c r="P5" s="303"/>
      <c r="Q5" s="303"/>
      <c r="R5" s="303"/>
      <c r="S5" s="303"/>
      <c r="T5" s="303"/>
    </row>
    <row r="6" spans="1:156" s="137" customFormat="1" ht="27.75" customHeight="1" x14ac:dyDescent="0.2">
      <c r="B6" s="302" t="s">
        <v>604</v>
      </c>
      <c r="C6" s="302"/>
      <c r="D6" s="302"/>
      <c r="E6" s="302"/>
      <c r="F6" s="302"/>
      <c r="G6" s="302"/>
      <c r="H6" s="302"/>
      <c r="I6" s="302"/>
      <c r="L6" s="302" t="s">
        <v>605</v>
      </c>
      <c r="M6" s="302"/>
      <c r="N6" s="302"/>
      <c r="O6" s="302"/>
      <c r="P6" s="302"/>
      <c r="Q6" s="302"/>
      <c r="R6" s="302"/>
      <c r="S6" s="302"/>
      <c r="T6" s="302"/>
    </row>
    <row r="7" spans="1:156" ht="18" customHeight="1" x14ac:dyDescent="0.2">
      <c r="B7" s="303" t="s">
        <v>599</v>
      </c>
      <c r="C7" s="303"/>
      <c r="D7" s="303"/>
      <c r="E7" s="303"/>
      <c r="F7" s="303"/>
      <c r="G7" s="303"/>
      <c r="H7" s="303"/>
      <c r="I7" s="303"/>
      <c r="L7" s="303" t="s">
        <v>601</v>
      </c>
      <c r="M7" s="303"/>
      <c r="N7" s="303"/>
      <c r="O7" s="303"/>
      <c r="P7" s="303"/>
      <c r="Q7" s="303"/>
      <c r="R7" s="303"/>
      <c r="S7" s="303"/>
      <c r="T7" s="303"/>
    </row>
    <row r="8" spans="1:156" ht="8.25" customHeight="1" x14ac:dyDescent="0.2"/>
    <row r="9" spans="1:156" ht="72" customHeight="1" x14ac:dyDescent="0.2">
      <c r="B9" s="138" t="s">
        <v>602</v>
      </c>
      <c r="C9" s="139" t="str">
        <f>'Annex 1 LV and HV charges'!D12</f>
        <v>Unit charge 1 (NHH)
or red/black charge (HH)
p/kWh</v>
      </c>
      <c r="D9" s="139" t="str">
        <f>'Annex 1 LV and HV charges'!E12</f>
        <v>Unit charge 2 (NHH)
or amber/yellow charge (HH)
p/kWh</v>
      </c>
      <c r="E9" s="139" t="str">
        <f>'Annex 1 LV and HV charges'!F12</f>
        <v>Green charge(HH)
p/kWh</v>
      </c>
      <c r="F9" s="139" t="str">
        <f>'Annex 1 LV and HV charges'!G12</f>
        <v>Fixed charge p/MPAN/day</v>
      </c>
      <c r="G9" s="139" t="str">
        <f>'Annex 1 LV and HV charges'!H12</f>
        <v>Capacity charge p/kVA/day</v>
      </c>
      <c r="H9" s="139" t="str">
        <f>'Annex 1 LV and HV charges'!I12</f>
        <v>Exceeded capacity charge
p/kVA/day</v>
      </c>
      <c r="I9" s="139" t="str">
        <f>'Annex 1 LV and HV charges'!J12</f>
        <v>Reactive power charge
p/kVArh</v>
      </c>
      <c r="L9" s="138" t="s">
        <v>603</v>
      </c>
      <c r="M9" s="158" t="str">
        <f>'Annex 2 EHV charges'!H10</f>
        <v>Import
Super Red
unit charge
(p/kWh)</v>
      </c>
      <c r="N9" s="158" t="str">
        <f>'Annex 2 EHV charges'!I10</f>
        <v>Import
fixed charge
(p/day)</v>
      </c>
      <c r="O9" s="158" t="str">
        <f>'Annex 2 EHV charges'!J10</f>
        <v>Import
capacity charge
(p/kVA/day)</v>
      </c>
      <c r="P9" s="158" t="str">
        <f>'Annex 2 EHV charges'!K10</f>
        <v>Import
exceeded capacity charge
(p/kVA/day)</v>
      </c>
      <c r="Q9" s="159" t="str">
        <f>'Annex 2 EHV charges'!L10</f>
        <v>Export
Super Red
unit charge
(p/kWh)</v>
      </c>
      <c r="R9" s="159" t="str">
        <f>'Annex 2 EHV charges'!M10</f>
        <v>Export
fixed charge
(p/day)</v>
      </c>
      <c r="S9" s="159" t="str">
        <f>'Annex 2 EHV charges'!N10</f>
        <v>Export
capacity charge
(p/kVA/day)</v>
      </c>
      <c r="T9" s="159" t="str">
        <f>'Annex 2 EHV charges'!O10</f>
        <v>Export
exceeded capacity charge
(p/kVA/day)</v>
      </c>
    </row>
    <row r="10" spans="1:156" ht="30" customHeight="1" x14ac:dyDescent="0.2">
      <c r="B10" s="126"/>
      <c r="C10" s="153" t="str">
        <f>IFERROR(VLOOKUP($B$10,'Annex 1 LV and HV charges'!$A:$K,4,FALSE),"")</f>
        <v/>
      </c>
      <c r="D10" s="154" t="str">
        <f>IFERROR(VLOOKUP($B$10,'Annex 1 LV and HV charges'!$A:$K,5,FALSE),"")</f>
        <v/>
      </c>
      <c r="E10" s="154" t="str">
        <f>IFERROR(VLOOKUP($B$10,'Annex 1 LV and HV charges'!$A:$K,6,FALSE),"")</f>
        <v/>
      </c>
      <c r="F10" s="128" t="str">
        <f>IFERROR(VLOOKUP($B$10,'Annex 1 LV and HV charges'!$A:$K,7,FALSE),"")</f>
        <v/>
      </c>
      <c r="G10" s="128" t="str">
        <f>IFERROR(VLOOKUP($B$10,'Annex 1 LV and HV charges'!$A:$K,8,FALSE),"")</f>
        <v/>
      </c>
      <c r="H10" s="128" t="str">
        <f>IFERROR(VLOOKUP($B$10,'Annex 1 LV and HV charges'!$A:$K,9,FALSE),"")</f>
        <v/>
      </c>
      <c r="I10" s="128" t="str">
        <f>IFERROR(VLOOKUP($B$10,'Annex 1 LV and HV charges'!$A:$K,10,FALSE),"")</f>
        <v/>
      </c>
      <c r="L10" s="126"/>
      <c r="M10" s="128" t="str">
        <f>IFERROR(VLOOKUP($L$10,'Annex 2 EHV charges'!$G:$O,2,FALSE),"")</f>
        <v/>
      </c>
      <c r="N10" s="128" t="str">
        <f>IFERROR(VLOOKUP($L$10,'Annex 2 EHV charges'!$G:$O,3,FALSE),"")</f>
        <v/>
      </c>
      <c r="O10" s="128" t="str">
        <f>IFERROR(VLOOKUP($L$10,'Annex 2 EHV charges'!$G:$O,4,FALSE),"")</f>
        <v/>
      </c>
      <c r="P10" s="128" t="str">
        <f>IFERROR(VLOOKUP($L$10,'Annex 2 EHV charges'!$G:$O,5,FALSE),"")</f>
        <v/>
      </c>
      <c r="Q10" s="141" t="str">
        <f>IFERROR(VLOOKUP($L$10,'Annex 2 EHV charges'!$G:$O,6,FALSE),"")</f>
        <v/>
      </c>
      <c r="R10" s="141" t="str">
        <f>IFERROR(VLOOKUP($L$10,'Annex 2 EHV charges'!$G:$O,7,FALSE),"")</f>
        <v/>
      </c>
      <c r="S10" s="141" t="str">
        <f>IFERROR(VLOOKUP($L$10,'Annex 2 EHV charges'!$G:$O,8,FALSE),"")</f>
        <v/>
      </c>
      <c r="T10" s="141" t="str">
        <f>IFERROR(VLOOKUP($L$10,'Annex 2 EHV charges'!$G:$O,9,FALSE),"")</f>
        <v/>
      </c>
    </row>
    <row r="11" spans="1:156" ht="7.5" customHeight="1" x14ac:dyDescent="0.2"/>
    <row r="12" spans="1:156" ht="88.5" customHeight="1" x14ac:dyDescent="0.2">
      <c r="B12" s="142" t="s">
        <v>564</v>
      </c>
      <c r="C12" s="139" t="s">
        <v>578</v>
      </c>
      <c r="D12" s="139" t="s">
        <v>579</v>
      </c>
      <c r="E12" s="139" t="s">
        <v>580</v>
      </c>
      <c r="F12" s="139" t="s">
        <v>565</v>
      </c>
      <c r="G12" s="139" t="s">
        <v>562</v>
      </c>
      <c r="H12" s="139" t="s">
        <v>743</v>
      </c>
      <c r="I12" s="139" t="s">
        <v>563</v>
      </c>
      <c r="L12" s="142" t="s">
        <v>564</v>
      </c>
      <c r="M12" s="139" t="s">
        <v>588</v>
      </c>
      <c r="N12" s="139" t="s">
        <v>565</v>
      </c>
      <c r="O12" s="139" t="s">
        <v>584</v>
      </c>
      <c r="P12" s="139" t="s">
        <v>743</v>
      </c>
      <c r="Q12" s="140" t="s">
        <v>586</v>
      </c>
      <c r="R12" s="140" t="s">
        <v>565</v>
      </c>
      <c r="S12" s="140" t="s">
        <v>585</v>
      </c>
      <c r="T12" s="140" t="s">
        <v>743</v>
      </c>
    </row>
    <row r="13" spans="1:156" ht="30" customHeight="1" x14ac:dyDescent="0.2">
      <c r="B13" s="143" t="s">
        <v>566</v>
      </c>
      <c r="C13" s="148"/>
      <c r="D13" s="148"/>
      <c r="E13" s="148"/>
      <c r="F13" s="148"/>
      <c r="G13" s="148"/>
      <c r="H13" s="148"/>
      <c r="I13" s="148"/>
      <c r="L13" s="143" t="s">
        <v>566</v>
      </c>
      <c r="M13" s="129"/>
      <c r="N13" s="129"/>
      <c r="O13" s="129"/>
      <c r="P13" s="129"/>
      <c r="Q13" s="130"/>
      <c r="R13" s="130">
        <f>N13</f>
        <v>0</v>
      </c>
      <c r="S13" s="130"/>
      <c r="T13" s="130"/>
    </row>
    <row r="14" spans="1:156" ht="30" customHeight="1" x14ac:dyDescent="0.2">
      <c r="B14" s="144" t="s">
        <v>568</v>
      </c>
      <c r="C14" s="127">
        <f>C13</f>
        <v>0</v>
      </c>
      <c r="D14" s="127">
        <f t="shared" ref="D14:G14" si="0">D13</f>
        <v>0</v>
      </c>
      <c r="E14" s="127">
        <f t="shared" si="0"/>
        <v>0</v>
      </c>
      <c r="F14" s="127">
        <f t="shared" si="0"/>
        <v>0</v>
      </c>
      <c r="G14" s="127">
        <f t="shared" si="0"/>
        <v>0</v>
      </c>
      <c r="H14" s="127">
        <f>H13</f>
        <v>0</v>
      </c>
      <c r="I14" s="127">
        <f>I13</f>
        <v>0</v>
      </c>
      <c r="L14" s="144" t="s">
        <v>568</v>
      </c>
      <c r="M14" s="127">
        <f>M13</f>
        <v>0</v>
      </c>
      <c r="N14" s="127">
        <f t="shared" ref="N14:T14" si="1">N13</f>
        <v>0</v>
      </c>
      <c r="O14" s="127">
        <f t="shared" si="1"/>
        <v>0</v>
      </c>
      <c r="P14" s="127">
        <f t="shared" si="1"/>
        <v>0</v>
      </c>
      <c r="Q14" s="131">
        <f t="shared" si="1"/>
        <v>0</v>
      </c>
      <c r="R14" s="131">
        <f t="shared" si="1"/>
        <v>0</v>
      </c>
      <c r="S14" s="131">
        <f t="shared" si="1"/>
        <v>0</v>
      </c>
      <c r="T14" s="131">
        <f t="shared" si="1"/>
        <v>0</v>
      </c>
    </row>
    <row r="15" spans="1:156" ht="7.5" customHeight="1" x14ac:dyDescent="0.2"/>
    <row r="16" spans="1:156" ht="63.75" customHeight="1" x14ac:dyDescent="0.2">
      <c r="B16" s="142" t="s">
        <v>567</v>
      </c>
      <c r="C16" s="139" t="s">
        <v>581</v>
      </c>
      <c r="D16" s="139" t="s">
        <v>582</v>
      </c>
      <c r="E16" s="139" t="s">
        <v>583</v>
      </c>
      <c r="F16" s="139" t="s">
        <v>573</v>
      </c>
      <c r="G16" s="139" t="s">
        <v>572</v>
      </c>
      <c r="H16" s="139" t="s">
        <v>744</v>
      </c>
      <c r="I16" s="139" t="s">
        <v>571</v>
      </c>
      <c r="L16" s="142" t="s">
        <v>567</v>
      </c>
      <c r="M16" s="139" t="s">
        <v>589</v>
      </c>
      <c r="N16" s="139" t="s">
        <v>587</v>
      </c>
      <c r="O16" s="139" t="s">
        <v>592</v>
      </c>
      <c r="P16" s="139" t="s">
        <v>745</v>
      </c>
      <c r="Q16" s="140" t="s">
        <v>590</v>
      </c>
      <c r="R16" s="140" t="s">
        <v>591</v>
      </c>
      <c r="S16" s="140" t="s">
        <v>593</v>
      </c>
      <c r="T16" s="140" t="s">
        <v>746</v>
      </c>
    </row>
    <row r="17" spans="2:20" ht="30" customHeight="1" x14ac:dyDescent="0.2">
      <c r="B17" s="143" t="s">
        <v>569</v>
      </c>
      <c r="C17" s="149" t="str">
        <f>IFERROR(C10*C13/100,"")</f>
        <v/>
      </c>
      <c r="D17" s="149" t="str">
        <f t="shared" ref="D17:I17" si="2">IFERROR(D10*D13/100,"")</f>
        <v/>
      </c>
      <c r="E17" s="149" t="str">
        <f t="shared" si="2"/>
        <v/>
      </c>
      <c r="F17" s="149" t="str">
        <f t="shared" si="2"/>
        <v/>
      </c>
      <c r="G17" s="149" t="str">
        <f>IFERROR(G10*G13*F13/100,"")</f>
        <v/>
      </c>
      <c r="H17" s="149" t="str">
        <f>IFERROR(H10*H13*F13/100,"")</f>
        <v/>
      </c>
      <c r="I17" s="149" t="str">
        <f t="shared" si="2"/>
        <v/>
      </c>
      <c r="L17" s="145" t="s">
        <v>569</v>
      </c>
      <c r="M17" s="149" t="str">
        <f>IFERROR(M10*M13/100,"")</f>
        <v/>
      </c>
      <c r="N17" s="149" t="str">
        <f>IFERROR(N10*N13/100,"")</f>
        <v/>
      </c>
      <c r="O17" s="149" t="str">
        <f>IFERROR(O10*O13*N13/100,"")</f>
        <v/>
      </c>
      <c r="P17" s="149" t="str">
        <f>IFERROR(P10*P13*N13/100,"")</f>
        <v/>
      </c>
      <c r="Q17" s="150" t="str">
        <f>IFERROR(Q10*Q13/100,"")</f>
        <v/>
      </c>
      <c r="R17" s="150" t="str">
        <f>IFERROR(R10*R13/100,"")</f>
        <v/>
      </c>
      <c r="S17" s="150" t="str">
        <f>IFERROR(S10*S13*R13/100,"")</f>
        <v/>
      </c>
      <c r="T17" s="150" t="str">
        <f>IFERROR(T10*T13*R13/100,"")</f>
        <v/>
      </c>
    </row>
    <row r="18" spans="2:20" ht="30" customHeight="1" x14ac:dyDescent="0.2">
      <c r="B18" s="144" t="s">
        <v>570</v>
      </c>
      <c r="C18" s="151" t="str">
        <f>IFERROR(C10*C14/100,"")</f>
        <v/>
      </c>
      <c r="D18" s="151" t="str">
        <f t="shared" ref="D18:I18" si="3">IFERROR(D10*D14/100,"")</f>
        <v/>
      </c>
      <c r="E18" s="151" t="str">
        <f t="shared" si="3"/>
        <v/>
      </c>
      <c r="F18" s="151" t="str">
        <f t="shared" si="3"/>
        <v/>
      </c>
      <c r="G18" s="151" t="str">
        <f>IFERROR(G10*G14*F14/100,"")</f>
        <v/>
      </c>
      <c r="H18" s="151" t="str">
        <f>IFERROR(H10*H14*F14/100,"")</f>
        <v/>
      </c>
      <c r="I18" s="151" t="str">
        <f t="shared" si="3"/>
        <v/>
      </c>
      <c r="L18" s="146" t="s">
        <v>570</v>
      </c>
      <c r="M18" s="151" t="str">
        <f>IFERROR(M10*M14/100,"")</f>
        <v/>
      </c>
      <c r="N18" s="151" t="str">
        <f t="shared" ref="N18" si="4">IFERROR(N10*N14/100,"")</f>
        <v/>
      </c>
      <c r="O18" s="151" t="str">
        <f>IFERROR(O10*O14*N14/100,"")</f>
        <v/>
      </c>
      <c r="P18" s="151" t="str">
        <f>IFERROR(P10*P14*N14/100,"")</f>
        <v/>
      </c>
      <c r="Q18" s="152" t="str">
        <f>IFERROR(Q10*Q14/100,"")</f>
        <v/>
      </c>
      <c r="R18" s="152" t="str">
        <f t="shared" ref="R18" si="5">IFERROR(R10*R14/100,"")</f>
        <v/>
      </c>
      <c r="S18" s="152" t="str">
        <f>IFERROR(S10*S14*R14/100,"")</f>
        <v/>
      </c>
      <c r="T18" s="152" t="str">
        <f>IFERROR(T10*T14*R14/100,"")</f>
        <v/>
      </c>
    </row>
    <row r="19" spans="2:20" ht="7.5" customHeight="1" x14ac:dyDescent="0.2"/>
    <row r="20" spans="2:20" ht="39.75" customHeight="1" x14ac:dyDescent="0.2">
      <c r="C20" s="147" t="s">
        <v>574</v>
      </c>
      <c r="M20" s="139" t="s">
        <v>594</v>
      </c>
      <c r="N20" s="140" t="s">
        <v>595</v>
      </c>
    </row>
    <row r="21" spans="2:20" ht="30" customHeight="1" x14ac:dyDescent="0.2">
      <c r="B21" s="143" t="s">
        <v>569</v>
      </c>
      <c r="C21" s="149">
        <f>SUM(C17:I17)</f>
        <v>0</v>
      </c>
      <c r="L21" s="143" t="s">
        <v>569</v>
      </c>
      <c r="M21" s="149">
        <f>SUM(M17:P17)</f>
        <v>0</v>
      </c>
      <c r="N21" s="150">
        <f>SUM(Q17:T17)</f>
        <v>0</v>
      </c>
    </row>
    <row r="22" spans="2:20" ht="30" customHeight="1" x14ac:dyDescent="0.2">
      <c r="B22" s="144" t="s">
        <v>570</v>
      </c>
      <c r="C22" s="151">
        <f>SUM(C18:I18)</f>
        <v>0</v>
      </c>
      <c r="L22" s="144" t="s">
        <v>570</v>
      </c>
      <c r="M22" s="151">
        <f>SUM(M18:P18)</f>
        <v>0</v>
      </c>
      <c r="N22" s="152">
        <f>SUM(Q18:T18)</f>
        <v>0</v>
      </c>
    </row>
    <row r="24" spans="2:20" ht="30.75" customHeight="1" x14ac:dyDescent="0.2">
      <c r="B24" s="296" t="s">
        <v>596</v>
      </c>
      <c r="C24" s="297"/>
      <c r="D24" s="298"/>
      <c r="L24" s="296" t="s">
        <v>597</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B00-000000000000}">
          <x14:formula1>
            <xm:f>'Annex 1 LV and HV charges'!$A$13:$A$42</xm:f>
          </x14:formula1>
          <xm:sqref>B10</xm:sqref>
        </x14:dataValidation>
        <x14:dataValidation type="list" errorStyle="information" allowBlank="1" showInputMessage="1" showErrorMessage="1" promptTitle="Choose site" prompt="Select the EHV site that you would like to calculate charges." xr:uid="{00000000-0002-0000-0B00-000001000000}">
          <x14:formula1>
            <xm:f>'Annex 2 EHV charges'!$G$11:$G$510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2"/>
  <sheetViews>
    <sheetView zoomScale="85" zoomScaleNormal="85" zoomScaleSheetLayoutView="100" workbookViewId="0">
      <selection activeCell="D13" sqref="D13"/>
    </sheetView>
  </sheetViews>
  <sheetFormatPr defaultRowHeight="27.75" customHeight="1" x14ac:dyDescent="0.2"/>
  <cols>
    <col min="1" max="1" width="49" style="2" bestFit="1" customWidth="1"/>
    <col min="2" max="2" width="19.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12" t="s">
        <v>93</v>
      </c>
      <c r="B1" s="236" t="s">
        <v>753</v>
      </c>
      <c r="C1" s="237"/>
      <c r="D1" s="237"/>
      <c r="E1" s="235" t="s">
        <v>754</v>
      </c>
      <c r="F1" s="235"/>
      <c r="G1" s="235"/>
      <c r="H1" s="235"/>
      <c r="I1" s="235"/>
      <c r="J1" s="235"/>
      <c r="K1" s="235"/>
      <c r="L1" s="58"/>
      <c r="M1" s="58"/>
      <c r="N1" s="58"/>
      <c r="O1" s="58"/>
    </row>
    <row r="2" spans="1:15" ht="27" customHeight="1" x14ac:dyDescent="0.2">
      <c r="A2" s="242" t="str">
        <f>Overview!B4&amp; " - Effective from "&amp;Overview!D4&amp;" - "&amp;Overview!E4&amp;" LV and HV charges"</f>
        <v>SP Manweb - Effective from 1 April 2020 - Final LV and HV charges</v>
      </c>
      <c r="B2" s="242"/>
      <c r="C2" s="242"/>
      <c r="D2" s="242"/>
      <c r="E2" s="242"/>
      <c r="F2" s="242"/>
      <c r="G2" s="242"/>
      <c r="H2" s="242"/>
      <c r="I2" s="242"/>
      <c r="J2" s="242"/>
      <c r="K2" s="242"/>
    </row>
    <row r="3" spans="1:15" s="97" customFormat="1" ht="15" customHeight="1" x14ac:dyDescent="0.2">
      <c r="A3" s="95"/>
      <c r="B3" s="95"/>
      <c r="C3" s="95"/>
      <c r="D3" s="95"/>
      <c r="E3" s="95"/>
      <c r="F3" s="95"/>
      <c r="G3" s="95"/>
      <c r="H3" s="95"/>
      <c r="I3" s="95"/>
      <c r="J3" s="95"/>
      <c r="K3" s="95"/>
      <c r="L3" s="96"/>
      <c r="M3" s="96"/>
    </row>
    <row r="4" spans="1:15" ht="27" customHeight="1" x14ac:dyDescent="0.2">
      <c r="A4" s="242" t="s">
        <v>545</v>
      </c>
      <c r="B4" s="242"/>
      <c r="C4" s="242"/>
      <c r="D4" s="242"/>
      <c r="E4" s="242"/>
      <c r="F4" s="95"/>
      <c r="G4" s="242" t="s">
        <v>544</v>
      </c>
      <c r="H4" s="242"/>
      <c r="I4" s="242"/>
      <c r="J4" s="242"/>
      <c r="K4" s="242"/>
    </row>
    <row r="5" spans="1:15" ht="28.5" customHeight="1" x14ac:dyDescent="0.2">
      <c r="A5" s="86" t="s">
        <v>82</v>
      </c>
      <c r="B5" s="91" t="s">
        <v>535</v>
      </c>
      <c r="C5" s="243" t="s">
        <v>536</v>
      </c>
      <c r="D5" s="244"/>
      <c r="E5" s="88" t="s">
        <v>537</v>
      </c>
      <c r="F5" s="95"/>
      <c r="G5" s="246"/>
      <c r="H5" s="247"/>
      <c r="I5" s="92" t="s">
        <v>542</v>
      </c>
      <c r="J5" s="93" t="s">
        <v>543</v>
      </c>
      <c r="K5" s="88" t="s">
        <v>537</v>
      </c>
      <c r="L5" s="95"/>
      <c r="N5" s="4"/>
    </row>
    <row r="6" spans="1:15" ht="65.25" customHeight="1" x14ac:dyDescent="0.2">
      <c r="A6" s="89" t="s">
        <v>538</v>
      </c>
      <c r="B6" s="24" t="s">
        <v>765</v>
      </c>
      <c r="C6" s="245" t="s">
        <v>766</v>
      </c>
      <c r="D6" s="245"/>
      <c r="E6" s="24" t="s">
        <v>767</v>
      </c>
      <c r="F6" s="95"/>
      <c r="G6" s="234" t="s">
        <v>539</v>
      </c>
      <c r="H6" s="234"/>
      <c r="I6" s="184"/>
      <c r="J6" s="185" t="s">
        <v>770</v>
      </c>
      <c r="K6" s="94" t="s">
        <v>767</v>
      </c>
      <c r="L6" s="95"/>
      <c r="N6" s="4"/>
    </row>
    <row r="7" spans="1:15" ht="65.25" customHeight="1" x14ac:dyDescent="0.2">
      <c r="A7" s="89" t="s">
        <v>89</v>
      </c>
      <c r="B7" s="22"/>
      <c r="C7" s="245" t="s">
        <v>769</v>
      </c>
      <c r="D7" s="245"/>
      <c r="E7" s="24" t="s">
        <v>768</v>
      </c>
      <c r="F7" s="95"/>
      <c r="G7" s="234" t="s">
        <v>540</v>
      </c>
      <c r="H7" s="234"/>
      <c r="I7" s="24" t="s">
        <v>765</v>
      </c>
      <c r="J7" s="94" t="s">
        <v>766</v>
      </c>
      <c r="K7" s="186" t="s">
        <v>767</v>
      </c>
      <c r="L7" s="95"/>
      <c r="N7" s="4"/>
    </row>
    <row r="8" spans="1:15" ht="65.25" customHeight="1" x14ac:dyDescent="0.2">
      <c r="A8" s="90" t="s">
        <v>87</v>
      </c>
      <c r="B8" s="238" t="s">
        <v>88</v>
      </c>
      <c r="C8" s="239"/>
      <c r="D8" s="239"/>
      <c r="E8" s="240"/>
      <c r="F8" s="95"/>
      <c r="G8" s="234" t="s">
        <v>772</v>
      </c>
      <c r="H8" s="234"/>
      <c r="I8" s="187"/>
      <c r="J8" s="94" t="s">
        <v>770</v>
      </c>
      <c r="K8" s="186" t="s">
        <v>767</v>
      </c>
      <c r="L8" s="95"/>
      <c r="N8" s="4"/>
    </row>
    <row r="9" spans="1:15" s="87" customFormat="1" ht="65.25" customHeight="1" x14ac:dyDescent="0.2">
      <c r="A9" s="97"/>
      <c r="F9" s="95"/>
      <c r="G9" s="234" t="s">
        <v>559</v>
      </c>
      <c r="H9" s="234"/>
      <c r="I9" s="181"/>
      <c r="J9" s="186" t="s">
        <v>769</v>
      </c>
      <c r="K9" s="24" t="s">
        <v>771</v>
      </c>
      <c r="L9" s="95"/>
      <c r="M9" s="56"/>
      <c r="N9" s="56"/>
    </row>
    <row r="10" spans="1:15" s="97" customFormat="1" ht="27" customHeight="1" x14ac:dyDescent="0.2">
      <c r="A10" s="95"/>
      <c r="B10" s="95"/>
      <c r="C10" s="95"/>
      <c r="D10" s="95"/>
      <c r="E10" s="95"/>
      <c r="F10" s="95"/>
      <c r="G10" s="241" t="s">
        <v>87</v>
      </c>
      <c r="H10" s="241"/>
      <c r="I10" s="238" t="s">
        <v>88</v>
      </c>
      <c r="J10" s="239"/>
      <c r="K10" s="240"/>
      <c r="L10" s="96"/>
      <c r="M10" s="96"/>
    </row>
    <row r="11" spans="1:15" s="97" customFormat="1" ht="12.75" customHeight="1" x14ac:dyDescent="0.2">
      <c r="A11" s="95"/>
      <c r="B11" s="95"/>
      <c r="C11" s="95"/>
      <c r="D11" s="95"/>
      <c r="E11" s="95"/>
      <c r="F11" s="95"/>
      <c r="G11" s="95"/>
      <c r="H11" s="95"/>
      <c r="I11" s="95"/>
      <c r="J11" s="95"/>
      <c r="K11" s="95"/>
      <c r="L11" s="96"/>
      <c r="M11" s="96"/>
    </row>
    <row r="12" spans="1:15" ht="78.75" customHeight="1" x14ac:dyDescent="0.2">
      <c r="A12" s="30" t="s">
        <v>738</v>
      </c>
      <c r="B12" s="84" t="s">
        <v>97</v>
      </c>
      <c r="C12" s="84" t="s">
        <v>98</v>
      </c>
      <c r="D12" s="30" t="s">
        <v>682</v>
      </c>
      <c r="E12" s="30" t="s">
        <v>683</v>
      </c>
      <c r="F12" s="30" t="s">
        <v>684</v>
      </c>
      <c r="G12" s="84" t="s">
        <v>99</v>
      </c>
      <c r="H12" s="84" t="s">
        <v>100</v>
      </c>
      <c r="I12" s="30" t="s">
        <v>740</v>
      </c>
      <c r="J12" s="84" t="s">
        <v>479</v>
      </c>
      <c r="K12" s="84" t="s">
        <v>50</v>
      </c>
    </row>
    <row r="13" spans="1:15" ht="32.25" customHeight="1" x14ac:dyDescent="0.2">
      <c r="A13" s="19" t="s">
        <v>0</v>
      </c>
      <c r="B13" s="43" t="s">
        <v>773</v>
      </c>
      <c r="C13" s="74">
        <v>1</v>
      </c>
      <c r="D13" s="44">
        <v>3.5369999999999999</v>
      </c>
      <c r="E13" s="45"/>
      <c r="F13" s="45"/>
      <c r="G13" s="50">
        <v>3.11</v>
      </c>
      <c r="H13" s="51"/>
      <c r="I13" s="51"/>
      <c r="J13" s="45"/>
      <c r="K13" s="47"/>
    </row>
    <row r="14" spans="1:15" ht="97.5" customHeight="1" x14ac:dyDescent="0.2">
      <c r="A14" s="19" t="s">
        <v>1</v>
      </c>
      <c r="B14" s="43" t="s">
        <v>774</v>
      </c>
      <c r="C14" s="74">
        <v>2</v>
      </c>
      <c r="D14" s="44">
        <v>3.9860000000000002</v>
      </c>
      <c r="E14" s="44">
        <v>1.7370000000000001</v>
      </c>
      <c r="F14" s="45"/>
      <c r="G14" s="50">
        <v>3.11</v>
      </c>
      <c r="H14" s="51"/>
      <c r="I14" s="51"/>
      <c r="J14" s="45"/>
      <c r="K14" s="47" t="s">
        <v>789</v>
      </c>
    </row>
    <row r="15" spans="1:15" ht="45" x14ac:dyDescent="0.2">
      <c r="A15" s="19" t="s">
        <v>11</v>
      </c>
      <c r="B15" s="43" t="s">
        <v>775</v>
      </c>
      <c r="C15" s="74">
        <v>2</v>
      </c>
      <c r="D15" s="44">
        <v>1.712</v>
      </c>
      <c r="E15" s="45"/>
      <c r="F15" s="45"/>
      <c r="G15" s="51"/>
      <c r="H15" s="51"/>
      <c r="I15" s="51"/>
      <c r="J15" s="45"/>
      <c r="K15" s="47" t="s">
        <v>790</v>
      </c>
    </row>
    <row r="16" spans="1:15" ht="32.25" customHeight="1" x14ac:dyDescent="0.2">
      <c r="A16" s="19" t="s">
        <v>12</v>
      </c>
      <c r="B16" s="48" t="s">
        <v>776</v>
      </c>
      <c r="C16" s="74">
        <v>3</v>
      </c>
      <c r="D16" s="44">
        <v>3.4860000000000002</v>
      </c>
      <c r="E16" s="45"/>
      <c r="F16" s="45"/>
      <c r="G16" s="50">
        <v>3.98</v>
      </c>
      <c r="H16" s="51"/>
      <c r="I16" s="51"/>
      <c r="J16" s="45"/>
      <c r="K16" s="47">
        <v>207</v>
      </c>
    </row>
    <row r="17" spans="1:11" ht="32.25" customHeight="1" x14ac:dyDescent="0.2">
      <c r="A17" s="19" t="s">
        <v>13</v>
      </c>
      <c r="B17" s="43" t="s">
        <v>777</v>
      </c>
      <c r="C17" s="74">
        <v>4</v>
      </c>
      <c r="D17" s="44">
        <v>3.5419999999999998</v>
      </c>
      <c r="E17" s="44">
        <v>1.6220000000000001</v>
      </c>
      <c r="F17" s="45"/>
      <c r="G17" s="50">
        <v>3.98</v>
      </c>
      <c r="H17" s="51"/>
      <c r="I17" s="51"/>
      <c r="J17" s="45"/>
      <c r="K17" s="47" t="s">
        <v>791</v>
      </c>
    </row>
    <row r="18" spans="1:11" ht="32.25" customHeight="1" x14ac:dyDescent="0.2">
      <c r="A18" s="19" t="s">
        <v>14</v>
      </c>
      <c r="B18" s="43">
        <v>212</v>
      </c>
      <c r="C18" s="74">
        <v>4</v>
      </c>
      <c r="D18" s="44">
        <v>1.657</v>
      </c>
      <c r="E18" s="45"/>
      <c r="F18" s="45"/>
      <c r="G18" s="51"/>
      <c r="H18" s="51"/>
      <c r="I18" s="51"/>
      <c r="J18" s="45"/>
      <c r="K18" s="47" t="s">
        <v>792</v>
      </c>
    </row>
    <row r="19" spans="1:11" ht="32.25" customHeight="1" x14ac:dyDescent="0.2">
      <c r="A19" s="19" t="s">
        <v>609</v>
      </c>
      <c r="B19" s="194">
        <v>180</v>
      </c>
      <c r="C19" s="74">
        <v>0</v>
      </c>
      <c r="D19" s="175">
        <v>12.444000000000001</v>
      </c>
      <c r="E19" s="176">
        <v>2.8460000000000001</v>
      </c>
      <c r="F19" s="177">
        <v>1.6240000000000001</v>
      </c>
      <c r="G19" s="50">
        <v>3.11</v>
      </c>
      <c r="H19" s="51"/>
      <c r="I19" s="51"/>
      <c r="J19" s="45"/>
      <c r="K19" s="47"/>
    </row>
    <row r="20" spans="1:11" ht="32.25" customHeight="1" x14ac:dyDescent="0.2">
      <c r="A20" s="19" t="s">
        <v>610</v>
      </c>
      <c r="B20" s="194">
        <v>280</v>
      </c>
      <c r="C20" s="74">
        <v>0</v>
      </c>
      <c r="D20" s="175">
        <v>12.146000000000001</v>
      </c>
      <c r="E20" s="176">
        <v>2.8079999999999998</v>
      </c>
      <c r="F20" s="177">
        <v>1.6180000000000001</v>
      </c>
      <c r="G20" s="50">
        <v>3.98</v>
      </c>
      <c r="H20" s="51"/>
      <c r="I20" s="51"/>
      <c r="J20" s="45"/>
      <c r="K20" s="47"/>
    </row>
    <row r="21" spans="1:11" ht="32.25" customHeight="1" x14ac:dyDescent="0.2">
      <c r="A21" s="19" t="s">
        <v>17</v>
      </c>
      <c r="B21" s="47" t="s">
        <v>778</v>
      </c>
      <c r="C21" s="74">
        <v>0</v>
      </c>
      <c r="D21" s="175">
        <v>10.028</v>
      </c>
      <c r="E21" s="176">
        <v>2.4489999999999998</v>
      </c>
      <c r="F21" s="177">
        <v>1.581</v>
      </c>
      <c r="G21" s="50">
        <v>15.87</v>
      </c>
      <c r="H21" s="50">
        <v>2.3199999999999998</v>
      </c>
      <c r="I21" s="174">
        <v>4.2699999999999996</v>
      </c>
      <c r="J21" s="44">
        <v>0.33900000000000002</v>
      </c>
      <c r="K21" s="47">
        <v>501</v>
      </c>
    </row>
    <row r="22" spans="1:11" ht="32.25" customHeight="1" x14ac:dyDescent="0.2">
      <c r="A22" s="19" t="s">
        <v>18</v>
      </c>
      <c r="B22" s="47" t="s">
        <v>779</v>
      </c>
      <c r="C22" s="74">
        <v>0</v>
      </c>
      <c r="D22" s="175">
        <v>7.7610000000000001</v>
      </c>
      <c r="E22" s="176">
        <v>2.032</v>
      </c>
      <c r="F22" s="177">
        <v>1.5409999999999999</v>
      </c>
      <c r="G22" s="50">
        <v>5.6</v>
      </c>
      <c r="H22" s="50">
        <v>4.8099999999999996</v>
      </c>
      <c r="I22" s="174">
        <v>6.78</v>
      </c>
      <c r="J22" s="44">
        <v>0.217</v>
      </c>
      <c r="K22" s="47">
        <v>503</v>
      </c>
    </row>
    <row r="23" spans="1:11" ht="32.25" customHeight="1" x14ac:dyDescent="0.2">
      <c r="A23" s="19" t="s">
        <v>19</v>
      </c>
      <c r="B23" s="47" t="s">
        <v>780</v>
      </c>
      <c r="C23" s="74">
        <v>0</v>
      </c>
      <c r="D23" s="175">
        <v>6.359</v>
      </c>
      <c r="E23" s="176">
        <v>1.825</v>
      </c>
      <c r="F23" s="177">
        <v>1.5109999999999999</v>
      </c>
      <c r="G23" s="50">
        <v>84.81</v>
      </c>
      <c r="H23" s="50">
        <v>3.74</v>
      </c>
      <c r="I23" s="174">
        <v>6.31</v>
      </c>
      <c r="J23" s="44">
        <v>0.152</v>
      </c>
      <c r="K23" s="47">
        <v>505</v>
      </c>
    </row>
    <row r="24" spans="1:11" ht="32.25" customHeight="1" x14ac:dyDescent="0.2">
      <c r="A24" s="19" t="s">
        <v>208</v>
      </c>
      <c r="B24" s="194">
        <v>900</v>
      </c>
      <c r="C24" s="74">
        <v>8</v>
      </c>
      <c r="D24" s="44">
        <v>2.7759999999999998</v>
      </c>
      <c r="E24" s="45"/>
      <c r="F24" s="45"/>
      <c r="G24" s="51"/>
      <c r="H24" s="51"/>
      <c r="I24" s="51"/>
      <c r="J24" s="45"/>
      <c r="K24" s="47" t="s">
        <v>796</v>
      </c>
    </row>
    <row r="25" spans="1:11" ht="32.25" customHeight="1" x14ac:dyDescent="0.2">
      <c r="A25" s="19" t="s">
        <v>209</v>
      </c>
      <c r="B25" s="194">
        <v>901</v>
      </c>
      <c r="C25" s="74">
        <v>1</v>
      </c>
      <c r="D25" s="44">
        <v>2.9009999999999998</v>
      </c>
      <c r="E25" s="45"/>
      <c r="F25" s="45"/>
      <c r="G25" s="51"/>
      <c r="H25" s="51"/>
      <c r="I25" s="51"/>
      <c r="J25" s="45"/>
      <c r="K25" s="47" t="s">
        <v>797</v>
      </c>
    </row>
    <row r="26" spans="1:11" ht="32.25" customHeight="1" x14ac:dyDescent="0.2">
      <c r="A26" s="19" t="s">
        <v>210</v>
      </c>
      <c r="B26" s="194">
        <v>902</v>
      </c>
      <c r="C26" s="74">
        <v>1</v>
      </c>
      <c r="D26" s="44">
        <v>3.8719999999999999</v>
      </c>
      <c r="E26" s="45"/>
      <c r="F26" s="45"/>
      <c r="G26" s="51"/>
      <c r="H26" s="51"/>
      <c r="I26" s="51"/>
      <c r="J26" s="45"/>
      <c r="K26" s="47" t="s">
        <v>798</v>
      </c>
    </row>
    <row r="27" spans="1:11" ht="32.25" customHeight="1" x14ac:dyDescent="0.2">
      <c r="A27" s="19" t="s">
        <v>211</v>
      </c>
      <c r="B27" s="194">
        <v>903</v>
      </c>
      <c r="C27" s="74">
        <v>1</v>
      </c>
      <c r="D27" s="44">
        <v>2.7029999999999998</v>
      </c>
      <c r="E27" s="45"/>
      <c r="F27" s="45"/>
      <c r="G27" s="51"/>
      <c r="H27" s="51"/>
      <c r="I27" s="51"/>
      <c r="J27" s="45"/>
      <c r="K27" s="47" t="s">
        <v>799</v>
      </c>
    </row>
    <row r="28" spans="1:11" ht="32.25" customHeight="1" x14ac:dyDescent="0.2">
      <c r="A28" s="19" t="s">
        <v>3</v>
      </c>
      <c r="B28" s="194">
        <v>910</v>
      </c>
      <c r="C28" s="74">
        <v>0</v>
      </c>
      <c r="D28" s="178">
        <v>17.163</v>
      </c>
      <c r="E28" s="179">
        <v>2.9169999999999998</v>
      </c>
      <c r="F28" s="177">
        <v>1.841</v>
      </c>
      <c r="G28" s="51"/>
      <c r="H28" s="51"/>
      <c r="I28" s="51"/>
      <c r="J28" s="45"/>
      <c r="K28" s="47"/>
    </row>
    <row r="29" spans="1:11" ht="32.25" customHeight="1" x14ac:dyDescent="0.2">
      <c r="A29" s="19" t="s">
        <v>611</v>
      </c>
      <c r="B29" s="48" t="s">
        <v>781</v>
      </c>
      <c r="C29" s="74" t="s">
        <v>782</v>
      </c>
      <c r="D29" s="44">
        <v>-1.173</v>
      </c>
      <c r="E29" s="45"/>
      <c r="F29" s="45"/>
      <c r="G29" s="205" t="s">
        <v>612</v>
      </c>
      <c r="H29" s="51"/>
      <c r="I29" s="51"/>
      <c r="J29" s="45"/>
      <c r="K29" s="47"/>
    </row>
    <row r="30" spans="1:11" ht="32.25" customHeight="1" x14ac:dyDescent="0.2">
      <c r="A30" s="19" t="s">
        <v>10</v>
      </c>
      <c r="B30" s="43">
        <v>780</v>
      </c>
      <c r="C30" s="74">
        <v>8</v>
      </c>
      <c r="D30" s="44">
        <v>-1.05</v>
      </c>
      <c r="E30" s="45"/>
      <c r="F30" s="45"/>
      <c r="G30" s="205" t="s">
        <v>612</v>
      </c>
      <c r="H30" s="51"/>
      <c r="I30" s="51"/>
      <c r="J30" s="45"/>
      <c r="K30" s="47"/>
    </row>
    <row r="31" spans="1:11" ht="32.25" customHeight="1" x14ac:dyDescent="0.2">
      <c r="A31" s="19" t="s">
        <v>4</v>
      </c>
      <c r="B31" s="47" t="s">
        <v>783</v>
      </c>
      <c r="C31" s="74">
        <v>0</v>
      </c>
      <c r="D31" s="44">
        <v>-1.173</v>
      </c>
      <c r="E31" s="45"/>
      <c r="F31" s="45"/>
      <c r="G31" s="205" t="s">
        <v>612</v>
      </c>
      <c r="H31" s="51"/>
      <c r="I31" s="51"/>
      <c r="J31" s="44">
        <v>0.27800000000000002</v>
      </c>
      <c r="K31" s="47"/>
    </row>
    <row r="32" spans="1:11" ht="32.25" customHeight="1" x14ac:dyDescent="0.2">
      <c r="A32" s="19" t="s">
        <v>747</v>
      </c>
      <c r="B32" s="47">
        <v>764</v>
      </c>
      <c r="C32" s="74">
        <v>0</v>
      </c>
      <c r="D32" s="44">
        <v>-1.173</v>
      </c>
      <c r="E32" s="45"/>
      <c r="F32" s="45"/>
      <c r="G32" s="205" t="s">
        <v>612</v>
      </c>
      <c r="H32" s="51"/>
      <c r="I32" s="51"/>
      <c r="J32" s="45"/>
      <c r="K32" s="47"/>
    </row>
    <row r="33" spans="1:11" ht="32.25" customHeight="1" x14ac:dyDescent="0.2">
      <c r="A33" s="19" t="s">
        <v>5</v>
      </c>
      <c r="B33" s="47" t="s">
        <v>784</v>
      </c>
      <c r="C33" s="74">
        <v>0</v>
      </c>
      <c r="D33" s="175">
        <v>-7.827</v>
      </c>
      <c r="E33" s="176">
        <v>-1.016</v>
      </c>
      <c r="F33" s="177">
        <v>-0.14799999999999999</v>
      </c>
      <c r="G33" s="205" t="s">
        <v>612</v>
      </c>
      <c r="H33" s="51"/>
      <c r="I33" s="51"/>
      <c r="J33" s="44">
        <v>0.27800000000000002</v>
      </c>
      <c r="K33" s="47"/>
    </row>
    <row r="34" spans="1:11" ht="32.25" customHeight="1" x14ac:dyDescent="0.2">
      <c r="A34" s="19" t="s">
        <v>748</v>
      </c>
      <c r="B34" s="47">
        <v>765</v>
      </c>
      <c r="C34" s="74">
        <v>0</v>
      </c>
      <c r="D34" s="175">
        <v>-7.827</v>
      </c>
      <c r="E34" s="176">
        <v>-1.016</v>
      </c>
      <c r="F34" s="177">
        <v>-0.14799999999999999</v>
      </c>
      <c r="G34" s="205" t="s">
        <v>612</v>
      </c>
      <c r="H34" s="51"/>
      <c r="I34" s="51"/>
      <c r="J34" s="45"/>
      <c r="K34" s="47"/>
    </row>
    <row r="35" spans="1:11" ht="32.25" customHeight="1" x14ac:dyDescent="0.2">
      <c r="A35" s="19" t="s">
        <v>6</v>
      </c>
      <c r="B35" s="47" t="s">
        <v>785</v>
      </c>
      <c r="C35" s="74">
        <v>0</v>
      </c>
      <c r="D35" s="44">
        <v>-1.05</v>
      </c>
      <c r="E35" s="45"/>
      <c r="F35" s="45"/>
      <c r="G35" s="205" t="s">
        <v>612</v>
      </c>
      <c r="H35" s="51"/>
      <c r="I35" s="51"/>
      <c r="J35" s="44">
        <v>0.25900000000000001</v>
      </c>
      <c r="K35" s="47"/>
    </row>
    <row r="36" spans="1:11" ht="32.25" customHeight="1" x14ac:dyDescent="0.2">
      <c r="A36" s="19" t="s">
        <v>749</v>
      </c>
      <c r="B36" s="47">
        <v>766</v>
      </c>
      <c r="C36" s="74">
        <v>0</v>
      </c>
      <c r="D36" s="44">
        <v>-1.05</v>
      </c>
      <c r="E36" s="45"/>
      <c r="F36" s="45"/>
      <c r="G36" s="205" t="s">
        <v>612</v>
      </c>
      <c r="H36" s="51"/>
      <c r="I36" s="51"/>
      <c r="J36" s="45"/>
      <c r="K36" s="47"/>
    </row>
    <row r="37" spans="1:11" ht="32.25" customHeight="1" x14ac:dyDescent="0.2">
      <c r="A37" s="19" t="s">
        <v>7</v>
      </c>
      <c r="B37" s="47" t="s">
        <v>786</v>
      </c>
      <c r="C37" s="74">
        <v>0</v>
      </c>
      <c r="D37" s="175">
        <v>-7.1029999999999998</v>
      </c>
      <c r="E37" s="176">
        <v>-0.88400000000000001</v>
      </c>
      <c r="F37" s="177">
        <v>-0.13600000000000001</v>
      </c>
      <c r="G37" s="205" t="s">
        <v>612</v>
      </c>
      <c r="H37" s="51"/>
      <c r="I37" s="51"/>
      <c r="J37" s="44">
        <v>0.25900000000000001</v>
      </c>
      <c r="K37" s="47"/>
    </row>
    <row r="38" spans="1:11" ht="32.25" customHeight="1" x14ac:dyDescent="0.2">
      <c r="A38" s="19" t="s">
        <v>750</v>
      </c>
      <c r="B38" s="47">
        <v>767</v>
      </c>
      <c r="C38" s="74">
        <v>0</v>
      </c>
      <c r="D38" s="175">
        <v>-7.1029999999999998</v>
      </c>
      <c r="E38" s="176">
        <v>-0.88400000000000001</v>
      </c>
      <c r="F38" s="177">
        <v>-0.13600000000000001</v>
      </c>
      <c r="G38" s="205" t="s">
        <v>612</v>
      </c>
      <c r="H38" s="51"/>
      <c r="I38" s="51"/>
      <c r="J38" s="45"/>
      <c r="K38" s="47"/>
    </row>
    <row r="39" spans="1:11" ht="32.25" customHeight="1" x14ac:dyDescent="0.2">
      <c r="A39" s="19" t="s">
        <v>8</v>
      </c>
      <c r="B39" s="47" t="s">
        <v>787</v>
      </c>
      <c r="C39" s="74">
        <v>0</v>
      </c>
      <c r="D39" s="44">
        <v>-0.69399999999999995</v>
      </c>
      <c r="E39" s="45"/>
      <c r="F39" s="45"/>
      <c r="G39" s="50">
        <v>61.93</v>
      </c>
      <c r="H39" s="51"/>
      <c r="I39" s="51"/>
      <c r="J39" s="44">
        <v>0.19800000000000001</v>
      </c>
      <c r="K39" s="47"/>
    </row>
    <row r="40" spans="1:11" ht="32.25" customHeight="1" x14ac:dyDescent="0.2">
      <c r="A40" s="19" t="s">
        <v>751</v>
      </c>
      <c r="B40" s="47">
        <v>768</v>
      </c>
      <c r="C40" s="74">
        <v>0</v>
      </c>
      <c r="D40" s="44">
        <v>-0.69399999999999995</v>
      </c>
      <c r="E40" s="45"/>
      <c r="F40" s="45"/>
      <c r="G40" s="50">
        <v>61.93</v>
      </c>
      <c r="H40" s="51"/>
      <c r="I40" s="51"/>
      <c r="J40" s="45"/>
      <c r="K40" s="47"/>
    </row>
    <row r="41" spans="1:11" ht="32.25" customHeight="1" x14ac:dyDescent="0.2">
      <c r="A41" s="19" t="s">
        <v>9</v>
      </c>
      <c r="B41" s="47" t="s">
        <v>788</v>
      </c>
      <c r="C41" s="74">
        <v>0</v>
      </c>
      <c r="D41" s="175">
        <v>-5.1100000000000003</v>
      </c>
      <c r="E41" s="176">
        <v>-0.47399999999999998</v>
      </c>
      <c r="F41" s="177">
        <v>-0.1</v>
      </c>
      <c r="G41" s="50">
        <v>61.93</v>
      </c>
      <c r="H41" s="51"/>
      <c r="I41" s="51"/>
      <c r="J41" s="44">
        <v>0.19800000000000001</v>
      </c>
      <c r="K41" s="47"/>
    </row>
    <row r="42" spans="1:11" ht="32.25" customHeight="1" x14ac:dyDescent="0.2">
      <c r="A42" s="19" t="s">
        <v>752</v>
      </c>
      <c r="B42" s="47">
        <v>769</v>
      </c>
      <c r="C42" s="74">
        <v>0</v>
      </c>
      <c r="D42" s="175">
        <v>-5.1100000000000003</v>
      </c>
      <c r="E42" s="176">
        <v>-0.47399999999999998</v>
      </c>
      <c r="F42" s="177">
        <v>-0.1</v>
      </c>
      <c r="G42" s="50">
        <v>61.93</v>
      </c>
      <c r="H42" s="51"/>
      <c r="I42" s="51"/>
      <c r="J42" s="45"/>
      <c r="K42" s="47"/>
    </row>
  </sheetData>
  <mergeCells count="16">
    <mergeCell ref="G7:H7"/>
    <mergeCell ref="G8:H8"/>
    <mergeCell ref="E1:K1"/>
    <mergeCell ref="B1:D1"/>
    <mergeCell ref="I10:K10"/>
    <mergeCell ref="G10:H10"/>
    <mergeCell ref="A2:K2"/>
    <mergeCell ref="C5:D5"/>
    <mergeCell ref="C6:D6"/>
    <mergeCell ref="G5:H5"/>
    <mergeCell ref="G6:H6"/>
    <mergeCell ref="G4:K4"/>
    <mergeCell ref="A4:E4"/>
    <mergeCell ref="C7:D7"/>
    <mergeCell ref="B8:E8"/>
    <mergeCell ref="G9:H9"/>
  </mergeCells>
  <phoneticPr fontId="4"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filterMode="1">
    <pageSetUpPr fitToPage="1"/>
  </sheetPr>
  <dimension ref="A1:O259"/>
  <sheetViews>
    <sheetView topLeftCell="A10" zoomScale="85" zoomScaleNormal="85" zoomScaleSheetLayoutView="100" workbookViewId="0">
      <selection activeCell="G113" sqref="G113:K113"/>
    </sheetView>
  </sheetViews>
  <sheetFormatPr defaultRowHeight="27.75" customHeight="1" x14ac:dyDescent="0.2"/>
  <cols>
    <col min="1" max="1" width="14.5703125" style="59" customWidth="1"/>
    <col min="2" max="2" width="12.85546875" style="59" customWidth="1"/>
    <col min="3" max="3" width="17.140625" style="59" customWidth="1"/>
    <col min="4" max="4" width="14.7109375" style="67" customWidth="1"/>
    <col min="5" max="5" width="11.85546875" style="67" customWidth="1"/>
    <col min="6" max="6" width="17.28515625" style="67" customWidth="1"/>
    <col min="7" max="7" width="34.7109375" style="67" bestFit="1" customWidth="1"/>
    <col min="8" max="8" width="14.7109375" style="67" customWidth="1"/>
    <col min="9" max="9" width="14.7109375" style="68" customWidth="1"/>
    <col min="10" max="11" width="14.7109375" style="69" customWidth="1"/>
    <col min="12" max="15" width="14.7109375" style="59" customWidth="1"/>
    <col min="16" max="17" width="15.5703125" style="59" customWidth="1"/>
    <col min="18" max="16384" width="9.140625" style="59"/>
  </cols>
  <sheetData>
    <row r="1" spans="1:15" ht="66.75" customHeight="1" x14ac:dyDescent="0.2">
      <c r="A1" s="57" t="s">
        <v>93</v>
      </c>
      <c r="B1" s="57"/>
      <c r="C1" s="251" t="s">
        <v>692</v>
      </c>
      <c r="D1" s="251"/>
      <c r="E1" s="58"/>
      <c r="F1" s="250" t="s">
        <v>207</v>
      </c>
      <c r="G1" s="250"/>
      <c r="H1" s="250"/>
      <c r="I1" s="250"/>
      <c r="J1" s="250"/>
      <c r="K1" s="250"/>
      <c r="L1" s="250"/>
      <c r="M1" s="250"/>
      <c r="N1" s="250"/>
      <c r="O1" s="250"/>
    </row>
    <row r="2" spans="1:15" s="60" customFormat="1" ht="25.5" customHeight="1" x14ac:dyDescent="0.2">
      <c r="A2" s="242" t="str">
        <f>Overview!B4&amp; " - Effective from "&amp;Overview!D4&amp;" - "&amp;Overview!E4&amp;" EDCM charges"</f>
        <v>SP Manweb - Effective from 1 April 2020 - Final EDCM charges</v>
      </c>
      <c r="B2" s="242"/>
      <c r="C2" s="242"/>
      <c r="D2" s="242"/>
      <c r="E2" s="242"/>
      <c r="F2" s="242"/>
      <c r="G2" s="242"/>
      <c r="H2" s="242"/>
      <c r="I2" s="242"/>
      <c r="J2" s="242"/>
      <c r="K2" s="242"/>
      <c r="L2" s="242"/>
      <c r="M2" s="242"/>
      <c r="N2" s="242"/>
      <c r="O2" s="242"/>
    </row>
    <row r="3" spans="1:15" s="98" customFormat="1" ht="10.5" customHeight="1" x14ac:dyDescent="0.2">
      <c r="A3" s="95"/>
      <c r="B3" s="95"/>
      <c r="C3" s="95"/>
      <c r="D3" s="95"/>
      <c r="E3" s="95"/>
      <c r="F3" s="95"/>
      <c r="G3" s="95"/>
      <c r="H3" s="95"/>
      <c r="I3" s="95"/>
      <c r="J3" s="95"/>
      <c r="K3" s="95"/>
      <c r="L3" s="95"/>
      <c r="M3" s="95"/>
      <c r="N3" s="95"/>
      <c r="O3" s="95"/>
    </row>
    <row r="4" spans="1:15" s="98" customFormat="1" ht="25.5" customHeight="1" x14ac:dyDescent="0.2">
      <c r="A4" s="242" t="s">
        <v>546</v>
      </c>
      <c r="B4" s="242"/>
      <c r="C4" s="242"/>
      <c r="D4" s="242"/>
      <c r="E4" s="242"/>
      <c r="F4" s="242"/>
      <c r="G4" s="95"/>
      <c r="H4" s="95"/>
      <c r="I4" s="95"/>
      <c r="J4" s="95"/>
      <c r="K4" s="95"/>
      <c r="L4" s="95"/>
      <c r="M4" s="95"/>
      <c r="N4" s="95"/>
      <c r="O4" s="95"/>
    </row>
    <row r="5" spans="1:15" s="98" customFormat="1" ht="25.5" customHeight="1" x14ac:dyDescent="0.2">
      <c r="A5" s="252" t="s">
        <v>82</v>
      </c>
      <c r="B5" s="253"/>
      <c r="C5" s="253"/>
      <c r="D5" s="248" t="s">
        <v>541</v>
      </c>
      <c r="E5" s="248"/>
      <c r="F5" s="248"/>
      <c r="G5" s="95"/>
      <c r="H5" s="95"/>
      <c r="I5" s="95"/>
      <c r="J5" s="95"/>
      <c r="K5" s="95"/>
      <c r="L5" s="95"/>
      <c r="M5" s="95"/>
      <c r="N5" s="95"/>
      <c r="O5" s="95"/>
    </row>
    <row r="6" spans="1:15" s="98" customFormat="1" ht="48" customHeight="1" x14ac:dyDescent="0.2">
      <c r="A6" s="241" t="s">
        <v>539</v>
      </c>
      <c r="B6" s="241"/>
      <c r="C6" s="241"/>
      <c r="D6" s="249"/>
      <c r="E6" s="249"/>
      <c r="F6" s="249"/>
      <c r="G6" s="95"/>
      <c r="H6" s="95"/>
      <c r="I6" s="95"/>
      <c r="J6" s="95"/>
      <c r="K6" s="95"/>
      <c r="L6" s="95"/>
      <c r="M6" s="95"/>
      <c r="N6" s="95"/>
      <c r="O6" s="95"/>
    </row>
    <row r="7" spans="1:15" s="98" customFormat="1" ht="53.25" customHeight="1" x14ac:dyDescent="0.2">
      <c r="A7" s="241" t="s">
        <v>540</v>
      </c>
      <c r="B7" s="241"/>
      <c r="C7" s="241"/>
      <c r="D7" s="245" t="s">
        <v>800</v>
      </c>
      <c r="E7" s="245"/>
      <c r="F7" s="245"/>
      <c r="G7" s="95"/>
      <c r="H7" s="95"/>
      <c r="I7" s="95"/>
      <c r="J7" s="95"/>
      <c r="K7" s="95"/>
      <c r="L7" s="95"/>
      <c r="M7" s="95"/>
      <c r="N7" s="95"/>
      <c r="O7" s="95"/>
    </row>
    <row r="8" spans="1:15" s="98" customFormat="1" ht="25.5" customHeight="1" x14ac:dyDescent="0.2">
      <c r="A8" s="241" t="s">
        <v>87</v>
      </c>
      <c r="B8" s="241"/>
      <c r="C8" s="241"/>
      <c r="D8" s="245" t="s">
        <v>88</v>
      </c>
      <c r="E8" s="245"/>
      <c r="F8" s="245"/>
      <c r="G8" s="95"/>
      <c r="H8" s="95"/>
      <c r="I8" s="95"/>
      <c r="J8" s="95"/>
      <c r="K8" s="95"/>
      <c r="L8" s="95"/>
      <c r="M8" s="95"/>
      <c r="N8" s="95"/>
      <c r="O8" s="95"/>
    </row>
    <row r="9" spans="1:15" s="98" customFormat="1" ht="10.5" customHeight="1" x14ac:dyDescent="0.2">
      <c r="A9" s="95"/>
      <c r="B9" s="95"/>
      <c r="C9" s="95"/>
      <c r="D9" s="95"/>
      <c r="E9" s="95"/>
      <c r="F9" s="95"/>
      <c r="G9" s="95"/>
      <c r="H9" s="95"/>
      <c r="I9" s="95"/>
      <c r="J9" s="95"/>
      <c r="K9" s="95"/>
      <c r="L9" s="95"/>
      <c r="M9" s="95"/>
      <c r="N9" s="95"/>
      <c r="O9" s="95"/>
    </row>
    <row r="10" spans="1:15" ht="63.75" customHeight="1" x14ac:dyDescent="0.2">
      <c r="A10" s="61" t="s">
        <v>530</v>
      </c>
      <c r="B10" s="62" t="s">
        <v>494</v>
      </c>
      <c r="C10" s="61" t="s">
        <v>495</v>
      </c>
      <c r="D10" s="61" t="s">
        <v>532</v>
      </c>
      <c r="E10" s="62" t="s">
        <v>494</v>
      </c>
      <c r="F10" s="61" t="s">
        <v>496</v>
      </c>
      <c r="G10" s="63" t="s">
        <v>206</v>
      </c>
      <c r="H10" s="64" t="s">
        <v>680</v>
      </c>
      <c r="I10" s="63" t="s">
        <v>533</v>
      </c>
      <c r="J10" s="63" t="s">
        <v>678</v>
      </c>
      <c r="K10" s="163" t="s">
        <v>741</v>
      </c>
      <c r="L10" s="64" t="s">
        <v>681</v>
      </c>
      <c r="M10" s="63" t="s">
        <v>534</v>
      </c>
      <c r="N10" s="63" t="s">
        <v>679</v>
      </c>
      <c r="O10" s="163" t="s">
        <v>742</v>
      </c>
    </row>
    <row r="11" spans="1:15" ht="12.75" hidden="1" x14ac:dyDescent="0.2">
      <c r="A11" s="202">
        <v>803</v>
      </c>
      <c r="B11" s="113">
        <v>803</v>
      </c>
      <c r="C11" s="65">
        <v>1300035361194</v>
      </c>
      <c r="D11" s="204">
        <v>603</v>
      </c>
      <c r="E11" s="113">
        <v>603</v>
      </c>
      <c r="F11" s="65">
        <v>1300050649372</v>
      </c>
      <c r="G11" s="66" t="s">
        <v>815</v>
      </c>
      <c r="H11" s="70" t="s">
        <v>612</v>
      </c>
      <c r="I11" s="71">
        <v>18625.473700555696</v>
      </c>
      <c r="J11" s="71">
        <v>5.52</v>
      </c>
      <c r="K11" s="71">
        <v>5.52</v>
      </c>
      <c r="L11" s="72">
        <v>-0.29199999999999998</v>
      </c>
      <c r="M11" s="73">
        <v>2394.6</v>
      </c>
      <c r="N11" s="73">
        <v>0.05</v>
      </c>
      <c r="O11" s="73">
        <v>0.05</v>
      </c>
    </row>
    <row r="12" spans="1:15" ht="15" hidden="1" customHeight="1" x14ac:dyDescent="0.2">
      <c r="A12" s="203">
        <v>804</v>
      </c>
      <c r="B12" s="113">
        <v>804</v>
      </c>
      <c r="C12" s="65">
        <v>1300035352942</v>
      </c>
      <c r="D12" s="204"/>
      <c r="E12" s="113"/>
      <c r="F12" s="65"/>
      <c r="G12" s="66" t="s">
        <v>816</v>
      </c>
      <c r="H12" s="70" t="s">
        <v>612</v>
      </c>
      <c r="I12" s="71">
        <v>8756.58</v>
      </c>
      <c r="J12" s="71">
        <v>8.3800000000000008</v>
      </c>
      <c r="K12" s="71">
        <v>8.3800000000000008</v>
      </c>
      <c r="L12" s="72" t="s">
        <v>612</v>
      </c>
      <c r="M12" s="73" t="s">
        <v>612</v>
      </c>
      <c r="N12" s="73" t="s">
        <v>612</v>
      </c>
      <c r="O12" s="73" t="s">
        <v>612</v>
      </c>
    </row>
    <row r="13" spans="1:15" ht="15" hidden="1" customHeight="1" x14ac:dyDescent="0.2">
      <c r="A13" s="203">
        <v>805</v>
      </c>
      <c r="B13" s="113">
        <v>805</v>
      </c>
      <c r="C13" s="65">
        <v>1300035359423</v>
      </c>
      <c r="D13" s="204"/>
      <c r="E13" s="113"/>
      <c r="F13" s="65"/>
      <c r="G13" s="66" t="s">
        <v>817</v>
      </c>
      <c r="H13" s="70">
        <v>0.28999999999999998</v>
      </c>
      <c r="I13" s="71">
        <v>848.76</v>
      </c>
      <c r="J13" s="71">
        <v>3.74</v>
      </c>
      <c r="K13" s="71">
        <v>3.74</v>
      </c>
      <c r="L13" s="72" t="s">
        <v>612</v>
      </c>
      <c r="M13" s="73" t="s">
        <v>612</v>
      </c>
      <c r="N13" s="73" t="s">
        <v>612</v>
      </c>
      <c r="O13" s="73" t="s">
        <v>612</v>
      </c>
    </row>
    <row r="14" spans="1:15" ht="15" hidden="1" customHeight="1" x14ac:dyDescent="0.2">
      <c r="A14" s="203">
        <v>806</v>
      </c>
      <c r="B14" s="113">
        <v>806</v>
      </c>
      <c r="C14" s="65">
        <v>1300051060972</v>
      </c>
      <c r="D14" s="204">
        <v>606</v>
      </c>
      <c r="E14" s="113">
        <v>606</v>
      </c>
      <c r="F14" s="65">
        <v>1300051060981</v>
      </c>
      <c r="G14" s="66" t="s">
        <v>818</v>
      </c>
      <c r="H14" s="70" t="s">
        <v>612</v>
      </c>
      <c r="I14" s="71">
        <v>58.89</v>
      </c>
      <c r="J14" s="71">
        <v>2.6</v>
      </c>
      <c r="K14" s="71">
        <v>2.6</v>
      </c>
      <c r="L14" s="72">
        <v>-0.13</v>
      </c>
      <c r="M14" s="73">
        <v>4155.09</v>
      </c>
      <c r="N14" s="73">
        <v>0.05</v>
      </c>
      <c r="O14" s="73">
        <v>0.05</v>
      </c>
    </row>
    <row r="15" spans="1:15" ht="15" hidden="1" customHeight="1" x14ac:dyDescent="0.2">
      <c r="A15" s="203">
        <v>807</v>
      </c>
      <c r="B15" s="113">
        <v>807</v>
      </c>
      <c r="C15" s="65">
        <v>1300035359752</v>
      </c>
      <c r="D15" s="204"/>
      <c r="E15" s="113"/>
      <c r="F15" s="65"/>
      <c r="G15" s="66" t="s">
        <v>819</v>
      </c>
      <c r="H15" s="70">
        <v>0.29199999999999998</v>
      </c>
      <c r="I15" s="71">
        <v>14625.03</v>
      </c>
      <c r="J15" s="71">
        <v>3.45</v>
      </c>
      <c r="K15" s="71">
        <v>3.45</v>
      </c>
      <c r="L15" s="72" t="s">
        <v>612</v>
      </c>
      <c r="M15" s="73" t="s">
        <v>612</v>
      </c>
      <c r="N15" s="73" t="s">
        <v>612</v>
      </c>
      <c r="O15" s="73" t="s">
        <v>612</v>
      </c>
    </row>
    <row r="16" spans="1:15" ht="15" hidden="1" customHeight="1" x14ac:dyDescent="0.2">
      <c r="A16" s="203">
        <v>808</v>
      </c>
      <c r="B16" s="113">
        <v>808</v>
      </c>
      <c r="C16" s="65">
        <v>1300035360066</v>
      </c>
      <c r="D16" s="204"/>
      <c r="E16" s="113"/>
      <c r="F16" s="65"/>
      <c r="G16" s="66" t="s">
        <v>820</v>
      </c>
      <c r="H16" s="70" t="s">
        <v>612</v>
      </c>
      <c r="I16" s="71">
        <v>38673.620000000003</v>
      </c>
      <c r="J16" s="71">
        <v>5.04</v>
      </c>
      <c r="K16" s="71">
        <v>5.04</v>
      </c>
      <c r="L16" s="72" t="s">
        <v>612</v>
      </c>
      <c r="M16" s="73" t="s">
        <v>612</v>
      </c>
      <c r="N16" s="73" t="s">
        <v>612</v>
      </c>
      <c r="O16" s="73" t="s">
        <v>612</v>
      </c>
    </row>
    <row r="17" spans="1:15" ht="15" hidden="1" customHeight="1" x14ac:dyDescent="0.2">
      <c r="A17" s="203">
        <v>809</v>
      </c>
      <c r="B17" s="113">
        <v>809</v>
      </c>
      <c r="C17" s="65">
        <v>1300035362480</v>
      </c>
      <c r="D17" s="204"/>
      <c r="E17" s="113"/>
      <c r="F17" s="65"/>
      <c r="G17" s="66" t="s">
        <v>821</v>
      </c>
      <c r="H17" s="70" t="s">
        <v>612</v>
      </c>
      <c r="I17" s="71" t="s">
        <v>612</v>
      </c>
      <c r="J17" s="71">
        <v>3.66</v>
      </c>
      <c r="K17" s="71">
        <v>3.66</v>
      </c>
      <c r="L17" s="72" t="s">
        <v>612</v>
      </c>
      <c r="M17" s="73" t="s">
        <v>612</v>
      </c>
      <c r="N17" s="73" t="s">
        <v>612</v>
      </c>
      <c r="O17" s="73" t="s">
        <v>612</v>
      </c>
    </row>
    <row r="18" spans="1:15" ht="15" hidden="1" customHeight="1" x14ac:dyDescent="0.2">
      <c r="A18" s="203">
        <v>810</v>
      </c>
      <c r="B18" s="113">
        <v>810</v>
      </c>
      <c r="C18" s="65">
        <v>1300051694818</v>
      </c>
      <c r="D18" s="204">
        <v>618</v>
      </c>
      <c r="E18" s="113">
        <v>618</v>
      </c>
      <c r="F18" s="65">
        <v>1300060704603</v>
      </c>
      <c r="G18" s="66" t="s">
        <v>822</v>
      </c>
      <c r="H18" s="70" t="s">
        <v>612</v>
      </c>
      <c r="I18" s="71">
        <v>7637.44</v>
      </c>
      <c r="J18" s="71">
        <v>2.04</v>
      </c>
      <c r="K18" s="71">
        <v>2.04</v>
      </c>
      <c r="L18" s="72" t="s">
        <v>612</v>
      </c>
      <c r="M18" s="73">
        <v>7637.44</v>
      </c>
      <c r="N18" s="73">
        <v>0.05</v>
      </c>
      <c r="O18" s="73">
        <v>0.05</v>
      </c>
    </row>
    <row r="19" spans="1:15" ht="15" hidden="1" customHeight="1" x14ac:dyDescent="0.2">
      <c r="A19" s="203">
        <v>811</v>
      </c>
      <c r="B19" s="113">
        <v>811</v>
      </c>
      <c r="C19" s="65">
        <v>1300060704073</v>
      </c>
      <c r="D19" s="204">
        <v>655</v>
      </c>
      <c r="E19" s="113">
        <v>655</v>
      </c>
      <c r="F19" s="65">
        <v>1300060704082</v>
      </c>
      <c r="G19" s="66" t="s">
        <v>823</v>
      </c>
      <c r="H19" s="70" t="s">
        <v>612</v>
      </c>
      <c r="I19" s="71">
        <v>45.47</v>
      </c>
      <c r="J19" s="71">
        <v>3.59</v>
      </c>
      <c r="K19" s="71">
        <v>3.59</v>
      </c>
      <c r="L19" s="72" t="s">
        <v>612</v>
      </c>
      <c r="M19" s="73">
        <v>3546.49</v>
      </c>
      <c r="N19" s="73">
        <v>0.05</v>
      </c>
      <c r="O19" s="73">
        <v>0.05</v>
      </c>
    </row>
    <row r="20" spans="1:15" ht="15" hidden="1" customHeight="1" x14ac:dyDescent="0.2">
      <c r="A20" s="203">
        <v>812</v>
      </c>
      <c r="B20" s="113">
        <v>812</v>
      </c>
      <c r="C20" s="65">
        <v>1300035356130</v>
      </c>
      <c r="D20" s="204"/>
      <c r="E20" s="113"/>
      <c r="F20" s="65"/>
      <c r="G20" s="66" t="s">
        <v>824</v>
      </c>
      <c r="H20" s="70" t="s">
        <v>612</v>
      </c>
      <c r="I20" s="71">
        <v>1706.67</v>
      </c>
      <c r="J20" s="71">
        <v>6.42</v>
      </c>
      <c r="K20" s="71">
        <v>6.42</v>
      </c>
      <c r="L20" s="72" t="s">
        <v>612</v>
      </c>
      <c r="M20" s="73" t="s">
        <v>612</v>
      </c>
      <c r="N20" s="73" t="s">
        <v>612</v>
      </c>
      <c r="O20" s="73" t="s">
        <v>612</v>
      </c>
    </row>
    <row r="21" spans="1:15" ht="15" hidden="1" customHeight="1" x14ac:dyDescent="0.2">
      <c r="A21" s="203">
        <v>813</v>
      </c>
      <c r="B21" s="113">
        <v>813</v>
      </c>
      <c r="C21" s="65">
        <v>1300035359585</v>
      </c>
      <c r="D21" s="204"/>
      <c r="E21" s="113"/>
      <c r="F21" s="65"/>
      <c r="G21" s="66" t="s">
        <v>825</v>
      </c>
      <c r="H21" s="70">
        <v>0.34899999999999998</v>
      </c>
      <c r="I21" s="71">
        <v>386.18</v>
      </c>
      <c r="J21" s="71">
        <v>3.75</v>
      </c>
      <c r="K21" s="71">
        <v>3.75</v>
      </c>
      <c r="L21" s="72" t="s">
        <v>612</v>
      </c>
      <c r="M21" s="73" t="s">
        <v>612</v>
      </c>
      <c r="N21" s="73" t="s">
        <v>612</v>
      </c>
      <c r="O21" s="73" t="s">
        <v>612</v>
      </c>
    </row>
    <row r="22" spans="1:15" ht="15" hidden="1" customHeight="1" x14ac:dyDescent="0.2">
      <c r="A22" s="203">
        <v>814</v>
      </c>
      <c r="B22" s="113">
        <v>814</v>
      </c>
      <c r="C22" s="65">
        <v>1300035359619</v>
      </c>
      <c r="D22" s="204"/>
      <c r="E22" s="113"/>
      <c r="F22" s="65"/>
      <c r="G22" s="66" t="s">
        <v>826</v>
      </c>
      <c r="H22" s="70">
        <v>0.29499999999999998</v>
      </c>
      <c r="I22" s="71">
        <v>1706.67</v>
      </c>
      <c r="J22" s="71">
        <v>7.67</v>
      </c>
      <c r="K22" s="71">
        <v>7.67</v>
      </c>
      <c r="L22" s="72" t="s">
        <v>612</v>
      </c>
      <c r="M22" s="73" t="s">
        <v>612</v>
      </c>
      <c r="N22" s="73" t="s">
        <v>612</v>
      </c>
      <c r="O22" s="73" t="s">
        <v>612</v>
      </c>
    </row>
    <row r="23" spans="1:15" ht="15" hidden="1" customHeight="1" x14ac:dyDescent="0.2">
      <c r="A23" s="203">
        <v>815</v>
      </c>
      <c r="B23" s="113">
        <v>815</v>
      </c>
      <c r="C23" s="65">
        <v>1300035359780</v>
      </c>
      <c r="D23" s="204"/>
      <c r="E23" s="113"/>
      <c r="F23" s="65"/>
      <c r="G23" s="66" t="s">
        <v>827</v>
      </c>
      <c r="H23" s="70">
        <v>0.29599999999999999</v>
      </c>
      <c r="I23" s="71">
        <v>8757.58</v>
      </c>
      <c r="J23" s="71">
        <v>7.79</v>
      </c>
      <c r="K23" s="71">
        <v>7.79</v>
      </c>
      <c r="L23" s="72" t="s">
        <v>612</v>
      </c>
      <c r="M23" s="73" t="s">
        <v>612</v>
      </c>
      <c r="N23" s="73" t="s">
        <v>612</v>
      </c>
      <c r="O23" s="73" t="s">
        <v>612</v>
      </c>
    </row>
    <row r="24" spans="1:15" ht="15" hidden="1" customHeight="1" x14ac:dyDescent="0.2">
      <c r="A24" s="203">
        <v>816</v>
      </c>
      <c r="B24" s="113">
        <v>816</v>
      </c>
      <c r="C24" s="65">
        <v>1300053536398</v>
      </c>
      <c r="D24" s="204"/>
      <c r="E24" s="113"/>
      <c r="F24" s="65"/>
      <c r="G24" s="66" t="s">
        <v>828</v>
      </c>
      <c r="H24" s="70" t="s">
        <v>612</v>
      </c>
      <c r="I24" s="71">
        <v>959.22</v>
      </c>
      <c r="J24" s="71">
        <v>3.76</v>
      </c>
      <c r="K24" s="71">
        <v>3.76</v>
      </c>
      <c r="L24" s="72" t="s">
        <v>612</v>
      </c>
      <c r="M24" s="73" t="s">
        <v>612</v>
      </c>
      <c r="N24" s="73" t="s">
        <v>612</v>
      </c>
      <c r="O24" s="73" t="s">
        <v>612</v>
      </c>
    </row>
    <row r="25" spans="1:15" ht="15" hidden="1" customHeight="1" x14ac:dyDescent="0.2">
      <c r="A25" s="203">
        <v>817</v>
      </c>
      <c r="B25" s="113">
        <v>817</v>
      </c>
      <c r="C25" s="65">
        <v>1300035361992</v>
      </c>
      <c r="D25" s="204">
        <v>648</v>
      </c>
      <c r="E25" s="113">
        <v>648</v>
      </c>
      <c r="F25" s="65">
        <v>1300060640474</v>
      </c>
      <c r="G25" s="66" t="s">
        <v>829</v>
      </c>
      <c r="H25" s="70" t="s">
        <v>612</v>
      </c>
      <c r="I25" s="71">
        <v>3728.1417042548042</v>
      </c>
      <c r="J25" s="71">
        <v>14.41</v>
      </c>
      <c r="K25" s="71">
        <v>14.5</v>
      </c>
      <c r="L25" s="72" t="s">
        <v>612</v>
      </c>
      <c r="M25" s="73">
        <v>390.97</v>
      </c>
      <c r="N25" s="73">
        <v>0.05</v>
      </c>
      <c r="O25" s="73">
        <v>0.05</v>
      </c>
    </row>
    <row r="26" spans="1:15" ht="15" hidden="1" customHeight="1" x14ac:dyDescent="0.2">
      <c r="A26" s="203">
        <v>819</v>
      </c>
      <c r="B26" s="113">
        <v>819</v>
      </c>
      <c r="C26" s="65">
        <v>1300035365082</v>
      </c>
      <c r="D26" s="204">
        <v>619</v>
      </c>
      <c r="E26" s="113">
        <v>619</v>
      </c>
      <c r="F26" s="65">
        <v>1300051136210</v>
      </c>
      <c r="G26" s="66" t="s">
        <v>830</v>
      </c>
      <c r="H26" s="70" t="s">
        <v>612</v>
      </c>
      <c r="I26" s="71">
        <v>207.85</v>
      </c>
      <c r="J26" s="71">
        <v>2.0299999999999998</v>
      </c>
      <c r="K26" s="71">
        <v>2.0299999999999998</v>
      </c>
      <c r="L26" s="72" t="s">
        <v>612</v>
      </c>
      <c r="M26" s="73" t="s">
        <v>612</v>
      </c>
      <c r="N26" s="73" t="s">
        <v>612</v>
      </c>
      <c r="O26" s="73" t="s">
        <v>612</v>
      </c>
    </row>
    <row r="27" spans="1:15" ht="15" hidden="1" customHeight="1" x14ac:dyDescent="0.2">
      <c r="A27" s="203">
        <v>820</v>
      </c>
      <c r="B27" s="113">
        <v>820</v>
      </c>
      <c r="C27" s="65">
        <v>1300060563740</v>
      </c>
      <c r="D27" s="204">
        <v>658</v>
      </c>
      <c r="E27" s="113">
        <v>658</v>
      </c>
      <c r="F27" s="65">
        <v>1300060563759</v>
      </c>
      <c r="G27" s="66" t="s">
        <v>831</v>
      </c>
      <c r="H27" s="70" t="s">
        <v>612</v>
      </c>
      <c r="I27" s="71">
        <v>8.09</v>
      </c>
      <c r="J27" s="71">
        <v>3.16</v>
      </c>
      <c r="K27" s="71">
        <v>3.16</v>
      </c>
      <c r="L27" s="72" t="s">
        <v>612</v>
      </c>
      <c r="M27" s="73">
        <v>2426.59</v>
      </c>
      <c r="N27" s="73">
        <v>0.05</v>
      </c>
      <c r="O27" s="73">
        <v>0.05</v>
      </c>
    </row>
    <row r="28" spans="1:15" ht="15" hidden="1" customHeight="1" x14ac:dyDescent="0.2">
      <c r="A28" s="203">
        <v>821</v>
      </c>
      <c r="B28" s="113">
        <v>821</v>
      </c>
      <c r="C28" s="65">
        <v>1300035367967</v>
      </c>
      <c r="D28" s="204">
        <v>621</v>
      </c>
      <c r="E28" s="113">
        <v>621</v>
      </c>
      <c r="F28" s="65">
        <v>1300050649336</v>
      </c>
      <c r="G28" s="66" t="s">
        <v>832</v>
      </c>
      <c r="H28" s="70" t="s">
        <v>612</v>
      </c>
      <c r="I28" s="71">
        <v>8280.0223618073269</v>
      </c>
      <c r="J28" s="71">
        <v>2.85</v>
      </c>
      <c r="K28" s="71">
        <v>2.85</v>
      </c>
      <c r="L28" s="72" t="s">
        <v>612</v>
      </c>
      <c r="M28" s="73" t="s">
        <v>612</v>
      </c>
      <c r="N28" s="73" t="s">
        <v>612</v>
      </c>
      <c r="O28" s="73" t="s">
        <v>612</v>
      </c>
    </row>
    <row r="29" spans="1:15" ht="15" hidden="1" customHeight="1" x14ac:dyDescent="0.2">
      <c r="A29" s="203">
        <v>822</v>
      </c>
      <c r="B29" s="113">
        <v>822</v>
      </c>
      <c r="C29" s="65">
        <v>1300060251601</v>
      </c>
      <c r="D29" s="204"/>
      <c r="E29" s="113"/>
      <c r="F29" s="65"/>
      <c r="G29" s="66" t="s">
        <v>833</v>
      </c>
      <c r="H29" s="70" t="s">
        <v>612</v>
      </c>
      <c r="I29" s="71">
        <v>9585.18</v>
      </c>
      <c r="J29" s="71">
        <v>5.34</v>
      </c>
      <c r="K29" s="71">
        <v>5.34</v>
      </c>
      <c r="L29" s="72" t="s">
        <v>612</v>
      </c>
      <c r="M29" s="73" t="s">
        <v>612</v>
      </c>
      <c r="N29" s="73" t="s">
        <v>612</v>
      </c>
      <c r="O29" s="73" t="s">
        <v>612</v>
      </c>
    </row>
    <row r="30" spans="1:15" ht="15" hidden="1" customHeight="1" x14ac:dyDescent="0.2">
      <c r="A30" s="203">
        <v>823</v>
      </c>
      <c r="B30" s="113">
        <v>823</v>
      </c>
      <c r="C30" s="65">
        <v>1300060652610</v>
      </c>
      <c r="D30" s="204">
        <v>659</v>
      </c>
      <c r="E30" s="113">
        <v>659</v>
      </c>
      <c r="F30" s="65">
        <v>1300060652629</v>
      </c>
      <c r="G30" s="66" t="s">
        <v>834</v>
      </c>
      <c r="H30" s="70" t="s">
        <v>612</v>
      </c>
      <c r="I30" s="71">
        <v>6.79</v>
      </c>
      <c r="J30" s="71">
        <v>3.46</v>
      </c>
      <c r="K30" s="71">
        <v>3.46</v>
      </c>
      <c r="L30" s="72" t="s">
        <v>612</v>
      </c>
      <c r="M30" s="73">
        <v>747.25</v>
      </c>
      <c r="N30" s="73">
        <v>0.05</v>
      </c>
      <c r="O30" s="73">
        <v>0.05</v>
      </c>
    </row>
    <row r="31" spans="1:15" ht="15" hidden="1" customHeight="1" x14ac:dyDescent="0.2">
      <c r="A31" s="203">
        <v>824</v>
      </c>
      <c r="B31" s="113">
        <v>824</v>
      </c>
      <c r="C31" s="65">
        <v>1300054940674</v>
      </c>
      <c r="D31" s="204">
        <v>604</v>
      </c>
      <c r="E31" s="113">
        <v>604</v>
      </c>
      <c r="F31" s="65">
        <v>1300054940683</v>
      </c>
      <c r="G31" s="66" t="s">
        <v>835</v>
      </c>
      <c r="H31" s="70" t="s">
        <v>612</v>
      </c>
      <c r="I31" s="71">
        <v>27.8</v>
      </c>
      <c r="J31" s="71">
        <v>2.2799999999999998</v>
      </c>
      <c r="K31" s="71">
        <v>2.2799999999999998</v>
      </c>
      <c r="L31" s="72" t="s">
        <v>612</v>
      </c>
      <c r="M31" s="73">
        <v>1668.15</v>
      </c>
      <c r="N31" s="73">
        <v>0.05</v>
      </c>
      <c r="O31" s="73">
        <v>0.05</v>
      </c>
    </row>
    <row r="32" spans="1:15" ht="15" hidden="1" customHeight="1" x14ac:dyDescent="0.2">
      <c r="A32" s="203">
        <v>826</v>
      </c>
      <c r="B32" s="113">
        <v>826</v>
      </c>
      <c r="C32" s="65">
        <v>1300060579173</v>
      </c>
      <c r="D32" s="204">
        <v>661</v>
      </c>
      <c r="E32" s="113">
        <v>661</v>
      </c>
      <c r="F32" s="65">
        <v>1300060579182</v>
      </c>
      <c r="G32" s="66" t="s">
        <v>836</v>
      </c>
      <c r="H32" s="70" t="s">
        <v>612</v>
      </c>
      <c r="I32" s="71">
        <v>14.37</v>
      </c>
      <c r="J32" s="71">
        <v>4.16</v>
      </c>
      <c r="K32" s="71">
        <v>4.16</v>
      </c>
      <c r="L32" s="72" t="s">
        <v>612</v>
      </c>
      <c r="M32" s="73">
        <v>2509.04</v>
      </c>
      <c r="N32" s="73">
        <v>0.05</v>
      </c>
      <c r="O32" s="73">
        <v>0.05</v>
      </c>
    </row>
    <row r="33" spans="1:15" ht="15" hidden="1" customHeight="1" x14ac:dyDescent="0.2">
      <c r="A33" s="203">
        <v>827</v>
      </c>
      <c r="B33" s="113">
        <v>827</v>
      </c>
      <c r="C33" s="65">
        <v>1300052785147</v>
      </c>
      <c r="D33" s="204"/>
      <c r="E33" s="113"/>
      <c r="F33" s="65"/>
      <c r="G33" s="66" t="s">
        <v>837</v>
      </c>
      <c r="H33" s="70" t="s">
        <v>612</v>
      </c>
      <c r="I33" s="71">
        <v>691.47</v>
      </c>
      <c r="J33" s="71">
        <v>10.98</v>
      </c>
      <c r="K33" s="71">
        <v>10.98</v>
      </c>
      <c r="L33" s="72" t="s">
        <v>612</v>
      </c>
      <c r="M33" s="73" t="s">
        <v>612</v>
      </c>
      <c r="N33" s="73" t="s">
        <v>612</v>
      </c>
      <c r="O33" s="73" t="s">
        <v>612</v>
      </c>
    </row>
    <row r="34" spans="1:15" ht="15" hidden="1" customHeight="1" x14ac:dyDescent="0.2">
      <c r="A34" s="203">
        <v>828</v>
      </c>
      <c r="B34" s="113">
        <v>828</v>
      </c>
      <c r="C34" s="65">
        <v>1300060075390</v>
      </c>
      <c r="D34" s="204">
        <v>628</v>
      </c>
      <c r="E34" s="113">
        <v>628</v>
      </c>
      <c r="F34" s="65">
        <v>1300060075405</v>
      </c>
      <c r="G34" s="66" t="s">
        <v>838</v>
      </c>
      <c r="H34" s="70" t="s">
        <v>612</v>
      </c>
      <c r="I34" s="71">
        <v>8</v>
      </c>
      <c r="J34" s="71">
        <v>2.19</v>
      </c>
      <c r="K34" s="71">
        <v>2.19</v>
      </c>
      <c r="L34" s="72" t="s">
        <v>612</v>
      </c>
      <c r="M34" s="73">
        <v>623.89</v>
      </c>
      <c r="N34" s="73">
        <v>0.05</v>
      </c>
      <c r="O34" s="73">
        <v>0.05</v>
      </c>
    </row>
    <row r="35" spans="1:15" ht="15" hidden="1" customHeight="1" x14ac:dyDescent="0.2">
      <c r="A35" s="203">
        <v>829</v>
      </c>
      <c r="B35" s="113">
        <v>829</v>
      </c>
      <c r="C35" s="65">
        <v>1300035400611</v>
      </c>
      <c r="D35" s="204">
        <v>629</v>
      </c>
      <c r="E35" s="113">
        <v>629</v>
      </c>
      <c r="F35" s="65">
        <v>1300038004507</v>
      </c>
      <c r="G35" s="66" t="s">
        <v>839</v>
      </c>
      <c r="H35" s="70" t="s">
        <v>612</v>
      </c>
      <c r="I35" s="71">
        <v>355.7</v>
      </c>
      <c r="J35" s="71">
        <v>3.57</v>
      </c>
      <c r="K35" s="71">
        <v>3.57</v>
      </c>
      <c r="L35" s="72" t="s">
        <v>612</v>
      </c>
      <c r="M35" s="73" t="s">
        <v>612</v>
      </c>
      <c r="N35" s="73" t="s">
        <v>612</v>
      </c>
      <c r="O35" s="73" t="s">
        <v>612</v>
      </c>
    </row>
    <row r="36" spans="1:15" ht="15" hidden="1" customHeight="1" x14ac:dyDescent="0.2">
      <c r="A36" s="203">
        <v>830</v>
      </c>
      <c r="B36" s="113">
        <v>830</v>
      </c>
      <c r="C36" s="65">
        <v>1300060584270</v>
      </c>
      <c r="D36" s="204">
        <v>681</v>
      </c>
      <c r="E36" s="113">
        <v>681</v>
      </c>
      <c r="F36" s="65">
        <v>1300060584280</v>
      </c>
      <c r="G36" s="66" t="s">
        <v>840</v>
      </c>
      <c r="H36" s="70" t="s">
        <v>612</v>
      </c>
      <c r="I36" s="71">
        <v>6.39</v>
      </c>
      <c r="J36" s="71">
        <v>3.69</v>
      </c>
      <c r="K36" s="71">
        <v>3.69</v>
      </c>
      <c r="L36" s="72" t="s">
        <v>612</v>
      </c>
      <c r="M36" s="73">
        <v>760.36</v>
      </c>
      <c r="N36" s="73">
        <v>0.05</v>
      </c>
      <c r="O36" s="73">
        <v>0.05</v>
      </c>
    </row>
    <row r="37" spans="1:15" ht="15" hidden="1" customHeight="1" x14ac:dyDescent="0.2">
      <c r="A37" s="203">
        <v>831</v>
      </c>
      <c r="B37" s="113">
        <v>831</v>
      </c>
      <c r="C37" s="65">
        <v>1300035437700</v>
      </c>
      <c r="D37" s="204"/>
      <c r="E37" s="113"/>
      <c r="F37" s="65"/>
      <c r="G37" s="66" t="s">
        <v>841</v>
      </c>
      <c r="H37" s="70" t="s">
        <v>612</v>
      </c>
      <c r="I37" s="71">
        <v>418.41</v>
      </c>
      <c r="J37" s="71">
        <v>6.06</v>
      </c>
      <c r="K37" s="71">
        <v>6.06</v>
      </c>
      <c r="L37" s="72" t="s">
        <v>612</v>
      </c>
      <c r="M37" s="73" t="s">
        <v>612</v>
      </c>
      <c r="N37" s="73" t="s">
        <v>612</v>
      </c>
      <c r="O37" s="73" t="s">
        <v>612</v>
      </c>
    </row>
    <row r="38" spans="1:15" ht="15" hidden="1" customHeight="1" x14ac:dyDescent="0.2">
      <c r="A38" s="203">
        <v>833</v>
      </c>
      <c r="B38" s="113">
        <v>833</v>
      </c>
      <c r="C38" s="65">
        <v>1300035361803</v>
      </c>
      <c r="D38" s="204">
        <v>663</v>
      </c>
      <c r="E38" s="113">
        <v>663</v>
      </c>
      <c r="F38" s="65">
        <v>1300060327224</v>
      </c>
      <c r="G38" s="66" t="s">
        <v>842</v>
      </c>
      <c r="H38" s="70" t="s">
        <v>612</v>
      </c>
      <c r="I38" s="71">
        <v>1890.53</v>
      </c>
      <c r="J38" s="71">
        <v>5.98</v>
      </c>
      <c r="K38" s="71">
        <v>5.98</v>
      </c>
      <c r="L38" s="72" t="s">
        <v>612</v>
      </c>
      <c r="M38" s="73">
        <v>954.72</v>
      </c>
      <c r="N38" s="73">
        <v>0.05</v>
      </c>
      <c r="O38" s="73">
        <v>0.05</v>
      </c>
    </row>
    <row r="39" spans="1:15" ht="15" hidden="1" customHeight="1" x14ac:dyDescent="0.2">
      <c r="A39" s="203">
        <v>834</v>
      </c>
      <c r="B39" s="113">
        <v>834</v>
      </c>
      <c r="C39" s="65">
        <v>1300051028551</v>
      </c>
      <c r="D39" s="204"/>
      <c r="E39" s="113"/>
      <c r="F39" s="65"/>
      <c r="G39" s="66" t="s">
        <v>843</v>
      </c>
      <c r="H39" s="70" t="s">
        <v>612</v>
      </c>
      <c r="I39" s="71">
        <v>3834.4099676152764</v>
      </c>
      <c r="J39" s="71">
        <v>5.19</v>
      </c>
      <c r="K39" s="71">
        <v>5.19</v>
      </c>
      <c r="L39" s="72" t="s">
        <v>612</v>
      </c>
      <c r="M39" s="73" t="s">
        <v>612</v>
      </c>
      <c r="N39" s="73" t="s">
        <v>612</v>
      </c>
      <c r="O39" s="73" t="s">
        <v>612</v>
      </c>
    </row>
    <row r="40" spans="1:15" ht="15" hidden="1" customHeight="1" x14ac:dyDescent="0.2">
      <c r="A40" s="203">
        <v>835</v>
      </c>
      <c r="B40" s="113">
        <v>835</v>
      </c>
      <c r="C40" s="65">
        <v>1300050648875</v>
      </c>
      <c r="D40" s="204">
        <v>635</v>
      </c>
      <c r="E40" s="113">
        <v>635</v>
      </c>
      <c r="F40" s="65">
        <v>1300050931602</v>
      </c>
      <c r="G40" s="66" t="s">
        <v>844</v>
      </c>
      <c r="H40" s="70" t="s">
        <v>612</v>
      </c>
      <c r="I40" s="71">
        <v>11.92</v>
      </c>
      <c r="J40" s="71">
        <v>2.21</v>
      </c>
      <c r="K40" s="71">
        <v>2.21</v>
      </c>
      <c r="L40" s="72" t="s">
        <v>612</v>
      </c>
      <c r="M40" s="73" t="s">
        <v>612</v>
      </c>
      <c r="N40" s="73" t="s">
        <v>612</v>
      </c>
      <c r="O40" s="73" t="s">
        <v>612</v>
      </c>
    </row>
    <row r="41" spans="1:15" ht="15" hidden="1" customHeight="1" x14ac:dyDescent="0.2">
      <c r="A41" s="203">
        <v>836</v>
      </c>
      <c r="B41" s="113">
        <v>836</v>
      </c>
      <c r="C41" s="65">
        <v>1300035360800</v>
      </c>
      <c r="D41" s="204"/>
      <c r="E41" s="113"/>
      <c r="F41" s="65"/>
      <c r="G41" s="66" t="s">
        <v>845</v>
      </c>
      <c r="H41" s="70" t="s">
        <v>612</v>
      </c>
      <c r="I41" s="71">
        <v>2021.22</v>
      </c>
      <c r="J41" s="71">
        <v>10.61</v>
      </c>
      <c r="K41" s="71">
        <v>10.61</v>
      </c>
      <c r="L41" s="72" t="s">
        <v>612</v>
      </c>
      <c r="M41" s="73" t="s">
        <v>612</v>
      </c>
      <c r="N41" s="73" t="s">
        <v>612</v>
      </c>
      <c r="O41" s="73" t="s">
        <v>612</v>
      </c>
    </row>
    <row r="42" spans="1:15" ht="15" hidden="1" customHeight="1" x14ac:dyDescent="0.2">
      <c r="A42" s="203">
        <v>838</v>
      </c>
      <c r="B42" s="113">
        <v>838</v>
      </c>
      <c r="C42" s="65">
        <v>1300052122840</v>
      </c>
      <c r="D42" s="204">
        <v>638</v>
      </c>
      <c r="E42" s="113">
        <v>638</v>
      </c>
      <c r="F42" s="65">
        <v>1300052122859</v>
      </c>
      <c r="G42" s="66" t="s">
        <v>846</v>
      </c>
      <c r="H42" s="70" t="s">
        <v>612</v>
      </c>
      <c r="I42" s="71">
        <v>9.1199999999999992</v>
      </c>
      <c r="J42" s="71">
        <v>2.31</v>
      </c>
      <c r="K42" s="71">
        <v>2.31</v>
      </c>
      <c r="L42" s="72" t="s">
        <v>612</v>
      </c>
      <c r="M42" s="73" t="s">
        <v>612</v>
      </c>
      <c r="N42" s="73" t="s">
        <v>612</v>
      </c>
      <c r="O42" s="73" t="s">
        <v>612</v>
      </c>
    </row>
    <row r="43" spans="1:15" ht="15" hidden="1" customHeight="1" x14ac:dyDescent="0.2">
      <c r="A43" s="203">
        <v>839</v>
      </c>
      <c r="B43" s="113">
        <v>839</v>
      </c>
      <c r="C43" s="65">
        <v>1300051822667</v>
      </c>
      <c r="D43" s="204">
        <v>639</v>
      </c>
      <c r="E43" s="113">
        <v>639</v>
      </c>
      <c r="F43" s="65">
        <v>1300051821478</v>
      </c>
      <c r="G43" s="66" t="s">
        <v>847</v>
      </c>
      <c r="H43" s="70">
        <v>1.4910000000000001</v>
      </c>
      <c r="I43" s="71">
        <v>1886.33</v>
      </c>
      <c r="J43" s="71">
        <v>2.38</v>
      </c>
      <c r="K43" s="71">
        <v>2.38</v>
      </c>
      <c r="L43" s="72" t="s">
        <v>612</v>
      </c>
      <c r="M43" s="73" t="s">
        <v>612</v>
      </c>
      <c r="N43" s="73" t="s">
        <v>612</v>
      </c>
      <c r="O43" s="73" t="s">
        <v>612</v>
      </c>
    </row>
    <row r="44" spans="1:15" ht="15" hidden="1" customHeight="1" x14ac:dyDescent="0.2">
      <c r="A44" s="203">
        <v>840</v>
      </c>
      <c r="B44" s="113">
        <v>840</v>
      </c>
      <c r="C44" s="65">
        <v>1300052545267</v>
      </c>
      <c r="D44" s="204">
        <v>640</v>
      </c>
      <c r="E44" s="113">
        <v>640</v>
      </c>
      <c r="F44" s="65">
        <v>1300052545276</v>
      </c>
      <c r="G44" s="66" t="s">
        <v>848</v>
      </c>
      <c r="H44" s="70" t="s">
        <v>612</v>
      </c>
      <c r="I44" s="71">
        <v>21.16</v>
      </c>
      <c r="J44" s="71">
        <v>2.66</v>
      </c>
      <c r="K44" s="71">
        <v>2.66</v>
      </c>
      <c r="L44" s="72" t="s">
        <v>612</v>
      </c>
      <c r="M44" s="73" t="s">
        <v>612</v>
      </c>
      <c r="N44" s="73" t="s">
        <v>612</v>
      </c>
      <c r="O44" s="73" t="s">
        <v>612</v>
      </c>
    </row>
    <row r="45" spans="1:15" ht="15" hidden="1" customHeight="1" x14ac:dyDescent="0.2">
      <c r="A45" s="203">
        <v>841</v>
      </c>
      <c r="B45" s="113">
        <v>841</v>
      </c>
      <c r="C45" s="65">
        <v>1300052545285</v>
      </c>
      <c r="D45" s="204">
        <v>641</v>
      </c>
      <c r="E45" s="113">
        <v>641</v>
      </c>
      <c r="F45" s="65">
        <v>1300052545294</v>
      </c>
      <c r="G45" s="66" t="s">
        <v>849</v>
      </c>
      <c r="H45" s="70" t="s">
        <v>612</v>
      </c>
      <c r="I45" s="71">
        <v>10.65</v>
      </c>
      <c r="J45" s="71">
        <v>2.65</v>
      </c>
      <c r="K45" s="71">
        <v>2.65</v>
      </c>
      <c r="L45" s="72" t="s">
        <v>612</v>
      </c>
      <c r="M45" s="73" t="s">
        <v>612</v>
      </c>
      <c r="N45" s="73" t="s">
        <v>612</v>
      </c>
      <c r="O45" s="73" t="s">
        <v>612</v>
      </c>
    </row>
    <row r="46" spans="1:15" ht="15" hidden="1" customHeight="1" x14ac:dyDescent="0.2">
      <c r="A46" s="203">
        <v>842</v>
      </c>
      <c r="B46" s="113">
        <v>842</v>
      </c>
      <c r="C46" s="65">
        <v>1300053022082</v>
      </c>
      <c r="D46" s="204">
        <v>642</v>
      </c>
      <c r="E46" s="113">
        <v>642</v>
      </c>
      <c r="F46" s="65">
        <v>1300053022091</v>
      </c>
      <c r="G46" s="66" t="s">
        <v>850</v>
      </c>
      <c r="H46" s="70" t="s">
        <v>612</v>
      </c>
      <c r="I46" s="71">
        <v>520.54</v>
      </c>
      <c r="J46" s="71">
        <v>1.26</v>
      </c>
      <c r="K46" s="71">
        <v>1.26</v>
      </c>
      <c r="L46" s="72" t="s">
        <v>612</v>
      </c>
      <c r="M46" s="73" t="s">
        <v>612</v>
      </c>
      <c r="N46" s="73" t="s">
        <v>612</v>
      </c>
      <c r="O46" s="73" t="s">
        <v>612</v>
      </c>
    </row>
    <row r="47" spans="1:15" ht="15" hidden="1" customHeight="1" x14ac:dyDescent="0.2">
      <c r="A47" s="203">
        <v>843</v>
      </c>
      <c r="B47" s="113">
        <v>843</v>
      </c>
      <c r="C47" s="65">
        <v>1300053466350</v>
      </c>
      <c r="D47" s="204">
        <v>643</v>
      </c>
      <c r="E47" s="113">
        <v>643</v>
      </c>
      <c r="F47" s="65">
        <v>1300053466369</v>
      </c>
      <c r="G47" s="66" t="s">
        <v>851</v>
      </c>
      <c r="H47" s="70" t="s">
        <v>612</v>
      </c>
      <c r="I47" s="71">
        <v>2760.41</v>
      </c>
      <c r="J47" s="71">
        <v>2.16</v>
      </c>
      <c r="K47" s="71">
        <v>2.16</v>
      </c>
      <c r="L47" s="72" t="s">
        <v>612</v>
      </c>
      <c r="M47" s="73" t="s">
        <v>612</v>
      </c>
      <c r="N47" s="73" t="s">
        <v>612</v>
      </c>
      <c r="O47" s="73" t="s">
        <v>612</v>
      </c>
    </row>
    <row r="48" spans="1:15" ht="15" hidden="1" customHeight="1" x14ac:dyDescent="0.2">
      <c r="A48" s="203">
        <v>844</v>
      </c>
      <c r="B48" s="113">
        <v>844</v>
      </c>
      <c r="C48" s="65">
        <v>1300053466378</v>
      </c>
      <c r="D48" s="204">
        <v>644</v>
      </c>
      <c r="E48" s="113">
        <v>644</v>
      </c>
      <c r="F48" s="65">
        <v>1300053466387</v>
      </c>
      <c r="G48" s="66" t="s">
        <v>852</v>
      </c>
      <c r="H48" s="70" t="s">
        <v>612</v>
      </c>
      <c r="I48" s="71">
        <v>2768.13</v>
      </c>
      <c r="J48" s="71">
        <v>2.16</v>
      </c>
      <c r="K48" s="71">
        <v>2.16</v>
      </c>
      <c r="L48" s="72" t="s">
        <v>612</v>
      </c>
      <c r="M48" s="73" t="s">
        <v>612</v>
      </c>
      <c r="N48" s="73" t="s">
        <v>612</v>
      </c>
      <c r="O48" s="73" t="s">
        <v>612</v>
      </c>
    </row>
    <row r="49" spans="1:15" ht="15" hidden="1" customHeight="1" x14ac:dyDescent="0.2">
      <c r="A49" s="203">
        <v>845</v>
      </c>
      <c r="B49" s="113">
        <v>845</v>
      </c>
      <c r="C49" s="65">
        <v>1300053834682</v>
      </c>
      <c r="D49" s="204">
        <v>645</v>
      </c>
      <c r="E49" s="113">
        <v>645</v>
      </c>
      <c r="F49" s="65">
        <v>1300053834691</v>
      </c>
      <c r="G49" s="66" t="s">
        <v>853</v>
      </c>
      <c r="H49" s="70" t="s">
        <v>612</v>
      </c>
      <c r="I49" s="71">
        <v>387.31</v>
      </c>
      <c r="J49" s="71">
        <v>2.2400000000000002</v>
      </c>
      <c r="K49" s="71">
        <v>2.2400000000000002</v>
      </c>
      <c r="L49" s="72" t="s">
        <v>612</v>
      </c>
      <c r="M49" s="73" t="s">
        <v>612</v>
      </c>
      <c r="N49" s="73" t="s">
        <v>612</v>
      </c>
      <c r="O49" s="73" t="s">
        <v>612</v>
      </c>
    </row>
    <row r="50" spans="1:15" ht="15" hidden="1" customHeight="1" x14ac:dyDescent="0.2">
      <c r="A50" s="203">
        <v>846</v>
      </c>
      <c r="B50" s="113">
        <v>846</v>
      </c>
      <c r="C50" s="65">
        <v>1300053862801</v>
      </c>
      <c r="D50" s="204">
        <v>646</v>
      </c>
      <c r="E50" s="113">
        <v>646</v>
      </c>
      <c r="F50" s="65">
        <v>1300053862796</v>
      </c>
      <c r="G50" s="66" t="s">
        <v>854</v>
      </c>
      <c r="H50" s="70" t="s">
        <v>612</v>
      </c>
      <c r="I50" s="71">
        <v>10.06</v>
      </c>
      <c r="J50" s="71">
        <v>2.84</v>
      </c>
      <c r="K50" s="71">
        <v>2.84</v>
      </c>
      <c r="L50" s="72" t="s">
        <v>612</v>
      </c>
      <c r="M50" s="73" t="s">
        <v>612</v>
      </c>
      <c r="N50" s="73" t="s">
        <v>612</v>
      </c>
      <c r="O50" s="73" t="s">
        <v>612</v>
      </c>
    </row>
    <row r="51" spans="1:15" ht="15" hidden="1" customHeight="1" x14ac:dyDescent="0.2">
      <c r="A51" s="203">
        <v>847</v>
      </c>
      <c r="B51" s="113">
        <v>847</v>
      </c>
      <c r="C51" s="65">
        <v>1300053962107</v>
      </c>
      <c r="D51" s="204">
        <v>647</v>
      </c>
      <c r="E51" s="113">
        <v>647</v>
      </c>
      <c r="F51" s="65">
        <v>1300053962116</v>
      </c>
      <c r="G51" s="66" t="s">
        <v>855</v>
      </c>
      <c r="H51" s="70" t="s">
        <v>612</v>
      </c>
      <c r="I51" s="71">
        <v>220.26</v>
      </c>
      <c r="J51" s="71">
        <v>3.46</v>
      </c>
      <c r="K51" s="71">
        <v>3.46</v>
      </c>
      <c r="L51" s="72" t="s">
        <v>612</v>
      </c>
      <c r="M51" s="73" t="s">
        <v>612</v>
      </c>
      <c r="N51" s="73" t="s">
        <v>612</v>
      </c>
      <c r="O51" s="73" t="s">
        <v>612</v>
      </c>
    </row>
    <row r="52" spans="1:15" ht="15" hidden="1" customHeight="1" x14ac:dyDescent="0.2">
      <c r="A52" s="203">
        <v>848</v>
      </c>
      <c r="B52" s="113">
        <v>848</v>
      </c>
      <c r="C52" s="65">
        <v>1300060499085</v>
      </c>
      <c r="D52" s="204">
        <v>651</v>
      </c>
      <c r="E52" s="113">
        <v>651</v>
      </c>
      <c r="F52" s="65">
        <v>1300060499094</v>
      </c>
      <c r="G52" s="66" t="s">
        <v>856</v>
      </c>
      <c r="H52" s="70" t="s">
        <v>612</v>
      </c>
      <c r="I52" s="71">
        <v>4.03</v>
      </c>
      <c r="J52" s="71">
        <v>4.49</v>
      </c>
      <c r="K52" s="71">
        <v>4.49</v>
      </c>
      <c r="L52" s="72" t="s">
        <v>612</v>
      </c>
      <c r="M52" s="73">
        <v>1207.79</v>
      </c>
      <c r="N52" s="73">
        <v>0.05</v>
      </c>
      <c r="O52" s="73">
        <v>0.05</v>
      </c>
    </row>
    <row r="53" spans="1:15" ht="15" hidden="1" customHeight="1" x14ac:dyDescent="0.2">
      <c r="A53" s="203">
        <v>849</v>
      </c>
      <c r="B53" s="113">
        <v>849</v>
      </c>
      <c r="C53" s="65">
        <v>1300054624390</v>
      </c>
      <c r="D53" s="204">
        <v>649</v>
      </c>
      <c r="E53" s="113">
        <v>649</v>
      </c>
      <c r="F53" s="65">
        <v>1300054624405</v>
      </c>
      <c r="G53" s="66" t="s">
        <v>857</v>
      </c>
      <c r="H53" s="70" t="s">
        <v>612</v>
      </c>
      <c r="I53" s="71">
        <v>23.73</v>
      </c>
      <c r="J53" s="71">
        <v>2.38</v>
      </c>
      <c r="K53" s="71">
        <v>2.38</v>
      </c>
      <c r="L53" s="72" t="s">
        <v>612</v>
      </c>
      <c r="M53" s="73" t="s">
        <v>612</v>
      </c>
      <c r="N53" s="73" t="s">
        <v>612</v>
      </c>
      <c r="O53" s="73" t="s">
        <v>612</v>
      </c>
    </row>
    <row r="54" spans="1:15" ht="15" hidden="1" customHeight="1" x14ac:dyDescent="0.2">
      <c r="A54" s="203">
        <v>850</v>
      </c>
      <c r="B54" s="113">
        <v>850</v>
      </c>
      <c r="C54" s="65">
        <v>1300060668363</v>
      </c>
      <c r="D54" s="204">
        <v>652</v>
      </c>
      <c r="E54" s="113">
        <v>652</v>
      </c>
      <c r="F54" s="65">
        <v>1300060668372</v>
      </c>
      <c r="G54" s="66" t="s">
        <v>858</v>
      </c>
      <c r="H54" s="70" t="s">
        <v>612</v>
      </c>
      <c r="I54" s="71">
        <v>717.61</v>
      </c>
      <c r="J54" s="71">
        <v>2.42</v>
      </c>
      <c r="K54" s="71">
        <v>2.42</v>
      </c>
      <c r="L54" s="72" t="s">
        <v>612</v>
      </c>
      <c r="M54" s="73">
        <v>4485.47</v>
      </c>
      <c r="N54" s="73">
        <v>0.05</v>
      </c>
      <c r="O54" s="73">
        <v>0.05</v>
      </c>
    </row>
    <row r="55" spans="1:15" ht="15" hidden="1" customHeight="1" x14ac:dyDescent="0.2">
      <c r="A55" s="203">
        <v>851</v>
      </c>
      <c r="B55" s="113">
        <v>851</v>
      </c>
      <c r="C55" s="65">
        <v>1300054933348</v>
      </c>
      <c r="D55" s="204">
        <v>611</v>
      </c>
      <c r="E55" s="113">
        <v>611</v>
      </c>
      <c r="F55" s="65">
        <v>1300054914140</v>
      </c>
      <c r="G55" s="66" t="s">
        <v>859</v>
      </c>
      <c r="H55" s="70" t="s">
        <v>612</v>
      </c>
      <c r="I55" s="71">
        <v>6.57</v>
      </c>
      <c r="J55" s="71">
        <v>2.5299999999999998</v>
      </c>
      <c r="K55" s="71">
        <v>2.5299999999999998</v>
      </c>
      <c r="L55" s="72" t="s">
        <v>612</v>
      </c>
      <c r="M55" s="73">
        <v>384.13</v>
      </c>
      <c r="N55" s="73">
        <v>0.05</v>
      </c>
      <c r="O55" s="73">
        <v>0.05</v>
      </c>
    </row>
    <row r="56" spans="1:15" ht="15" hidden="1" customHeight="1" x14ac:dyDescent="0.2">
      <c r="A56" s="203">
        <v>854</v>
      </c>
      <c r="B56" s="113">
        <v>854</v>
      </c>
      <c r="C56" s="65">
        <v>1300060138720</v>
      </c>
      <c r="D56" s="204">
        <v>654</v>
      </c>
      <c r="E56" s="113">
        <v>654</v>
      </c>
      <c r="F56" s="65">
        <v>1300060138739</v>
      </c>
      <c r="G56" s="66" t="s">
        <v>860</v>
      </c>
      <c r="H56" s="70" t="s">
        <v>612</v>
      </c>
      <c r="I56" s="71">
        <v>51.31</v>
      </c>
      <c r="J56" s="71">
        <v>2.23</v>
      </c>
      <c r="K56" s="71">
        <v>2.23</v>
      </c>
      <c r="L56" s="72" t="s">
        <v>612</v>
      </c>
      <c r="M56" s="73">
        <v>2488.56</v>
      </c>
      <c r="N56" s="73">
        <v>0.05</v>
      </c>
      <c r="O56" s="73">
        <v>0.05</v>
      </c>
    </row>
    <row r="57" spans="1:15" ht="15" hidden="1" customHeight="1" x14ac:dyDescent="0.2">
      <c r="A57" s="203">
        <v>856</v>
      </c>
      <c r="B57" s="113">
        <v>856</v>
      </c>
      <c r="C57" s="65">
        <v>1300060102617</v>
      </c>
      <c r="D57" s="204">
        <v>656</v>
      </c>
      <c r="E57" s="113">
        <v>656</v>
      </c>
      <c r="F57" s="65">
        <v>1300060102608</v>
      </c>
      <c r="G57" s="66" t="s">
        <v>861</v>
      </c>
      <c r="H57" s="70" t="s">
        <v>612</v>
      </c>
      <c r="I57" s="71">
        <v>167.27</v>
      </c>
      <c r="J57" s="71">
        <v>2.33</v>
      </c>
      <c r="K57" s="71">
        <v>2.33</v>
      </c>
      <c r="L57" s="72" t="s">
        <v>612</v>
      </c>
      <c r="M57" s="73">
        <v>15389.26</v>
      </c>
      <c r="N57" s="73">
        <v>0.05</v>
      </c>
      <c r="O57" s="73">
        <v>0.05</v>
      </c>
    </row>
    <row r="58" spans="1:15" ht="15" hidden="1" customHeight="1" x14ac:dyDescent="0.2">
      <c r="A58" s="203">
        <v>857</v>
      </c>
      <c r="B58" s="113">
        <v>857</v>
      </c>
      <c r="C58" s="65">
        <v>1300060508758</v>
      </c>
      <c r="D58" s="204"/>
      <c r="E58" s="113"/>
      <c r="F58" s="65"/>
      <c r="G58" s="66" t="s">
        <v>862</v>
      </c>
      <c r="H58" s="70" t="s">
        <v>612</v>
      </c>
      <c r="I58" s="71">
        <v>67847.67</v>
      </c>
      <c r="J58" s="71">
        <v>14.15</v>
      </c>
      <c r="K58" s="71">
        <v>14.15</v>
      </c>
      <c r="L58" s="72" t="s">
        <v>612</v>
      </c>
      <c r="M58" s="73" t="s">
        <v>612</v>
      </c>
      <c r="N58" s="73" t="s">
        <v>612</v>
      </c>
      <c r="O58" s="73" t="s">
        <v>612</v>
      </c>
    </row>
    <row r="59" spans="1:15" ht="15" hidden="1" customHeight="1" x14ac:dyDescent="0.2">
      <c r="A59" s="203">
        <v>865</v>
      </c>
      <c r="B59" s="113">
        <v>865</v>
      </c>
      <c r="C59" s="65">
        <v>1300035438944</v>
      </c>
      <c r="D59" s="204">
        <v>665</v>
      </c>
      <c r="E59" s="113">
        <v>665</v>
      </c>
      <c r="F59" s="65">
        <v>1300038004491</v>
      </c>
      <c r="G59" s="66" t="s">
        <v>863</v>
      </c>
      <c r="H59" s="70" t="s">
        <v>612</v>
      </c>
      <c r="I59" s="71">
        <v>7.92</v>
      </c>
      <c r="J59" s="71">
        <v>2.46</v>
      </c>
      <c r="K59" s="71">
        <v>2.46</v>
      </c>
      <c r="L59" s="72" t="s">
        <v>612</v>
      </c>
      <c r="M59" s="73" t="s">
        <v>612</v>
      </c>
      <c r="N59" s="73" t="s">
        <v>612</v>
      </c>
      <c r="O59" s="73" t="s">
        <v>612</v>
      </c>
    </row>
    <row r="60" spans="1:15" ht="15" hidden="1" customHeight="1" x14ac:dyDescent="0.2">
      <c r="A60" s="203">
        <v>866</v>
      </c>
      <c r="B60" s="113">
        <v>866</v>
      </c>
      <c r="C60" s="65">
        <v>1300037983737</v>
      </c>
      <c r="D60" s="204">
        <v>666</v>
      </c>
      <c r="E60" s="113">
        <v>666</v>
      </c>
      <c r="F60" s="65">
        <v>1300037983746</v>
      </c>
      <c r="G60" s="66" t="s">
        <v>864</v>
      </c>
      <c r="H60" s="70" t="s">
        <v>612</v>
      </c>
      <c r="I60" s="71">
        <v>15.18</v>
      </c>
      <c r="J60" s="71">
        <v>3.72</v>
      </c>
      <c r="K60" s="71">
        <v>3.72</v>
      </c>
      <c r="L60" s="72" t="s">
        <v>612</v>
      </c>
      <c r="M60" s="73">
        <v>1770.8</v>
      </c>
      <c r="N60" s="73">
        <v>0.05</v>
      </c>
      <c r="O60" s="73">
        <v>0.05</v>
      </c>
    </row>
    <row r="61" spans="1:15" ht="15" hidden="1" customHeight="1" x14ac:dyDescent="0.2">
      <c r="A61" s="203">
        <v>867</v>
      </c>
      <c r="B61" s="113">
        <v>867</v>
      </c>
      <c r="C61" s="65">
        <v>1300037983755</v>
      </c>
      <c r="D61" s="204">
        <v>667</v>
      </c>
      <c r="E61" s="113">
        <v>667</v>
      </c>
      <c r="F61" s="65">
        <v>1300037983764</v>
      </c>
      <c r="G61" s="66" t="s">
        <v>865</v>
      </c>
      <c r="H61" s="70" t="s">
        <v>612</v>
      </c>
      <c r="I61" s="71">
        <v>14.17</v>
      </c>
      <c r="J61" s="71">
        <v>3.62</v>
      </c>
      <c r="K61" s="71">
        <v>3.62</v>
      </c>
      <c r="L61" s="72" t="s">
        <v>612</v>
      </c>
      <c r="M61" s="73">
        <v>1771.8</v>
      </c>
      <c r="N61" s="73">
        <v>0.05</v>
      </c>
      <c r="O61" s="73">
        <v>0.05</v>
      </c>
    </row>
    <row r="62" spans="1:15" ht="15" hidden="1" customHeight="1" x14ac:dyDescent="0.2">
      <c r="A62" s="203">
        <v>868</v>
      </c>
      <c r="B62" s="113">
        <v>868</v>
      </c>
      <c r="C62" s="65">
        <v>1300035368906</v>
      </c>
      <c r="D62" s="204">
        <v>668</v>
      </c>
      <c r="E62" s="113">
        <v>668</v>
      </c>
      <c r="F62" s="65">
        <v>1300050649381</v>
      </c>
      <c r="G62" s="66" t="s">
        <v>866</v>
      </c>
      <c r="H62" s="70" t="s">
        <v>612</v>
      </c>
      <c r="I62" s="71">
        <v>87.54</v>
      </c>
      <c r="J62" s="71">
        <v>2.23</v>
      </c>
      <c r="K62" s="71">
        <v>2.23</v>
      </c>
      <c r="L62" s="72" t="s">
        <v>612</v>
      </c>
      <c r="M62" s="73">
        <v>714.91</v>
      </c>
      <c r="N62" s="73">
        <v>0.05</v>
      </c>
      <c r="O62" s="73">
        <v>0.05</v>
      </c>
    </row>
    <row r="63" spans="1:15" ht="15" hidden="1" customHeight="1" x14ac:dyDescent="0.2">
      <c r="A63" s="203">
        <v>869</v>
      </c>
      <c r="B63" s="113">
        <v>869</v>
      </c>
      <c r="C63" s="65">
        <v>1300035370393</v>
      </c>
      <c r="D63" s="204">
        <v>669</v>
      </c>
      <c r="E63" s="113">
        <v>669</v>
      </c>
      <c r="F63" s="65">
        <v>1300050649070</v>
      </c>
      <c r="G63" s="66" t="s">
        <v>867</v>
      </c>
      <c r="H63" s="70" t="s">
        <v>612</v>
      </c>
      <c r="I63" s="71">
        <v>27.24</v>
      </c>
      <c r="J63" s="71">
        <v>2.75</v>
      </c>
      <c r="K63" s="71">
        <v>2.75</v>
      </c>
      <c r="L63" s="72" t="s">
        <v>612</v>
      </c>
      <c r="M63" s="73">
        <v>3351.15</v>
      </c>
      <c r="N63" s="73">
        <v>0.05</v>
      </c>
      <c r="O63" s="73">
        <v>0.05</v>
      </c>
    </row>
    <row r="64" spans="1:15" ht="15" hidden="1" customHeight="1" x14ac:dyDescent="0.2">
      <c r="A64" s="203">
        <v>870</v>
      </c>
      <c r="B64" s="113">
        <v>870</v>
      </c>
      <c r="C64" s="65">
        <v>1300060308295</v>
      </c>
      <c r="D64" s="204"/>
      <c r="E64" s="113"/>
      <c r="F64" s="65"/>
      <c r="G64" s="66" t="s">
        <v>868</v>
      </c>
      <c r="H64" s="70" t="s">
        <v>612</v>
      </c>
      <c r="I64" s="71">
        <v>1484.92</v>
      </c>
      <c r="J64" s="71">
        <v>11.06</v>
      </c>
      <c r="K64" s="71">
        <v>11.06</v>
      </c>
      <c r="L64" s="72" t="s">
        <v>612</v>
      </c>
      <c r="M64" s="73" t="s">
        <v>612</v>
      </c>
      <c r="N64" s="73" t="s">
        <v>612</v>
      </c>
      <c r="O64" s="73" t="s">
        <v>612</v>
      </c>
    </row>
    <row r="65" spans="1:15" ht="15" hidden="1" customHeight="1" x14ac:dyDescent="0.2">
      <c r="A65" s="203">
        <v>871</v>
      </c>
      <c r="B65" s="113">
        <v>871</v>
      </c>
      <c r="C65" s="65">
        <v>1300037983996</v>
      </c>
      <c r="D65" s="204">
        <v>671</v>
      </c>
      <c r="E65" s="113">
        <v>671</v>
      </c>
      <c r="F65" s="65">
        <v>1300037984002</v>
      </c>
      <c r="G65" s="66" t="s">
        <v>869</v>
      </c>
      <c r="H65" s="70" t="s">
        <v>612</v>
      </c>
      <c r="I65" s="71">
        <v>81.3</v>
      </c>
      <c r="J65" s="71">
        <v>1.55</v>
      </c>
      <c r="K65" s="71">
        <v>1.55</v>
      </c>
      <c r="L65" s="72" t="s">
        <v>612</v>
      </c>
      <c r="M65" s="73">
        <v>995.91</v>
      </c>
      <c r="N65" s="73">
        <v>0.05</v>
      </c>
      <c r="O65" s="73">
        <v>0.05</v>
      </c>
    </row>
    <row r="66" spans="1:15" ht="15" hidden="1" customHeight="1" x14ac:dyDescent="0.2">
      <c r="A66" s="203">
        <v>872</v>
      </c>
      <c r="B66" s="113">
        <v>872</v>
      </c>
      <c r="C66" s="65">
        <v>1300037983913</v>
      </c>
      <c r="D66" s="204">
        <v>672</v>
      </c>
      <c r="E66" s="113">
        <v>672</v>
      </c>
      <c r="F66" s="65">
        <v>1300037983922</v>
      </c>
      <c r="G66" s="66" t="s">
        <v>870</v>
      </c>
      <c r="H66" s="70" t="s">
        <v>612</v>
      </c>
      <c r="I66" s="71">
        <v>107.59</v>
      </c>
      <c r="J66" s="71">
        <v>2.1800000000000002</v>
      </c>
      <c r="K66" s="71">
        <v>2.1800000000000002</v>
      </c>
      <c r="L66" s="72" t="s">
        <v>612</v>
      </c>
      <c r="M66" s="73" t="s">
        <v>612</v>
      </c>
      <c r="N66" s="73" t="s">
        <v>612</v>
      </c>
      <c r="O66" s="73" t="s">
        <v>612</v>
      </c>
    </row>
    <row r="67" spans="1:15" ht="15" hidden="1" customHeight="1" x14ac:dyDescent="0.2">
      <c r="A67" s="203">
        <v>873</v>
      </c>
      <c r="B67" s="113">
        <v>873</v>
      </c>
      <c r="C67" s="65">
        <v>1300037983899</v>
      </c>
      <c r="D67" s="204">
        <v>673</v>
      </c>
      <c r="E67" s="113">
        <v>673</v>
      </c>
      <c r="F67" s="65">
        <v>1300037983904</v>
      </c>
      <c r="G67" s="66" t="s">
        <v>871</v>
      </c>
      <c r="H67" s="70" t="s">
        <v>612</v>
      </c>
      <c r="I67" s="71">
        <v>38.18</v>
      </c>
      <c r="J67" s="71">
        <v>2.2599999999999998</v>
      </c>
      <c r="K67" s="71">
        <v>2.2599999999999998</v>
      </c>
      <c r="L67" s="72" t="s">
        <v>612</v>
      </c>
      <c r="M67" s="73" t="s">
        <v>612</v>
      </c>
      <c r="N67" s="73" t="s">
        <v>612</v>
      </c>
      <c r="O67" s="73" t="s">
        <v>612</v>
      </c>
    </row>
    <row r="68" spans="1:15" ht="15" hidden="1" customHeight="1" x14ac:dyDescent="0.2">
      <c r="A68" s="203">
        <v>874</v>
      </c>
      <c r="B68" s="113">
        <v>874</v>
      </c>
      <c r="C68" s="65">
        <v>1300035438572</v>
      </c>
      <c r="D68" s="204">
        <v>674</v>
      </c>
      <c r="E68" s="113">
        <v>674</v>
      </c>
      <c r="F68" s="65">
        <v>1300050649390</v>
      </c>
      <c r="G68" s="66" t="s">
        <v>872</v>
      </c>
      <c r="H68" s="70" t="s">
        <v>612</v>
      </c>
      <c r="I68" s="71">
        <v>15.83</v>
      </c>
      <c r="J68" s="71">
        <v>2.41</v>
      </c>
      <c r="K68" s="71">
        <v>2.41</v>
      </c>
      <c r="L68" s="72" t="s">
        <v>612</v>
      </c>
      <c r="M68" s="73" t="s">
        <v>612</v>
      </c>
      <c r="N68" s="73" t="s">
        <v>612</v>
      </c>
      <c r="O68" s="73" t="s">
        <v>612</v>
      </c>
    </row>
    <row r="69" spans="1:15" ht="15" hidden="1" customHeight="1" x14ac:dyDescent="0.2">
      <c r="A69" s="203">
        <v>875</v>
      </c>
      <c r="B69" s="113">
        <v>875</v>
      </c>
      <c r="C69" s="65">
        <v>1300050649406</v>
      </c>
      <c r="D69" s="204">
        <v>675</v>
      </c>
      <c r="E69" s="113">
        <v>675</v>
      </c>
      <c r="F69" s="65">
        <v>1300050649415</v>
      </c>
      <c r="G69" s="66" t="s">
        <v>873</v>
      </c>
      <c r="H69" s="70" t="s">
        <v>612</v>
      </c>
      <c r="I69" s="71">
        <v>7.86</v>
      </c>
      <c r="J69" s="71">
        <v>2.44</v>
      </c>
      <c r="K69" s="71">
        <v>2.44</v>
      </c>
      <c r="L69" s="72" t="s">
        <v>612</v>
      </c>
      <c r="M69" s="73" t="s">
        <v>612</v>
      </c>
      <c r="N69" s="73" t="s">
        <v>612</v>
      </c>
      <c r="O69" s="73" t="s">
        <v>612</v>
      </c>
    </row>
    <row r="70" spans="1:15" ht="15" hidden="1" customHeight="1" x14ac:dyDescent="0.2">
      <c r="A70" s="203">
        <v>876</v>
      </c>
      <c r="B70" s="113">
        <v>876</v>
      </c>
      <c r="C70" s="65">
        <v>1300060701106</v>
      </c>
      <c r="D70" s="204">
        <v>676</v>
      </c>
      <c r="E70" s="113">
        <v>676</v>
      </c>
      <c r="F70" s="65">
        <v>1300060701115</v>
      </c>
      <c r="G70" s="66" t="s">
        <v>874</v>
      </c>
      <c r="H70" s="70" t="s">
        <v>612</v>
      </c>
      <c r="I70" s="71">
        <v>23.34</v>
      </c>
      <c r="J70" s="71">
        <v>2.97</v>
      </c>
      <c r="K70" s="71">
        <v>2.97</v>
      </c>
      <c r="L70" s="72" t="s">
        <v>612</v>
      </c>
      <c r="M70" s="73">
        <v>1258.03</v>
      </c>
      <c r="N70" s="73">
        <v>0.05</v>
      </c>
      <c r="O70" s="73">
        <v>0.05</v>
      </c>
    </row>
    <row r="71" spans="1:15" ht="15" hidden="1" customHeight="1" x14ac:dyDescent="0.2">
      <c r="A71" s="203">
        <v>877</v>
      </c>
      <c r="B71" s="113">
        <v>877</v>
      </c>
      <c r="C71" s="65">
        <v>1300053593216</v>
      </c>
      <c r="D71" s="204"/>
      <c r="E71" s="113"/>
      <c r="F71" s="65"/>
      <c r="G71" s="66" t="s">
        <v>875</v>
      </c>
      <c r="H71" s="70">
        <v>0.29399999999999998</v>
      </c>
      <c r="I71" s="71">
        <v>3887.23</v>
      </c>
      <c r="J71" s="71">
        <v>5.12</v>
      </c>
      <c r="K71" s="71">
        <v>5.12</v>
      </c>
      <c r="L71" s="72" t="s">
        <v>612</v>
      </c>
      <c r="M71" s="73" t="s">
        <v>612</v>
      </c>
      <c r="N71" s="73" t="s">
        <v>612</v>
      </c>
      <c r="O71" s="73" t="s">
        <v>612</v>
      </c>
    </row>
    <row r="72" spans="1:15" ht="15" hidden="1" customHeight="1" x14ac:dyDescent="0.2">
      <c r="A72" s="203">
        <v>878</v>
      </c>
      <c r="B72" s="113">
        <v>878</v>
      </c>
      <c r="C72" s="65">
        <v>1300054122122</v>
      </c>
      <c r="D72" s="204"/>
      <c r="E72" s="113"/>
      <c r="F72" s="65"/>
      <c r="G72" s="66" t="s">
        <v>876</v>
      </c>
      <c r="H72" s="70" t="s">
        <v>612</v>
      </c>
      <c r="I72" s="71">
        <v>4253.66</v>
      </c>
      <c r="J72" s="71">
        <v>4.93</v>
      </c>
      <c r="K72" s="71">
        <v>4.93</v>
      </c>
      <c r="L72" s="72" t="s">
        <v>612</v>
      </c>
      <c r="M72" s="73" t="s">
        <v>612</v>
      </c>
      <c r="N72" s="73" t="s">
        <v>612</v>
      </c>
      <c r="O72" s="73" t="s">
        <v>612</v>
      </c>
    </row>
    <row r="73" spans="1:15" ht="15" hidden="1" customHeight="1" x14ac:dyDescent="0.2">
      <c r="A73" s="203">
        <v>880</v>
      </c>
      <c r="B73" s="113">
        <v>880</v>
      </c>
      <c r="C73" s="65">
        <v>1300060621588</v>
      </c>
      <c r="D73" s="204">
        <v>670</v>
      </c>
      <c r="E73" s="113">
        <v>670</v>
      </c>
      <c r="F73" s="65">
        <v>1300060621597</v>
      </c>
      <c r="G73" s="66" t="s">
        <v>877</v>
      </c>
      <c r="H73" s="70" t="s">
        <v>612</v>
      </c>
      <c r="I73" s="71">
        <v>114.59</v>
      </c>
      <c r="J73" s="71">
        <v>5.22</v>
      </c>
      <c r="K73" s="71">
        <v>5.22</v>
      </c>
      <c r="L73" s="72" t="s">
        <v>612</v>
      </c>
      <c r="M73" s="73">
        <v>7792.13</v>
      </c>
      <c r="N73" s="73">
        <v>0.05</v>
      </c>
      <c r="O73" s="73">
        <v>0.05</v>
      </c>
    </row>
    <row r="74" spans="1:15" ht="15" hidden="1" customHeight="1" x14ac:dyDescent="0.2">
      <c r="A74" s="203">
        <v>881</v>
      </c>
      <c r="B74" s="113">
        <v>881</v>
      </c>
      <c r="C74" s="65">
        <v>1300060626275</v>
      </c>
      <c r="D74" s="204">
        <v>679</v>
      </c>
      <c r="E74" s="113">
        <v>679</v>
      </c>
      <c r="F74" s="65">
        <v>1300060626284</v>
      </c>
      <c r="G74" s="66" t="s">
        <v>878</v>
      </c>
      <c r="H74" s="70" t="s">
        <v>612</v>
      </c>
      <c r="I74" s="71">
        <v>0.86</v>
      </c>
      <c r="J74" s="71">
        <v>3.92</v>
      </c>
      <c r="K74" s="71">
        <v>3.92</v>
      </c>
      <c r="L74" s="72" t="s">
        <v>612</v>
      </c>
      <c r="M74" s="73">
        <v>122.79</v>
      </c>
      <c r="N74" s="73">
        <v>0.05</v>
      </c>
      <c r="O74" s="73">
        <v>0.05</v>
      </c>
    </row>
    <row r="75" spans="1:15" ht="15" hidden="1" customHeight="1" x14ac:dyDescent="0.2">
      <c r="A75" s="203">
        <v>882</v>
      </c>
      <c r="B75" s="113">
        <v>882</v>
      </c>
      <c r="C75" s="65">
        <v>1300060631656</v>
      </c>
      <c r="D75" s="204">
        <v>684</v>
      </c>
      <c r="E75" s="113">
        <v>684</v>
      </c>
      <c r="F75" s="65">
        <v>1300060631665</v>
      </c>
      <c r="G75" s="66" t="s">
        <v>879</v>
      </c>
      <c r="H75" s="70" t="s">
        <v>612</v>
      </c>
      <c r="I75" s="71">
        <v>239.67</v>
      </c>
      <c r="J75" s="71">
        <v>3.65</v>
      </c>
      <c r="K75" s="71">
        <v>3.65</v>
      </c>
      <c r="L75" s="72" t="s">
        <v>612</v>
      </c>
      <c r="M75" s="73">
        <v>2023.91</v>
      </c>
      <c r="N75" s="73">
        <v>0.05</v>
      </c>
      <c r="O75" s="73">
        <v>0.05</v>
      </c>
    </row>
    <row r="76" spans="1:15" ht="15" hidden="1" customHeight="1" x14ac:dyDescent="0.2">
      <c r="A76" s="203">
        <v>883</v>
      </c>
      <c r="B76" s="113">
        <v>883</v>
      </c>
      <c r="C76" s="65">
        <v>1300060621950</v>
      </c>
      <c r="D76" s="204">
        <v>683</v>
      </c>
      <c r="E76" s="113">
        <v>683</v>
      </c>
      <c r="F76" s="65">
        <v>1300060621969</v>
      </c>
      <c r="G76" s="66" t="s">
        <v>880</v>
      </c>
      <c r="H76" s="70" t="s">
        <v>612</v>
      </c>
      <c r="I76" s="71">
        <v>1.02</v>
      </c>
      <c r="J76" s="71">
        <v>3.74</v>
      </c>
      <c r="K76" s="71">
        <v>3.74</v>
      </c>
      <c r="L76" s="72" t="s">
        <v>612</v>
      </c>
      <c r="M76" s="73">
        <v>122.63</v>
      </c>
      <c r="N76" s="73">
        <v>0.05</v>
      </c>
      <c r="O76" s="73">
        <v>0.05</v>
      </c>
    </row>
    <row r="77" spans="1:15" ht="15" hidden="1" customHeight="1" x14ac:dyDescent="0.2">
      <c r="A77" s="203">
        <v>886</v>
      </c>
      <c r="B77" s="113">
        <v>886</v>
      </c>
      <c r="C77" s="65">
        <v>1300060657830</v>
      </c>
      <c r="D77" s="204">
        <v>686</v>
      </c>
      <c r="E77" s="113">
        <v>686</v>
      </c>
      <c r="F77" s="65">
        <v>1300060657840</v>
      </c>
      <c r="G77" s="66" t="s">
        <v>881</v>
      </c>
      <c r="H77" s="70" t="s">
        <v>612</v>
      </c>
      <c r="I77" s="71">
        <v>0.56000000000000005</v>
      </c>
      <c r="J77" s="71">
        <v>4.1500000000000004</v>
      </c>
      <c r="K77" s="71">
        <v>4.1500000000000004</v>
      </c>
      <c r="L77" s="72" t="s">
        <v>612</v>
      </c>
      <c r="M77" s="73">
        <v>123.09</v>
      </c>
      <c r="N77" s="73">
        <v>0.05</v>
      </c>
      <c r="O77" s="73">
        <v>0.05</v>
      </c>
    </row>
    <row r="78" spans="1:15" ht="15" hidden="1" customHeight="1" x14ac:dyDescent="0.2">
      <c r="A78" s="203">
        <v>887</v>
      </c>
      <c r="B78" s="113">
        <v>887</v>
      </c>
      <c r="C78" s="65">
        <v>1300035619768</v>
      </c>
      <c r="D78" s="204">
        <v>687</v>
      </c>
      <c r="E78" s="113">
        <v>687</v>
      </c>
      <c r="F78" s="65">
        <v>1300050652905</v>
      </c>
      <c r="G78" s="66" t="s">
        <v>882</v>
      </c>
      <c r="H78" s="70" t="s">
        <v>612</v>
      </c>
      <c r="I78" s="71">
        <v>101.32</v>
      </c>
      <c r="J78" s="71">
        <v>2.5</v>
      </c>
      <c r="K78" s="71">
        <v>2.5</v>
      </c>
      <c r="L78" s="72" t="s">
        <v>612</v>
      </c>
      <c r="M78" s="73" t="s">
        <v>612</v>
      </c>
      <c r="N78" s="73" t="s">
        <v>612</v>
      </c>
      <c r="O78" s="73" t="s">
        <v>612</v>
      </c>
    </row>
    <row r="79" spans="1:15" ht="15" hidden="1" customHeight="1" x14ac:dyDescent="0.2">
      <c r="A79" s="203">
        <v>888</v>
      </c>
      <c r="B79" s="113">
        <v>888</v>
      </c>
      <c r="C79" s="206" t="s">
        <v>612</v>
      </c>
      <c r="D79" s="204"/>
      <c r="E79" s="113"/>
      <c r="F79" s="65"/>
      <c r="G79" s="66" t="s">
        <v>883</v>
      </c>
      <c r="H79" s="70" t="s">
        <v>612</v>
      </c>
      <c r="I79" s="71">
        <v>9017.2999999999993</v>
      </c>
      <c r="J79" s="71">
        <v>7.51</v>
      </c>
      <c r="K79" s="71">
        <v>7.51</v>
      </c>
      <c r="L79" s="72" t="s">
        <v>612</v>
      </c>
      <c r="M79" s="73" t="s">
        <v>612</v>
      </c>
      <c r="N79" s="73" t="s">
        <v>612</v>
      </c>
      <c r="O79" s="73" t="s">
        <v>612</v>
      </c>
    </row>
    <row r="80" spans="1:15" ht="15" hidden="1" customHeight="1" x14ac:dyDescent="0.2">
      <c r="A80" s="203">
        <v>889</v>
      </c>
      <c r="B80" s="113">
        <v>889</v>
      </c>
      <c r="C80" s="65">
        <v>1300060626293</v>
      </c>
      <c r="D80" s="204">
        <v>678</v>
      </c>
      <c r="E80" s="113">
        <v>678</v>
      </c>
      <c r="F80" s="65">
        <v>1300060626309</v>
      </c>
      <c r="G80" s="66" t="s">
        <v>884</v>
      </c>
      <c r="H80" s="70" t="s">
        <v>612</v>
      </c>
      <c r="I80" s="71">
        <v>0.77</v>
      </c>
      <c r="J80" s="71">
        <v>2.89</v>
      </c>
      <c r="K80" s="71">
        <v>2.89</v>
      </c>
      <c r="L80" s="72" t="s">
        <v>612</v>
      </c>
      <c r="M80" s="73">
        <v>122.88</v>
      </c>
      <c r="N80" s="73">
        <v>0.05</v>
      </c>
      <c r="O80" s="73">
        <v>0.05</v>
      </c>
    </row>
    <row r="81" spans="1:15" ht="15" hidden="1" customHeight="1" x14ac:dyDescent="0.2">
      <c r="A81" s="203">
        <v>890</v>
      </c>
      <c r="B81" s="113">
        <v>890</v>
      </c>
      <c r="C81" s="65">
        <v>1300060621987</v>
      </c>
      <c r="D81" s="204">
        <v>697</v>
      </c>
      <c r="E81" s="113">
        <v>697</v>
      </c>
      <c r="F81" s="65">
        <v>1300060621996</v>
      </c>
      <c r="G81" s="66" t="s">
        <v>885</v>
      </c>
      <c r="H81" s="70">
        <v>8.2000000000000003E-2</v>
      </c>
      <c r="I81" s="71">
        <v>80.91</v>
      </c>
      <c r="J81" s="71">
        <v>2.2599999999999998</v>
      </c>
      <c r="K81" s="71">
        <v>2.2599999999999998</v>
      </c>
      <c r="L81" s="72" t="s">
        <v>612</v>
      </c>
      <c r="M81" s="73">
        <v>4187.18</v>
      </c>
      <c r="N81" s="73">
        <v>0.05</v>
      </c>
      <c r="O81" s="73">
        <v>0.05</v>
      </c>
    </row>
    <row r="82" spans="1:15" ht="15" hidden="1" customHeight="1" x14ac:dyDescent="0.2">
      <c r="A82" s="203">
        <v>891</v>
      </c>
      <c r="B82" s="113">
        <v>891</v>
      </c>
      <c r="C82" s="65">
        <v>1300060622002</v>
      </c>
      <c r="D82" s="204">
        <v>699</v>
      </c>
      <c r="E82" s="113">
        <v>699</v>
      </c>
      <c r="F82" s="65">
        <v>1300060622011</v>
      </c>
      <c r="G82" s="66" t="s">
        <v>886</v>
      </c>
      <c r="H82" s="70">
        <v>0.18099999999999999</v>
      </c>
      <c r="I82" s="71">
        <v>37.49</v>
      </c>
      <c r="J82" s="71">
        <v>2.2999999999999998</v>
      </c>
      <c r="K82" s="71">
        <v>2.2999999999999998</v>
      </c>
      <c r="L82" s="72" t="s">
        <v>612</v>
      </c>
      <c r="M82" s="73">
        <v>1931.35</v>
      </c>
      <c r="N82" s="73">
        <v>0.05</v>
      </c>
      <c r="O82" s="73">
        <v>0.05</v>
      </c>
    </row>
    <row r="83" spans="1:15" ht="15" hidden="1" customHeight="1" x14ac:dyDescent="0.2">
      <c r="A83" s="203">
        <v>892</v>
      </c>
      <c r="B83" s="113">
        <v>892</v>
      </c>
      <c r="C83" s="65">
        <v>1300060609697</v>
      </c>
      <c r="D83" s="204">
        <v>692</v>
      </c>
      <c r="E83" s="113">
        <v>692</v>
      </c>
      <c r="F83" s="65">
        <v>1300060609702</v>
      </c>
      <c r="G83" s="66" t="s">
        <v>887</v>
      </c>
      <c r="H83" s="70">
        <v>0.28999999999999998</v>
      </c>
      <c r="I83" s="71">
        <v>278.75</v>
      </c>
      <c r="J83" s="71">
        <v>2.65</v>
      </c>
      <c r="K83" s="71">
        <v>2.65</v>
      </c>
      <c r="L83" s="72">
        <v>-0.29199999999999998</v>
      </c>
      <c r="M83" s="73">
        <v>2003.5</v>
      </c>
      <c r="N83" s="73">
        <v>0.05</v>
      </c>
      <c r="O83" s="73">
        <v>0.05</v>
      </c>
    </row>
    <row r="84" spans="1:15" ht="15" hidden="1" customHeight="1" x14ac:dyDescent="0.2">
      <c r="A84" s="203">
        <v>893</v>
      </c>
      <c r="B84" s="113">
        <v>893</v>
      </c>
      <c r="C84" s="65">
        <v>1300060659740</v>
      </c>
      <c r="D84" s="204">
        <v>693</v>
      </c>
      <c r="E84" s="113">
        <v>693</v>
      </c>
      <c r="F84" s="65">
        <v>1300060659759</v>
      </c>
      <c r="G84" s="66" t="s">
        <v>888</v>
      </c>
      <c r="H84" s="70" t="s">
        <v>612</v>
      </c>
      <c r="I84" s="71">
        <v>4.08</v>
      </c>
      <c r="J84" s="71">
        <v>2.61</v>
      </c>
      <c r="K84" s="71">
        <v>2.61</v>
      </c>
      <c r="L84" s="72" t="s">
        <v>612</v>
      </c>
      <c r="M84" s="73">
        <v>366.88</v>
      </c>
      <c r="N84" s="73">
        <v>0.05</v>
      </c>
      <c r="O84" s="73">
        <v>0.05</v>
      </c>
    </row>
    <row r="85" spans="1:15" ht="15" hidden="1" customHeight="1" x14ac:dyDescent="0.2">
      <c r="A85" s="203">
        <v>894</v>
      </c>
      <c r="B85" s="113">
        <v>894</v>
      </c>
      <c r="C85" s="65">
        <v>1300060647600</v>
      </c>
      <c r="D85" s="204">
        <v>694</v>
      </c>
      <c r="E85" s="113">
        <v>694</v>
      </c>
      <c r="F85" s="65">
        <v>1300060647610</v>
      </c>
      <c r="G85" s="66" t="s">
        <v>889</v>
      </c>
      <c r="H85" s="70" t="s">
        <v>612</v>
      </c>
      <c r="I85" s="71">
        <v>381.72</v>
      </c>
      <c r="J85" s="71">
        <v>2.16</v>
      </c>
      <c r="K85" s="71">
        <v>2.16</v>
      </c>
      <c r="L85" s="72" t="s">
        <v>612</v>
      </c>
      <c r="M85" s="73">
        <v>19773.169999999998</v>
      </c>
      <c r="N85" s="73">
        <v>0.05</v>
      </c>
      <c r="O85" s="73">
        <v>0.05</v>
      </c>
    </row>
    <row r="86" spans="1:15" ht="15" hidden="1" customHeight="1" x14ac:dyDescent="0.2">
      <c r="A86" s="203">
        <v>896</v>
      </c>
      <c r="B86" s="113">
        <v>896</v>
      </c>
      <c r="C86" s="65">
        <v>1300060673442</v>
      </c>
      <c r="D86" s="204">
        <v>616</v>
      </c>
      <c r="E86" s="113">
        <v>616</v>
      </c>
      <c r="F86" s="65">
        <v>1300060673451</v>
      </c>
      <c r="G86" s="66" t="s">
        <v>890</v>
      </c>
      <c r="H86" s="70" t="s">
        <v>612</v>
      </c>
      <c r="I86" s="71">
        <v>31.89</v>
      </c>
      <c r="J86" s="71">
        <v>4.3899999999999997</v>
      </c>
      <c r="K86" s="71">
        <v>4.3899999999999997</v>
      </c>
      <c r="L86" s="72">
        <v>-1.056</v>
      </c>
      <c r="M86" s="73">
        <v>2550.91</v>
      </c>
      <c r="N86" s="73">
        <v>0.05</v>
      </c>
      <c r="O86" s="73">
        <v>0.05</v>
      </c>
    </row>
    <row r="87" spans="1:15" ht="15" hidden="1" customHeight="1" x14ac:dyDescent="0.2">
      <c r="A87" s="203">
        <v>897</v>
      </c>
      <c r="B87" s="113">
        <v>897</v>
      </c>
      <c r="C87" s="65">
        <v>1300060673460</v>
      </c>
      <c r="D87" s="204">
        <v>617</v>
      </c>
      <c r="E87" s="113">
        <v>617</v>
      </c>
      <c r="F87" s="65">
        <v>1300060673489</v>
      </c>
      <c r="G87" s="66" t="s">
        <v>891</v>
      </c>
      <c r="H87" s="70">
        <v>0.29399999999999998</v>
      </c>
      <c r="I87" s="71">
        <v>63</v>
      </c>
      <c r="J87" s="71">
        <v>1.8</v>
      </c>
      <c r="K87" s="71">
        <v>1.8</v>
      </c>
      <c r="L87" s="72">
        <v>-0.29199999999999998</v>
      </c>
      <c r="M87" s="73">
        <v>2519.8000000000002</v>
      </c>
      <c r="N87" s="73">
        <v>0.05</v>
      </c>
      <c r="O87" s="73">
        <v>0.05</v>
      </c>
    </row>
    <row r="88" spans="1:15" ht="15" hidden="1" customHeight="1" x14ac:dyDescent="0.2">
      <c r="A88" s="203">
        <v>898</v>
      </c>
      <c r="B88" s="113">
        <v>898</v>
      </c>
      <c r="C88" s="65">
        <v>1300051694552</v>
      </c>
      <c r="D88" s="204">
        <v>698</v>
      </c>
      <c r="E88" s="113">
        <v>698</v>
      </c>
      <c r="F88" s="65">
        <v>1300051694827</v>
      </c>
      <c r="G88" s="66" t="s">
        <v>892</v>
      </c>
      <c r="H88" s="70" t="s">
        <v>612</v>
      </c>
      <c r="I88" s="71">
        <v>607.24</v>
      </c>
      <c r="J88" s="71">
        <v>2.13</v>
      </c>
      <c r="K88" s="71">
        <v>2.13</v>
      </c>
      <c r="L88" s="72" t="s">
        <v>612</v>
      </c>
      <c r="M88" s="73">
        <v>3564.81</v>
      </c>
      <c r="N88" s="73">
        <v>0.05</v>
      </c>
      <c r="O88" s="73">
        <v>0.05</v>
      </c>
    </row>
    <row r="89" spans="1:15" ht="15" hidden="1" customHeight="1" x14ac:dyDescent="0.2">
      <c r="A89" s="203">
        <v>899</v>
      </c>
      <c r="B89" s="113">
        <v>899</v>
      </c>
      <c r="C89" s="65">
        <v>1300060484140</v>
      </c>
      <c r="D89" s="204"/>
      <c r="E89" s="113"/>
      <c r="F89" s="65"/>
      <c r="G89" s="66" t="s">
        <v>893</v>
      </c>
      <c r="H89" s="70" t="s">
        <v>612</v>
      </c>
      <c r="I89" s="71">
        <v>7139.1</v>
      </c>
      <c r="J89" s="71">
        <v>6.72</v>
      </c>
      <c r="K89" s="71">
        <v>6.72</v>
      </c>
      <c r="L89" s="72" t="s">
        <v>612</v>
      </c>
      <c r="M89" s="73" t="s">
        <v>612</v>
      </c>
      <c r="N89" s="73" t="s">
        <v>612</v>
      </c>
      <c r="O89" s="73" t="s">
        <v>612</v>
      </c>
    </row>
    <row r="90" spans="1:15" ht="15" hidden="1" customHeight="1" x14ac:dyDescent="0.2">
      <c r="A90" s="203">
        <v>921</v>
      </c>
      <c r="B90" s="113">
        <v>921</v>
      </c>
      <c r="C90" s="65">
        <v>1300050654248</v>
      </c>
      <c r="D90" s="204">
        <v>691</v>
      </c>
      <c r="E90" s="113">
        <v>691</v>
      </c>
      <c r="F90" s="65">
        <v>1300060208518</v>
      </c>
      <c r="G90" s="66" t="s">
        <v>894</v>
      </c>
      <c r="H90" s="70" t="s">
        <v>612</v>
      </c>
      <c r="I90" s="71">
        <v>9193.32</v>
      </c>
      <c r="J90" s="71">
        <v>3.91</v>
      </c>
      <c r="K90" s="71">
        <v>3.91</v>
      </c>
      <c r="L90" s="72" t="s">
        <v>612</v>
      </c>
      <c r="M90" s="73">
        <v>2298.33</v>
      </c>
      <c r="N90" s="73">
        <v>0.05</v>
      </c>
      <c r="O90" s="73">
        <v>0.05</v>
      </c>
    </row>
    <row r="91" spans="1:15" ht="15" hidden="1" customHeight="1" x14ac:dyDescent="0.2">
      <c r="A91" s="203">
        <v>922</v>
      </c>
      <c r="B91" s="113">
        <v>922</v>
      </c>
      <c r="C91" s="65">
        <v>1300050654257</v>
      </c>
      <c r="D91" s="204">
        <v>682</v>
      </c>
      <c r="E91" s="113">
        <v>682</v>
      </c>
      <c r="F91" s="65">
        <v>1300060269895</v>
      </c>
      <c r="G91" s="66" t="s">
        <v>895</v>
      </c>
      <c r="H91" s="70" t="s">
        <v>612</v>
      </c>
      <c r="I91" s="71">
        <v>3354.85</v>
      </c>
      <c r="J91" s="71">
        <v>8.4499999999999993</v>
      </c>
      <c r="K91" s="71">
        <v>8.4499999999999993</v>
      </c>
      <c r="L91" s="72" t="s">
        <v>612</v>
      </c>
      <c r="M91" s="73">
        <v>1118.28</v>
      </c>
      <c r="N91" s="73">
        <v>0.05</v>
      </c>
      <c r="O91" s="73">
        <v>0.05</v>
      </c>
    </row>
    <row r="92" spans="1:15" ht="15" hidden="1" customHeight="1" x14ac:dyDescent="0.2">
      <c r="A92" s="203">
        <v>923</v>
      </c>
      <c r="B92" s="113">
        <v>923</v>
      </c>
      <c r="C92" s="65">
        <v>1300050649994</v>
      </c>
      <c r="D92" s="204"/>
      <c r="E92" s="113"/>
      <c r="F92" s="65"/>
      <c r="G92" s="66" t="s">
        <v>896</v>
      </c>
      <c r="H92" s="70" t="s">
        <v>612</v>
      </c>
      <c r="I92" s="71">
        <v>1457.52</v>
      </c>
      <c r="J92" s="71">
        <v>9.42</v>
      </c>
      <c r="K92" s="71">
        <v>9.42</v>
      </c>
      <c r="L92" s="72" t="s">
        <v>612</v>
      </c>
      <c r="M92" s="73" t="s">
        <v>612</v>
      </c>
      <c r="N92" s="73" t="s">
        <v>612</v>
      </c>
      <c r="O92" s="73" t="s">
        <v>612</v>
      </c>
    </row>
    <row r="93" spans="1:15" ht="15" hidden="1" customHeight="1" x14ac:dyDescent="0.2">
      <c r="A93" s="203">
        <v>924</v>
      </c>
      <c r="B93" s="113">
        <v>924</v>
      </c>
      <c r="C93" s="65">
        <v>1300050653040</v>
      </c>
      <c r="D93" s="204"/>
      <c r="E93" s="113"/>
      <c r="F93" s="65"/>
      <c r="G93" s="66" t="s">
        <v>897</v>
      </c>
      <c r="H93" s="70" t="s">
        <v>612</v>
      </c>
      <c r="I93" s="71">
        <v>932.75</v>
      </c>
      <c r="J93" s="71">
        <v>11.87</v>
      </c>
      <c r="K93" s="71">
        <v>11.87</v>
      </c>
      <c r="L93" s="72" t="s">
        <v>612</v>
      </c>
      <c r="M93" s="73" t="s">
        <v>612</v>
      </c>
      <c r="N93" s="73" t="s">
        <v>612</v>
      </c>
      <c r="O93" s="73" t="s">
        <v>612</v>
      </c>
    </row>
    <row r="94" spans="1:15" ht="15" hidden="1" customHeight="1" x14ac:dyDescent="0.2">
      <c r="A94" s="203">
        <v>925</v>
      </c>
      <c r="B94" s="113">
        <v>925</v>
      </c>
      <c r="C94" s="65">
        <v>1300050654220</v>
      </c>
      <c r="D94" s="204"/>
      <c r="E94" s="113"/>
      <c r="F94" s="65"/>
      <c r="G94" s="66" t="s">
        <v>898</v>
      </c>
      <c r="H94" s="70" t="s">
        <v>612</v>
      </c>
      <c r="I94" s="71">
        <v>5443.56</v>
      </c>
      <c r="J94" s="71">
        <v>9.2100000000000009</v>
      </c>
      <c r="K94" s="71">
        <v>9.2100000000000009</v>
      </c>
      <c r="L94" s="72" t="s">
        <v>612</v>
      </c>
      <c r="M94" s="73" t="s">
        <v>612</v>
      </c>
      <c r="N94" s="73" t="s">
        <v>612</v>
      </c>
      <c r="O94" s="73" t="s">
        <v>612</v>
      </c>
    </row>
    <row r="95" spans="1:15" ht="15" hidden="1" customHeight="1" x14ac:dyDescent="0.2">
      <c r="A95" s="203" t="s">
        <v>899</v>
      </c>
      <c r="B95" s="113" t="s">
        <v>899</v>
      </c>
      <c r="C95" s="65" t="s">
        <v>899</v>
      </c>
      <c r="D95" s="204" t="s">
        <v>899</v>
      </c>
      <c r="E95" s="113" t="s">
        <v>899</v>
      </c>
      <c r="F95" s="65" t="s">
        <v>899</v>
      </c>
      <c r="G95" s="66" t="s">
        <v>900</v>
      </c>
      <c r="H95" s="70" t="s">
        <v>612</v>
      </c>
      <c r="I95" s="71">
        <v>25658.22232067406</v>
      </c>
      <c r="J95" s="71">
        <v>1.97</v>
      </c>
      <c r="K95" s="71">
        <v>1.97</v>
      </c>
      <c r="L95" s="72" t="s">
        <v>612</v>
      </c>
      <c r="M95" s="73" t="s">
        <v>612</v>
      </c>
      <c r="N95" s="73" t="s">
        <v>612</v>
      </c>
      <c r="O95" s="73" t="s">
        <v>612</v>
      </c>
    </row>
    <row r="96" spans="1:15" ht="15" hidden="1" customHeight="1" x14ac:dyDescent="0.2">
      <c r="A96" s="203" t="s">
        <v>901</v>
      </c>
      <c r="B96" s="113" t="s">
        <v>901</v>
      </c>
      <c r="C96" s="65" t="s">
        <v>901</v>
      </c>
      <c r="D96" s="204" t="s">
        <v>901</v>
      </c>
      <c r="E96" s="113" t="s">
        <v>901</v>
      </c>
      <c r="F96" s="65" t="s">
        <v>901</v>
      </c>
      <c r="G96" s="66" t="s">
        <v>902</v>
      </c>
      <c r="H96" s="70" t="s">
        <v>612</v>
      </c>
      <c r="I96" s="71">
        <v>4446.59</v>
      </c>
      <c r="J96" s="71" t="s">
        <v>612</v>
      </c>
      <c r="K96" s="71" t="s">
        <v>612</v>
      </c>
      <c r="L96" s="72" t="s">
        <v>612</v>
      </c>
      <c r="M96" s="73" t="s">
        <v>612</v>
      </c>
      <c r="N96" s="73" t="s">
        <v>612</v>
      </c>
      <c r="O96" s="73" t="s">
        <v>612</v>
      </c>
    </row>
    <row r="97" spans="1:15" ht="15" hidden="1" customHeight="1" x14ac:dyDescent="0.2">
      <c r="A97" s="203" t="s">
        <v>903</v>
      </c>
      <c r="B97" s="113" t="s">
        <v>903</v>
      </c>
      <c r="C97" s="65" t="s">
        <v>903</v>
      </c>
      <c r="D97" s="204"/>
      <c r="E97" s="113"/>
      <c r="F97" s="65"/>
      <c r="G97" s="66" t="s">
        <v>904</v>
      </c>
      <c r="H97" s="70" t="s">
        <v>612</v>
      </c>
      <c r="I97" s="71" t="s">
        <v>612</v>
      </c>
      <c r="J97" s="71">
        <v>10.57</v>
      </c>
      <c r="K97" s="71">
        <v>10.57</v>
      </c>
      <c r="L97" s="72" t="s">
        <v>612</v>
      </c>
      <c r="M97" s="73" t="s">
        <v>612</v>
      </c>
      <c r="N97" s="73" t="s">
        <v>612</v>
      </c>
      <c r="O97" s="73" t="s">
        <v>612</v>
      </c>
    </row>
    <row r="98" spans="1:15" ht="15" hidden="1" customHeight="1" x14ac:dyDescent="0.2">
      <c r="A98" s="203" t="s">
        <v>905</v>
      </c>
      <c r="B98" s="113" t="s">
        <v>905</v>
      </c>
      <c r="C98" s="65" t="s">
        <v>905</v>
      </c>
      <c r="D98" s="204"/>
      <c r="E98" s="113"/>
      <c r="F98" s="65"/>
      <c r="G98" s="66" t="s">
        <v>906</v>
      </c>
      <c r="H98" s="70" t="s">
        <v>612</v>
      </c>
      <c r="I98" s="71" t="s">
        <v>612</v>
      </c>
      <c r="J98" s="71">
        <v>3.28</v>
      </c>
      <c r="K98" s="71">
        <v>3.28</v>
      </c>
      <c r="L98" s="72" t="s">
        <v>612</v>
      </c>
      <c r="M98" s="73" t="s">
        <v>612</v>
      </c>
      <c r="N98" s="73" t="s">
        <v>612</v>
      </c>
      <c r="O98" s="73" t="s">
        <v>612</v>
      </c>
    </row>
    <row r="99" spans="1:15" ht="15" hidden="1" customHeight="1" x14ac:dyDescent="0.2">
      <c r="A99" s="203" t="s">
        <v>907</v>
      </c>
      <c r="B99" s="113" t="s">
        <v>907</v>
      </c>
      <c r="C99" s="65" t="s">
        <v>907</v>
      </c>
      <c r="D99" s="204" t="s">
        <v>907</v>
      </c>
      <c r="E99" s="113" t="s">
        <v>907</v>
      </c>
      <c r="F99" s="65" t="s">
        <v>907</v>
      </c>
      <c r="G99" s="66" t="s">
        <v>908</v>
      </c>
      <c r="H99" s="70" t="s">
        <v>612</v>
      </c>
      <c r="I99" s="71" t="s">
        <v>612</v>
      </c>
      <c r="J99" s="71">
        <v>4.38</v>
      </c>
      <c r="K99" s="71">
        <v>4.38</v>
      </c>
      <c r="L99" s="72">
        <v>-0.26600000000000001</v>
      </c>
      <c r="M99" s="73" t="s">
        <v>612</v>
      </c>
      <c r="N99" s="73">
        <v>0.05</v>
      </c>
      <c r="O99" s="73">
        <v>0.05</v>
      </c>
    </row>
    <row r="100" spans="1:15" ht="15" hidden="1" customHeight="1" x14ac:dyDescent="0.2">
      <c r="A100" s="203"/>
      <c r="B100" s="113"/>
      <c r="C100" s="65"/>
      <c r="D100" s="204" t="s">
        <v>909</v>
      </c>
      <c r="E100" s="113" t="s">
        <v>909</v>
      </c>
      <c r="F100" s="65" t="s">
        <v>909</v>
      </c>
      <c r="G100" s="66" t="s">
        <v>910</v>
      </c>
      <c r="H100" s="70" t="s">
        <v>612</v>
      </c>
      <c r="I100" s="71" t="s">
        <v>612</v>
      </c>
      <c r="J100" s="71" t="s">
        <v>612</v>
      </c>
      <c r="K100" s="71" t="s">
        <v>612</v>
      </c>
      <c r="L100" s="72" t="s">
        <v>612</v>
      </c>
      <c r="M100" s="73" t="s">
        <v>612</v>
      </c>
      <c r="N100" s="73">
        <v>0.05</v>
      </c>
      <c r="O100" s="73">
        <v>0.05</v>
      </c>
    </row>
    <row r="101" spans="1:15" ht="15" hidden="1" customHeight="1" x14ac:dyDescent="0.2">
      <c r="A101" s="203"/>
      <c r="B101" s="113"/>
      <c r="C101" s="65"/>
      <c r="D101" s="204" t="s">
        <v>911</v>
      </c>
      <c r="E101" s="113" t="s">
        <v>911</v>
      </c>
      <c r="F101" s="65" t="s">
        <v>911</v>
      </c>
      <c r="G101" s="66" t="s">
        <v>912</v>
      </c>
      <c r="H101" s="70" t="s">
        <v>612</v>
      </c>
      <c r="I101" s="71" t="s">
        <v>612</v>
      </c>
      <c r="J101" s="71" t="s">
        <v>612</v>
      </c>
      <c r="K101" s="71" t="s">
        <v>612</v>
      </c>
      <c r="L101" s="72" t="s">
        <v>612</v>
      </c>
      <c r="M101" s="73" t="s">
        <v>612</v>
      </c>
      <c r="N101" s="73">
        <v>0.05</v>
      </c>
      <c r="O101" s="73">
        <v>0.05</v>
      </c>
    </row>
    <row r="102" spans="1:15" ht="15" hidden="1" customHeight="1" x14ac:dyDescent="0.2">
      <c r="A102" s="203">
        <v>300</v>
      </c>
      <c r="B102" s="113">
        <v>300</v>
      </c>
      <c r="C102" s="65">
        <v>1300035348714</v>
      </c>
      <c r="D102" s="204"/>
      <c r="E102" s="113"/>
      <c r="F102" s="65"/>
      <c r="G102" s="66" t="s">
        <v>913</v>
      </c>
      <c r="H102" s="70">
        <v>2.9550000000000001</v>
      </c>
      <c r="I102" s="71">
        <v>211.59</v>
      </c>
      <c r="J102" s="71">
        <v>2.4700000000000002</v>
      </c>
      <c r="K102" s="71">
        <v>2.4700000000000002</v>
      </c>
      <c r="L102" s="72" t="s">
        <v>612</v>
      </c>
      <c r="M102" s="73" t="s">
        <v>612</v>
      </c>
      <c r="N102" s="73" t="s">
        <v>612</v>
      </c>
      <c r="O102" s="73" t="s">
        <v>612</v>
      </c>
    </row>
    <row r="103" spans="1:15" ht="15" hidden="1" customHeight="1" x14ac:dyDescent="0.2">
      <c r="A103" s="203">
        <v>302</v>
      </c>
      <c r="B103" s="113">
        <v>302</v>
      </c>
      <c r="C103" s="65">
        <v>1300035349461</v>
      </c>
      <c r="D103" s="204"/>
      <c r="E103" s="113"/>
      <c r="F103" s="65"/>
      <c r="G103" s="66" t="s">
        <v>914</v>
      </c>
      <c r="H103" s="70">
        <v>1.8360000000000001</v>
      </c>
      <c r="I103" s="71">
        <v>211.59</v>
      </c>
      <c r="J103" s="71">
        <v>7.4</v>
      </c>
      <c r="K103" s="71">
        <v>7.4</v>
      </c>
      <c r="L103" s="72" t="s">
        <v>612</v>
      </c>
      <c r="M103" s="73" t="s">
        <v>612</v>
      </c>
      <c r="N103" s="73" t="s">
        <v>612</v>
      </c>
      <c r="O103" s="73" t="s">
        <v>612</v>
      </c>
    </row>
    <row r="104" spans="1:15" ht="15" hidden="1" customHeight="1" x14ac:dyDescent="0.2">
      <c r="A104" s="203">
        <v>303</v>
      </c>
      <c r="B104" s="113">
        <v>303</v>
      </c>
      <c r="C104" s="65">
        <v>1300035350156</v>
      </c>
      <c r="D104" s="204"/>
      <c r="E104" s="113"/>
      <c r="F104" s="65"/>
      <c r="G104" s="66" t="s">
        <v>915</v>
      </c>
      <c r="H104" s="70">
        <v>0.64800000000000002</v>
      </c>
      <c r="I104" s="71">
        <v>211.59</v>
      </c>
      <c r="J104" s="71">
        <v>12.86</v>
      </c>
      <c r="K104" s="71">
        <v>12.86</v>
      </c>
      <c r="L104" s="72" t="s">
        <v>612</v>
      </c>
      <c r="M104" s="73" t="s">
        <v>612</v>
      </c>
      <c r="N104" s="73" t="s">
        <v>612</v>
      </c>
      <c r="O104" s="73" t="s">
        <v>612</v>
      </c>
    </row>
    <row r="105" spans="1:15" ht="15" hidden="1" customHeight="1" x14ac:dyDescent="0.2">
      <c r="A105" s="203">
        <v>304</v>
      </c>
      <c r="B105" s="113">
        <v>304</v>
      </c>
      <c r="C105" s="65">
        <v>1300035351949</v>
      </c>
      <c r="D105" s="204"/>
      <c r="E105" s="113"/>
      <c r="F105" s="65"/>
      <c r="G105" s="66" t="s">
        <v>916</v>
      </c>
      <c r="H105" s="70" t="s">
        <v>612</v>
      </c>
      <c r="I105" s="71">
        <v>211.59</v>
      </c>
      <c r="J105" s="71">
        <v>6.11</v>
      </c>
      <c r="K105" s="71">
        <v>6.11</v>
      </c>
      <c r="L105" s="72" t="s">
        <v>612</v>
      </c>
      <c r="M105" s="73" t="s">
        <v>612</v>
      </c>
      <c r="N105" s="73" t="s">
        <v>612</v>
      </c>
      <c r="O105" s="73" t="s">
        <v>612</v>
      </c>
    </row>
    <row r="106" spans="1:15" ht="15" hidden="1" customHeight="1" x14ac:dyDescent="0.2">
      <c r="A106" s="203">
        <v>305</v>
      </c>
      <c r="B106" s="113">
        <v>305</v>
      </c>
      <c r="C106" s="65">
        <v>1300035351958</v>
      </c>
      <c r="D106" s="204"/>
      <c r="E106" s="113"/>
      <c r="F106" s="65"/>
      <c r="G106" s="66" t="s">
        <v>917</v>
      </c>
      <c r="H106" s="70" t="s">
        <v>612</v>
      </c>
      <c r="I106" s="71">
        <v>211.59</v>
      </c>
      <c r="J106" s="71">
        <v>5.49</v>
      </c>
      <c r="K106" s="71">
        <v>5.49</v>
      </c>
      <c r="L106" s="72" t="s">
        <v>612</v>
      </c>
      <c r="M106" s="73" t="s">
        <v>612</v>
      </c>
      <c r="N106" s="73" t="s">
        <v>612</v>
      </c>
      <c r="O106" s="73" t="s">
        <v>612</v>
      </c>
    </row>
    <row r="107" spans="1:15" ht="15" hidden="1" customHeight="1" x14ac:dyDescent="0.2">
      <c r="A107" s="203">
        <v>306</v>
      </c>
      <c r="B107" s="113">
        <v>306</v>
      </c>
      <c r="C107" s="65">
        <v>1300035352214</v>
      </c>
      <c r="D107" s="204"/>
      <c r="E107" s="113"/>
      <c r="F107" s="65"/>
      <c r="G107" s="66" t="s">
        <v>918</v>
      </c>
      <c r="H107" s="70">
        <v>1.8360000000000001</v>
      </c>
      <c r="I107" s="71">
        <v>211.59</v>
      </c>
      <c r="J107" s="71">
        <v>3.14</v>
      </c>
      <c r="K107" s="71">
        <v>3.14</v>
      </c>
      <c r="L107" s="72" t="s">
        <v>612</v>
      </c>
      <c r="M107" s="73" t="s">
        <v>612</v>
      </c>
      <c r="N107" s="73" t="s">
        <v>612</v>
      </c>
      <c r="O107" s="73" t="s">
        <v>612</v>
      </c>
    </row>
    <row r="108" spans="1:15" ht="15" hidden="1" customHeight="1" x14ac:dyDescent="0.2">
      <c r="A108" s="203">
        <v>307</v>
      </c>
      <c r="B108" s="113">
        <v>307</v>
      </c>
      <c r="C108" s="65">
        <v>1300035352232</v>
      </c>
      <c r="D108" s="204"/>
      <c r="E108" s="113"/>
      <c r="F108" s="65"/>
      <c r="G108" s="66" t="s">
        <v>919</v>
      </c>
      <c r="H108" s="70">
        <v>1.913</v>
      </c>
      <c r="I108" s="71">
        <v>211.59</v>
      </c>
      <c r="J108" s="71">
        <v>2.7</v>
      </c>
      <c r="K108" s="71">
        <v>2.7</v>
      </c>
      <c r="L108" s="72" t="s">
        <v>612</v>
      </c>
      <c r="M108" s="73" t="s">
        <v>612</v>
      </c>
      <c r="N108" s="73" t="s">
        <v>612</v>
      </c>
      <c r="O108" s="73" t="s">
        <v>612</v>
      </c>
    </row>
    <row r="109" spans="1:15" ht="15" hidden="1" customHeight="1" x14ac:dyDescent="0.2">
      <c r="A109" s="203">
        <v>308</v>
      </c>
      <c r="B109" s="113">
        <v>308</v>
      </c>
      <c r="C109" s="65">
        <v>1300035353050</v>
      </c>
      <c r="D109" s="204"/>
      <c r="E109" s="113"/>
      <c r="F109" s="65"/>
      <c r="G109" s="66" t="s">
        <v>920</v>
      </c>
      <c r="H109" s="70" t="s">
        <v>612</v>
      </c>
      <c r="I109" s="71">
        <v>211.59</v>
      </c>
      <c r="J109" s="71">
        <v>10.4</v>
      </c>
      <c r="K109" s="71">
        <v>10.4</v>
      </c>
      <c r="L109" s="72" t="s">
        <v>612</v>
      </c>
      <c r="M109" s="73" t="s">
        <v>612</v>
      </c>
      <c r="N109" s="73" t="s">
        <v>612</v>
      </c>
      <c r="O109" s="73" t="s">
        <v>612</v>
      </c>
    </row>
    <row r="110" spans="1:15" ht="15" hidden="1" customHeight="1" x14ac:dyDescent="0.2">
      <c r="A110" s="203">
        <v>309</v>
      </c>
      <c r="B110" s="113">
        <v>309</v>
      </c>
      <c r="C110" s="65">
        <v>1300035354346</v>
      </c>
      <c r="D110" s="204"/>
      <c r="E110" s="113"/>
      <c r="F110" s="65"/>
      <c r="G110" s="66" t="s">
        <v>921</v>
      </c>
      <c r="H110" s="70">
        <v>0.92500000000000004</v>
      </c>
      <c r="I110" s="71">
        <v>211.59</v>
      </c>
      <c r="J110" s="71">
        <v>2.0299999999999998</v>
      </c>
      <c r="K110" s="71">
        <v>2.0299999999999998</v>
      </c>
      <c r="L110" s="72" t="s">
        <v>612</v>
      </c>
      <c r="M110" s="73" t="s">
        <v>612</v>
      </c>
      <c r="N110" s="73" t="s">
        <v>612</v>
      </c>
      <c r="O110" s="73" t="s">
        <v>612</v>
      </c>
    </row>
    <row r="111" spans="1:15" ht="15" hidden="1" customHeight="1" x14ac:dyDescent="0.2">
      <c r="A111" s="203">
        <v>311</v>
      </c>
      <c r="B111" s="113">
        <v>311</v>
      </c>
      <c r="C111" s="65">
        <v>1300035355526</v>
      </c>
      <c r="D111" s="204"/>
      <c r="E111" s="113"/>
      <c r="F111" s="65"/>
      <c r="G111" s="66" t="s">
        <v>922</v>
      </c>
      <c r="H111" s="70" t="s">
        <v>612</v>
      </c>
      <c r="I111" s="71">
        <v>211.59</v>
      </c>
      <c r="J111" s="71">
        <v>3.68</v>
      </c>
      <c r="K111" s="71">
        <v>3.68</v>
      </c>
      <c r="L111" s="72" t="s">
        <v>612</v>
      </c>
      <c r="M111" s="73" t="s">
        <v>612</v>
      </c>
      <c r="N111" s="73" t="s">
        <v>612</v>
      </c>
      <c r="O111" s="73" t="s">
        <v>612</v>
      </c>
    </row>
    <row r="112" spans="1:15" ht="15" hidden="1" customHeight="1" x14ac:dyDescent="0.2">
      <c r="A112" s="203">
        <v>314</v>
      </c>
      <c r="B112" s="113">
        <v>314</v>
      </c>
      <c r="C112" s="65">
        <v>1300035359567</v>
      </c>
      <c r="D112" s="204"/>
      <c r="E112" s="113"/>
      <c r="F112" s="65"/>
      <c r="G112" s="66" t="s">
        <v>923</v>
      </c>
      <c r="H112" s="70">
        <v>0.29099999999999998</v>
      </c>
      <c r="I112" s="71">
        <v>211.59</v>
      </c>
      <c r="J112" s="71">
        <v>9.5</v>
      </c>
      <c r="K112" s="71">
        <v>9.5</v>
      </c>
      <c r="L112" s="72" t="s">
        <v>612</v>
      </c>
      <c r="M112" s="73" t="s">
        <v>612</v>
      </c>
      <c r="N112" s="73" t="s">
        <v>612</v>
      </c>
      <c r="O112" s="73" t="s">
        <v>612</v>
      </c>
    </row>
    <row r="113" spans="1:15" ht="15" customHeight="1" x14ac:dyDescent="0.2">
      <c r="A113" s="203">
        <v>315</v>
      </c>
      <c r="B113" s="113">
        <v>315</v>
      </c>
      <c r="C113" s="65">
        <v>1300035359725</v>
      </c>
      <c r="D113" s="204"/>
      <c r="E113" s="113"/>
      <c r="F113" s="65"/>
      <c r="G113" s="66" t="s">
        <v>924</v>
      </c>
      <c r="H113" s="70">
        <v>0.29399999999999998</v>
      </c>
      <c r="I113" s="71">
        <v>211.59</v>
      </c>
      <c r="J113" s="71">
        <v>9.73</v>
      </c>
      <c r="K113" s="71">
        <v>9.73</v>
      </c>
      <c r="L113" s="72" t="s">
        <v>612</v>
      </c>
      <c r="M113" s="73" t="s">
        <v>612</v>
      </c>
      <c r="N113" s="73" t="s">
        <v>612</v>
      </c>
      <c r="O113" s="73" t="s">
        <v>612</v>
      </c>
    </row>
    <row r="114" spans="1:15" ht="15" hidden="1" customHeight="1" x14ac:dyDescent="0.2">
      <c r="A114" s="203">
        <v>316</v>
      </c>
      <c r="B114" s="113">
        <v>316</v>
      </c>
      <c r="C114" s="65">
        <v>1300035360386</v>
      </c>
      <c r="D114" s="204"/>
      <c r="E114" s="113"/>
      <c r="F114" s="65"/>
      <c r="G114" s="66" t="s">
        <v>925</v>
      </c>
      <c r="H114" s="70">
        <v>9.1999999999999998E-2</v>
      </c>
      <c r="I114" s="71">
        <v>211.59</v>
      </c>
      <c r="J114" s="71">
        <v>4.07</v>
      </c>
      <c r="K114" s="71">
        <v>4.07</v>
      </c>
      <c r="L114" s="72" t="s">
        <v>612</v>
      </c>
      <c r="M114" s="73" t="s">
        <v>612</v>
      </c>
      <c r="N114" s="73" t="s">
        <v>612</v>
      </c>
      <c r="O114" s="73" t="s">
        <v>612</v>
      </c>
    </row>
    <row r="115" spans="1:15" ht="15" hidden="1" customHeight="1" x14ac:dyDescent="0.2">
      <c r="A115" s="203">
        <v>317</v>
      </c>
      <c r="B115" s="113">
        <v>317</v>
      </c>
      <c r="C115" s="65">
        <v>1300035360632</v>
      </c>
      <c r="D115" s="204"/>
      <c r="E115" s="113"/>
      <c r="F115" s="65"/>
      <c r="G115" s="66" t="s">
        <v>926</v>
      </c>
      <c r="H115" s="70">
        <v>8.7999999999999995E-2</v>
      </c>
      <c r="I115" s="71">
        <v>211.59</v>
      </c>
      <c r="J115" s="71">
        <v>9.24</v>
      </c>
      <c r="K115" s="71">
        <v>9.24</v>
      </c>
      <c r="L115" s="72" t="s">
        <v>612</v>
      </c>
      <c r="M115" s="73" t="s">
        <v>612</v>
      </c>
      <c r="N115" s="73" t="s">
        <v>612</v>
      </c>
      <c r="O115" s="73" t="s">
        <v>612</v>
      </c>
    </row>
    <row r="116" spans="1:15" ht="15" hidden="1" customHeight="1" x14ac:dyDescent="0.2">
      <c r="A116" s="203">
        <v>318</v>
      </c>
      <c r="B116" s="113">
        <v>318</v>
      </c>
      <c r="C116" s="65">
        <v>1300035360952</v>
      </c>
      <c r="D116" s="204"/>
      <c r="E116" s="113"/>
      <c r="F116" s="65"/>
      <c r="G116" s="66" t="s">
        <v>927</v>
      </c>
      <c r="H116" s="70">
        <v>9.0999999999999998E-2</v>
      </c>
      <c r="I116" s="71">
        <v>211.59</v>
      </c>
      <c r="J116" s="71">
        <v>7.82</v>
      </c>
      <c r="K116" s="71">
        <v>7.82</v>
      </c>
      <c r="L116" s="72" t="s">
        <v>612</v>
      </c>
      <c r="M116" s="73" t="s">
        <v>612</v>
      </c>
      <c r="N116" s="73" t="s">
        <v>612</v>
      </c>
      <c r="O116" s="73" t="s">
        <v>612</v>
      </c>
    </row>
    <row r="117" spans="1:15" ht="15" hidden="1" customHeight="1" x14ac:dyDescent="0.2">
      <c r="A117" s="203">
        <v>319</v>
      </c>
      <c r="B117" s="113">
        <v>319</v>
      </c>
      <c r="C117" s="65">
        <v>1300035362719</v>
      </c>
      <c r="D117" s="204"/>
      <c r="E117" s="113"/>
      <c r="F117" s="65"/>
      <c r="G117" s="66" t="s">
        <v>928</v>
      </c>
      <c r="H117" s="70">
        <v>0.85399999999999998</v>
      </c>
      <c r="I117" s="71">
        <v>211.59</v>
      </c>
      <c r="J117" s="71">
        <v>9.77</v>
      </c>
      <c r="K117" s="71">
        <v>9.77</v>
      </c>
      <c r="L117" s="72" t="s">
        <v>612</v>
      </c>
      <c r="M117" s="73" t="s">
        <v>612</v>
      </c>
      <c r="N117" s="73" t="s">
        <v>612</v>
      </c>
      <c r="O117" s="73" t="s">
        <v>612</v>
      </c>
    </row>
    <row r="118" spans="1:15" ht="15" hidden="1" customHeight="1" x14ac:dyDescent="0.2">
      <c r="A118" s="203">
        <v>320</v>
      </c>
      <c r="B118" s="113">
        <v>320</v>
      </c>
      <c r="C118" s="65">
        <v>1300035363002</v>
      </c>
      <c r="D118" s="204"/>
      <c r="E118" s="113"/>
      <c r="F118" s="65"/>
      <c r="G118" s="66" t="s">
        <v>929</v>
      </c>
      <c r="H118" s="70">
        <v>0.98299999999999998</v>
      </c>
      <c r="I118" s="71">
        <v>1144.49</v>
      </c>
      <c r="J118" s="71">
        <v>4.59</v>
      </c>
      <c r="K118" s="71">
        <v>4.59</v>
      </c>
      <c r="L118" s="72" t="s">
        <v>612</v>
      </c>
      <c r="M118" s="73" t="s">
        <v>612</v>
      </c>
      <c r="N118" s="73" t="s">
        <v>612</v>
      </c>
      <c r="O118" s="73" t="s">
        <v>612</v>
      </c>
    </row>
    <row r="119" spans="1:15" ht="15" hidden="1" customHeight="1" x14ac:dyDescent="0.2">
      <c r="A119" s="203">
        <v>321</v>
      </c>
      <c r="B119" s="113">
        <v>321</v>
      </c>
      <c r="C119" s="65">
        <v>1300035364619</v>
      </c>
      <c r="D119" s="204"/>
      <c r="E119" s="113"/>
      <c r="F119" s="65"/>
      <c r="G119" s="66" t="s">
        <v>930</v>
      </c>
      <c r="H119" s="70">
        <v>0.95199999999999996</v>
      </c>
      <c r="I119" s="71">
        <v>1865.8</v>
      </c>
      <c r="J119" s="71">
        <v>5.29</v>
      </c>
      <c r="K119" s="71">
        <v>5.29</v>
      </c>
      <c r="L119" s="72" t="s">
        <v>612</v>
      </c>
      <c r="M119" s="73" t="s">
        <v>612</v>
      </c>
      <c r="N119" s="73" t="s">
        <v>612</v>
      </c>
      <c r="O119" s="73" t="s">
        <v>612</v>
      </c>
    </row>
    <row r="120" spans="1:15" ht="15" hidden="1" customHeight="1" x14ac:dyDescent="0.2">
      <c r="A120" s="203">
        <v>322</v>
      </c>
      <c r="B120" s="113">
        <v>322</v>
      </c>
      <c r="C120" s="65">
        <v>1300035364707</v>
      </c>
      <c r="D120" s="204">
        <v>700</v>
      </c>
      <c r="E120" s="113">
        <v>700</v>
      </c>
      <c r="F120" s="65">
        <v>1300060416993</v>
      </c>
      <c r="G120" s="66" t="s">
        <v>931</v>
      </c>
      <c r="H120" s="70">
        <v>0.94599999999999995</v>
      </c>
      <c r="I120" s="71">
        <v>211.59</v>
      </c>
      <c r="J120" s="71">
        <v>6.83</v>
      </c>
      <c r="K120" s="71">
        <v>6.83</v>
      </c>
      <c r="L120" s="72">
        <v>-0.94</v>
      </c>
      <c r="M120" s="73">
        <v>105.79</v>
      </c>
      <c r="N120" s="73">
        <v>0.05</v>
      </c>
      <c r="O120" s="73">
        <v>0.05</v>
      </c>
    </row>
    <row r="121" spans="1:15" ht="15" hidden="1" customHeight="1" x14ac:dyDescent="0.2">
      <c r="A121" s="203">
        <v>323</v>
      </c>
      <c r="B121" s="113">
        <v>323</v>
      </c>
      <c r="C121" s="65">
        <v>1300035366379</v>
      </c>
      <c r="D121" s="204"/>
      <c r="E121" s="113"/>
      <c r="F121" s="65"/>
      <c r="G121" s="66" t="s">
        <v>932</v>
      </c>
      <c r="H121" s="70" t="s">
        <v>612</v>
      </c>
      <c r="I121" s="71">
        <v>105.79</v>
      </c>
      <c r="J121" s="71">
        <v>4.2699999999999996</v>
      </c>
      <c r="K121" s="71">
        <v>4.2699999999999996</v>
      </c>
      <c r="L121" s="72" t="s">
        <v>612</v>
      </c>
      <c r="M121" s="73" t="s">
        <v>612</v>
      </c>
      <c r="N121" s="73" t="s">
        <v>612</v>
      </c>
      <c r="O121" s="73" t="s">
        <v>612</v>
      </c>
    </row>
    <row r="122" spans="1:15" ht="15" hidden="1" customHeight="1" x14ac:dyDescent="0.2">
      <c r="A122" s="203">
        <v>324</v>
      </c>
      <c r="B122" s="113">
        <v>324</v>
      </c>
      <c r="C122" s="65">
        <v>1300035369760</v>
      </c>
      <c r="D122" s="204"/>
      <c r="E122" s="113"/>
      <c r="F122" s="65"/>
      <c r="G122" s="66" t="s">
        <v>933</v>
      </c>
      <c r="H122" s="70">
        <v>0.65</v>
      </c>
      <c r="I122" s="71">
        <v>211.59</v>
      </c>
      <c r="J122" s="71">
        <v>10.07</v>
      </c>
      <c r="K122" s="71">
        <v>10.07</v>
      </c>
      <c r="L122" s="72" t="s">
        <v>612</v>
      </c>
      <c r="M122" s="73" t="s">
        <v>612</v>
      </c>
      <c r="N122" s="73" t="s">
        <v>612</v>
      </c>
      <c r="O122" s="73" t="s">
        <v>612</v>
      </c>
    </row>
    <row r="123" spans="1:15" ht="15" hidden="1" customHeight="1" x14ac:dyDescent="0.2">
      <c r="A123" s="203">
        <v>325</v>
      </c>
      <c r="B123" s="113">
        <v>325</v>
      </c>
      <c r="C123" s="65">
        <v>1300051555440</v>
      </c>
      <c r="D123" s="204"/>
      <c r="E123" s="113"/>
      <c r="F123" s="65"/>
      <c r="G123" s="66" t="s">
        <v>934</v>
      </c>
      <c r="H123" s="70" t="s">
        <v>612</v>
      </c>
      <c r="I123" s="71">
        <v>211.59</v>
      </c>
      <c r="J123" s="71">
        <v>12.31</v>
      </c>
      <c r="K123" s="71">
        <v>12.31</v>
      </c>
      <c r="L123" s="72" t="s">
        <v>612</v>
      </c>
      <c r="M123" s="73" t="s">
        <v>612</v>
      </c>
      <c r="N123" s="73" t="s">
        <v>612</v>
      </c>
      <c r="O123" s="73" t="s">
        <v>612</v>
      </c>
    </row>
    <row r="124" spans="1:15" ht="15" hidden="1" customHeight="1" x14ac:dyDescent="0.2">
      <c r="A124" s="203">
        <v>326</v>
      </c>
      <c r="B124" s="113">
        <v>326</v>
      </c>
      <c r="C124" s="65">
        <v>1300052619849</v>
      </c>
      <c r="D124" s="204"/>
      <c r="E124" s="113"/>
      <c r="F124" s="65"/>
      <c r="G124" s="66" t="s">
        <v>935</v>
      </c>
      <c r="H124" s="70">
        <v>0.83399999999999996</v>
      </c>
      <c r="I124" s="71">
        <v>211.59</v>
      </c>
      <c r="J124" s="71">
        <v>5.01</v>
      </c>
      <c r="K124" s="71">
        <v>5.01</v>
      </c>
      <c r="L124" s="72" t="s">
        <v>612</v>
      </c>
      <c r="M124" s="73" t="s">
        <v>612</v>
      </c>
      <c r="N124" s="73" t="s">
        <v>612</v>
      </c>
      <c r="O124" s="73" t="s">
        <v>612</v>
      </c>
    </row>
    <row r="125" spans="1:15" ht="15" hidden="1" customHeight="1" x14ac:dyDescent="0.2">
      <c r="A125" s="203">
        <v>328</v>
      </c>
      <c r="B125" s="113">
        <v>328</v>
      </c>
      <c r="C125" s="65">
        <v>1300035348662</v>
      </c>
      <c r="D125" s="204"/>
      <c r="E125" s="113"/>
      <c r="F125" s="65"/>
      <c r="G125" s="66" t="s">
        <v>936</v>
      </c>
      <c r="H125" s="70">
        <v>2.9990000000000001</v>
      </c>
      <c r="I125" s="71">
        <v>211.59</v>
      </c>
      <c r="J125" s="71">
        <v>7.85</v>
      </c>
      <c r="K125" s="71">
        <v>7.85</v>
      </c>
      <c r="L125" s="72" t="s">
        <v>612</v>
      </c>
      <c r="M125" s="73" t="s">
        <v>612</v>
      </c>
      <c r="N125" s="73" t="s">
        <v>612</v>
      </c>
      <c r="O125" s="73" t="s">
        <v>612</v>
      </c>
    </row>
    <row r="126" spans="1:15" ht="15" hidden="1" customHeight="1" x14ac:dyDescent="0.2">
      <c r="A126" s="203">
        <v>329</v>
      </c>
      <c r="B126" s="113">
        <v>329</v>
      </c>
      <c r="C126" s="65">
        <v>1300035349035</v>
      </c>
      <c r="D126" s="204"/>
      <c r="E126" s="113"/>
      <c r="F126" s="65"/>
      <c r="G126" s="66" t="s">
        <v>937</v>
      </c>
      <c r="H126" s="70">
        <v>1.5309999999999999</v>
      </c>
      <c r="I126" s="71">
        <v>211.59</v>
      </c>
      <c r="J126" s="71">
        <v>6.12</v>
      </c>
      <c r="K126" s="71">
        <v>6.12</v>
      </c>
      <c r="L126" s="72" t="s">
        <v>612</v>
      </c>
      <c r="M126" s="73" t="s">
        <v>612</v>
      </c>
      <c r="N126" s="73" t="s">
        <v>612</v>
      </c>
      <c r="O126" s="73" t="s">
        <v>612</v>
      </c>
    </row>
    <row r="127" spans="1:15" ht="15" hidden="1" customHeight="1" x14ac:dyDescent="0.2">
      <c r="A127" s="203">
        <v>331</v>
      </c>
      <c r="B127" s="113">
        <v>331</v>
      </c>
      <c r="C127" s="65">
        <v>1300035349114</v>
      </c>
      <c r="D127" s="204"/>
      <c r="E127" s="113"/>
      <c r="F127" s="65"/>
      <c r="G127" s="66" t="s">
        <v>938</v>
      </c>
      <c r="H127" s="70">
        <v>1.5680000000000001</v>
      </c>
      <c r="I127" s="71">
        <v>211.59</v>
      </c>
      <c r="J127" s="71">
        <v>2.34</v>
      </c>
      <c r="K127" s="71">
        <v>2.34</v>
      </c>
      <c r="L127" s="72" t="s">
        <v>612</v>
      </c>
      <c r="M127" s="73" t="s">
        <v>612</v>
      </c>
      <c r="N127" s="73" t="s">
        <v>612</v>
      </c>
      <c r="O127" s="73" t="s">
        <v>612</v>
      </c>
    </row>
    <row r="128" spans="1:15" ht="15" hidden="1" customHeight="1" x14ac:dyDescent="0.2">
      <c r="A128" s="203">
        <v>333</v>
      </c>
      <c r="B128" s="113">
        <v>333</v>
      </c>
      <c r="C128" s="65">
        <v>1300035349346</v>
      </c>
      <c r="D128" s="204"/>
      <c r="E128" s="113"/>
      <c r="F128" s="65"/>
      <c r="G128" s="66" t="s">
        <v>939</v>
      </c>
      <c r="H128" s="70">
        <v>1.4730000000000001</v>
      </c>
      <c r="I128" s="71">
        <v>211.59</v>
      </c>
      <c r="J128" s="71">
        <v>5.72</v>
      </c>
      <c r="K128" s="71">
        <v>5.72</v>
      </c>
      <c r="L128" s="72" t="s">
        <v>612</v>
      </c>
      <c r="M128" s="73" t="s">
        <v>612</v>
      </c>
      <c r="N128" s="73" t="s">
        <v>612</v>
      </c>
      <c r="O128" s="73" t="s">
        <v>612</v>
      </c>
    </row>
    <row r="129" spans="1:15" ht="15" hidden="1" customHeight="1" x14ac:dyDescent="0.2">
      <c r="A129" s="203">
        <v>334</v>
      </c>
      <c r="B129" s="113">
        <v>334</v>
      </c>
      <c r="C129" s="65">
        <v>1300035349355</v>
      </c>
      <c r="D129" s="204"/>
      <c r="E129" s="113"/>
      <c r="F129" s="65"/>
      <c r="G129" s="66" t="s">
        <v>940</v>
      </c>
      <c r="H129" s="70">
        <v>1.601</v>
      </c>
      <c r="I129" s="71">
        <v>211.59</v>
      </c>
      <c r="J129" s="71">
        <v>3.65</v>
      </c>
      <c r="K129" s="71">
        <v>3.65</v>
      </c>
      <c r="L129" s="72" t="s">
        <v>612</v>
      </c>
      <c r="M129" s="73" t="s">
        <v>612</v>
      </c>
      <c r="N129" s="73" t="s">
        <v>612</v>
      </c>
      <c r="O129" s="73" t="s">
        <v>612</v>
      </c>
    </row>
    <row r="130" spans="1:15" ht="15" hidden="1" customHeight="1" x14ac:dyDescent="0.2">
      <c r="A130" s="203">
        <v>335</v>
      </c>
      <c r="B130" s="113">
        <v>335</v>
      </c>
      <c r="C130" s="65">
        <v>1300035349639</v>
      </c>
      <c r="D130" s="204"/>
      <c r="E130" s="113"/>
      <c r="F130" s="65"/>
      <c r="G130" s="66" t="s">
        <v>941</v>
      </c>
      <c r="H130" s="70">
        <v>1.512</v>
      </c>
      <c r="I130" s="71">
        <v>211.59</v>
      </c>
      <c r="J130" s="71">
        <v>7.38</v>
      </c>
      <c r="K130" s="71">
        <v>7.38</v>
      </c>
      <c r="L130" s="72" t="s">
        <v>612</v>
      </c>
      <c r="M130" s="73" t="s">
        <v>612</v>
      </c>
      <c r="N130" s="73" t="s">
        <v>612</v>
      </c>
      <c r="O130" s="73" t="s">
        <v>612</v>
      </c>
    </row>
    <row r="131" spans="1:15" ht="15" hidden="1" customHeight="1" x14ac:dyDescent="0.2">
      <c r="A131" s="203">
        <v>337</v>
      </c>
      <c r="B131" s="113">
        <v>337</v>
      </c>
      <c r="C131" s="65">
        <v>1300035350680</v>
      </c>
      <c r="D131" s="204"/>
      <c r="E131" s="113"/>
      <c r="F131" s="65"/>
      <c r="G131" s="66" t="s">
        <v>942</v>
      </c>
      <c r="H131" s="70">
        <v>1.5209999999999999</v>
      </c>
      <c r="I131" s="71">
        <v>211.59</v>
      </c>
      <c r="J131" s="71">
        <v>3.8</v>
      </c>
      <c r="K131" s="71">
        <v>3.8</v>
      </c>
      <c r="L131" s="72" t="s">
        <v>612</v>
      </c>
      <c r="M131" s="73" t="s">
        <v>612</v>
      </c>
      <c r="N131" s="73" t="s">
        <v>612</v>
      </c>
      <c r="O131" s="73" t="s">
        <v>612</v>
      </c>
    </row>
    <row r="132" spans="1:15" ht="15" hidden="1" customHeight="1" x14ac:dyDescent="0.2">
      <c r="A132" s="203">
        <v>338</v>
      </c>
      <c r="B132" s="113">
        <v>338</v>
      </c>
      <c r="C132" s="65">
        <v>1300035351248</v>
      </c>
      <c r="D132" s="204"/>
      <c r="E132" s="113"/>
      <c r="F132" s="65"/>
      <c r="G132" s="66" t="s">
        <v>943</v>
      </c>
      <c r="H132" s="70">
        <v>0.16500000000000001</v>
      </c>
      <c r="I132" s="71">
        <v>211.59</v>
      </c>
      <c r="J132" s="71">
        <v>5.68</v>
      </c>
      <c r="K132" s="71">
        <v>5.68</v>
      </c>
      <c r="L132" s="72" t="s">
        <v>612</v>
      </c>
      <c r="M132" s="73" t="s">
        <v>612</v>
      </c>
      <c r="N132" s="73" t="s">
        <v>612</v>
      </c>
      <c r="O132" s="73" t="s">
        <v>612</v>
      </c>
    </row>
    <row r="133" spans="1:15" ht="15" hidden="1" customHeight="1" x14ac:dyDescent="0.2">
      <c r="A133" s="203">
        <v>339</v>
      </c>
      <c r="B133" s="113">
        <v>339</v>
      </c>
      <c r="C133" s="65">
        <v>1300035351735</v>
      </c>
      <c r="D133" s="204"/>
      <c r="E133" s="113"/>
      <c r="F133" s="65"/>
      <c r="G133" s="66" t="s">
        <v>944</v>
      </c>
      <c r="H133" s="70" t="s">
        <v>612</v>
      </c>
      <c r="I133" s="71">
        <v>211.59</v>
      </c>
      <c r="J133" s="71">
        <v>2.96</v>
      </c>
      <c r="K133" s="71">
        <v>2.96</v>
      </c>
      <c r="L133" s="72" t="s">
        <v>612</v>
      </c>
      <c r="M133" s="73" t="s">
        <v>612</v>
      </c>
      <c r="N133" s="73" t="s">
        <v>612</v>
      </c>
      <c r="O133" s="73" t="s">
        <v>612</v>
      </c>
    </row>
    <row r="134" spans="1:15" ht="15" hidden="1" customHeight="1" x14ac:dyDescent="0.2">
      <c r="A134" s="203">
        <v>340</v>
      </c>
      <c r="B134" s="113">
        <v>340</v>
      </c>
      <c r="C134" s="65">
        <v>1300035351967</v>
      </c>
      <c r="D134" s="204"/>
      <c r="E134" s="113"/>
      <c r="F134" s="65"/>
      <c r="G134" s="66" t="s">
        <v>945</v>
      </c>
      <c r="H134" s="70" t="s">
        <v>612</v>
      </c>
      <c r="I134" s="71">
        <v>211.59</v>
      </c>
      <c r="J134" s="71">
        <v>5.99</v>
      </c>
      <c r="K134" s="71">
        <v>5.99</v>
      </c>
      <c r="L134" s="72" t="s">
        <v>612</v>
      </c>
      <c r="M134" s="73" t="s">
        <v>612</v>
      </c>
      <c r="N134" s="73" t="s">
        <v>612</v>
      </c>
      <c r="O134" s="73" t="s">
        <v>612</v>
      </c>
    </row>
    <row r="135" spans="1:15" ht="15" hidden="1" customHeight="1" x14ac:dyDescent="0.2">
      <c r="A135" s="203">
        <v>341</v>
      </c>
      <c r="B135" s="113">
        <v>341</v>
      </c>
      <c r="C135" s="65">
        <v>1300035352739</v>
      </c>
      <c r="D135" s="204"/>
      <c r="E135" s="113"/>
      <c r="F135" s="65"/>
      <c r="G135" s="66" t="s">
        <v>946</v>
      </c>
      <c r="H135" s="70" t="s">
        <v>612</v>
      </c>
      <c r="I135" s="71">
        <v>211.59</v>
      </c>
      <c r="J135" s="71">
        <v>5.68</v>
      </c>
      <c r="K135" s="71">
        <v>5.68</v>
      </c>
      <c r="L135" s="72" t="s">
        <v>612</v>
      </c>
      <c r="M135" s="73" t="s">
        <v>612</v>
      </c>
      <c r="N135" s="73" t="s">
        <v>612</v>
      </c>
      <c r="O135" s="73" t="s">
        <v>612</v>
      </c>
    </row>
    <row r="136" spans="1:15" ht="15" hidden="1" customHeight="1" x14ac:dyDescent="0.2">
      <c r="A136" s="203">
        <v>343</v>
      </c>
      <c r="B136" s="113">
        <v>343</v>
      </c>
      <c r="C136" s="65">
        <v>1300035352970</v>
      </c>
      <c r="D136" s="204"/>
      <c r="E136" s="113"/>
      <c r="F136" s="65"/>
      <c r="G136" s="66" t="s">
        <v>947</v>
      </c>
      <c r="H136" s="70" t="s">
        <v>612</v>
      </c>
      <c r="I136" s="71">
        <v>211.59</v>
      </c>
      <c r="J136" s="71">
        <v>10.71</v>
      </c>
      <c r="K136" s="71">
        <v>10.71</v>
      </c>
      <c r="L136" s="72" t="s">
        <v>612</v>
      </c>
      <c r="M136" s="73" t="s">
        <v>612</v>
      </c>
      <c r="N136" s="73" t="s">
        <v>612</v>
      </c>
      <c r="O136" s="73" t="s">
        <v>612</v>
      </c>
    </row>
    <row r="137" spans="1:15" ht="15" hidden="1" customHeight="1" x14ac:dyDescent="0.2">
      <c r="A137" s="203">
        <v>344</v>
      </c>
      <c r="B137" s="113">
        <v>344</v>
      </c>
      <c r="C137" s="65">
        <v>1300035354179</v>
      </c>
      <c r="D137" s="204"/>
      <c r="E137" s="113"/>
      <c r="F137" s="65"/>
      <c r="G137" s="66" t="s">
        <v>948</v>
      </c>
      <c r="H137" s="70" t="s">
        <v>612</v>
      </c>
      <c r="I137" s="71">
        <v>211.59</v>
      </c>
      <c r="J137" s="71">
        <v>7.58</v>
      </c>
      <c r="K137" s="71">
        <v>7.58</v>
      </c>
      <c r="L137" s="72" t="s">
        <v>612</v>
      </c>
      <c r="M137" s="73" t="s">
        <v>612</v>
      </c>
      <c r="N137" s="73" t="s">
        <v>612</v>
      </c>
      <c r="O137" s="73" t="s">
        <v>612</v>
      </c>
    </row>
    <row r="138" spans="1:15" ht="15" hidden="1" customHeight="1" x14ac:dyDescent="0.2">
      <c r="A138" s="203">
        <v>345</v>
      </c>
      <c r="B138" s="113">
        <v>345</v>
      </c>
      <c r="C138" s="65">
        <v>1300035354986</v>
      </c>
      <c r="D138" s="204"/>
      <c r="E138" s="113"/>
      <c r="F138" s="65"/>
      <c r="G138" s="66" t="s">
        <v>949</v>
      </c>
      <c r="H138" s="70" t="s">
        <v>612</v>
      </c>
      <c r="I138" s="71">
        <v>211.59</v>
      </c>
      <c r="J138" s="71">
        <v>10.87</v>
      </c>
      <c r="K138" s="71">
        <v>10.87</v>
      </c>
      <c r="L138" s="72" t="s">
        <v>612</v>
      </c>
      <c r="M138" s="73" t="s">
        <v>612</v>
      </c>
      <c r="N138" s="73" t="s">
        <v>612</v>
      </c>
      <c r="O138" s="73" t="s">
        <v>612</v>
      </c>
    </row>
    <row r="139" spans="1:15" ht="15" hidden="1" customHeight="1" x14ac:dyDescent="0.2">
      <c r="A139" s="203">
        <v>346</v>
      </c>
      <c r="B139" s="113">
        <v>346</v>
      </c>
      <c r="C139" s="65">
        <v>1300035355118</v>
      </c>
      <c r="D139" s="204"/>
      <c r="E139" s="113"/>
      <c r="F139" s="65"/>
      <c r="G139" s="66" t="s">
        <v>950</v>
      </c>
      <c r="H139" s="70" t="s">
        <v>612</v>
      </c>
      <c r="I139" s="71">
        <v>317.38</v>
      </c>
      <c r="J139" s="71">
        <v>7.3</v>
      </c>
      <c r="K139" s="71">
        <v>7.3</v>
      </c>
      <c r="L139" s="72" t="s">
        <v>612</v>
      </c>
      <c r="M139" s="73" t="s">
        <v>612</v>
      </c>
      <c r="N139" s="73" t="s">
        <v>612</v>
      </c>
      <c r="O139" s="73" t="s">
        <v>612</v>
      </c>
    </row>
    <row r="140" spans="1:15" ht="15" hidden="1" customHeight="1" x14ac:dyDescent="0.2">
      <c r="A140" s="203">
        <v>347</v>
      </c>
      <c r="B140" s="113">
        <v>347</v>
      </c>
      <c r="C140" s="65">
        <v>1300035355136</v>
      </c>
      <c r="D140" s="204"/>
      <c r="E140" s="113"/>
      <c r="F140" s="65"/>
      <c r="G140" s="66" t="s">
        <v>951</v>
      </c>
      <c r="H140" s="70" t="s">
        <v>612</v>
      </c>
      <c r="I140" s="71">
        <v>3116.08</v>
      </c>
      <c r="J140" s="71">
        <v>7.79</v>
      </c>
      <c r="K140" s="71">
        <v>7.79</v>
      </c>
      <c r="L140" s="72" t="s">
        <v>612</v>
      </c>
      <c r="M140" s="73" t="s">
        <v>612</v>
      </c>
      <c r="N140" s="73" t="s">
        <v>612</v>
      </c>
      <c r="O140" s="73" t="s">
        <v>612</v>
      </c>
    </row>
    <row r="141" spans="1:15" ht="15" hidden="1" customHeight="1" x14ac:dyDescent="0.2">
      <c r="A141" s="203">
        <v>348</v>
      </c>
      <c r="B141" s="113">
        <v>348</v>
      </c>
      <c r="C141" s="65">
        <v>1300035355749</v>
      </c>
      <c r="D141" s="204"/>
      <c r="E141" s="113"/>
      <c r="F141" s="65"/>
      <c r="G141" s="66" t="s">
        <v>952</v>
      </c>
      <c r="H141" s="70">
        <v>0.82699999999999996</v>
      </c>
      <c r="I141" s="71">
        <v>211.59</v>
      </c>
      <c r="J141" s="71">
        <v>11.46</v>
      </c>
      <c r="K141" s="71">
        <v>11.46</v>
      </c>
      <c r="L141" s="72" t="s">
        <v>612</v>
      </c>
      <c r="M141" s="73" t="s">
        <v>612</v>
      </c>
      <c r="N141" s="73" t="s">
        <v>612</v>
      </c>
      <c r="O141" s="73" t="s">
        <v>612</v>
      </c>
    </row>
    <row r="142" spans="1:15" ht="15" hidden="1" customHeight="1" x14ac:dyDescent="0.2">
      <c r="A142" s="203">
        <v>349</v>
      </c>
      <c r="B142" s="113">
        <v>349</v>
      </c>
      <c r="C142" s="65">
        <v>1300035355837</v>
      </c>
      <c r="D142" s="204"/>
      <c r="E142" s="113"/>
      <c r="F142" s="65"/>
      <c r="G142" s="66" t="s">
        <v>953</v>
      </c>
      <c r="H142" s="70">
        <v>0.82499999999999996</v>
      </c>
      <c r="I142" s="71">
        <v>211.59</v>
      </c>
      <c r="J142" s="71">
        <v>8.74</v>
      </c>
      <c r="K142" s="71">
        <v>8.74</v>
      </c>
      <c r="L142" s="72" t="s">
        <v>612</v>
      </c>
      <c r="M142" s="73" t="s">
        <v>612</v>
      </c>
      <c r="N142" s="73" t="s">
        <v>612</v>
      </c>
      <c r="O142" s="73" t="s">
        <v>612</v>
      </c>
    </row>
    <row r="143" spans="1:15" ht="15" hidden="1" customHeight="1" x14ac:dyDescent="0.2">
      <c r="A143" s="203">
        <v>350</v>
      </c>
      <c r="B143" s="113">
        <v>350</v>
      </c>
      <c r="C143" s="65">
        <v>1300035355970</v>
      </c>
      <c r="D143" s="204"/>
      <c r="E143" s="113"/>
      <c r="F143" s="65"/>
      <c r="G143" s="66" t="s">
        <v>954</v>
      </c>
      <c r="H143" s="70">
        <v>0.877</v>
      </c>
      <c r="I143" s="71">
        <v>211.59</v>
      </c>
      <c r="J143" s="71">
        <v>15.06</v>
      </c>
      <c r="K143" s="71">
        <v>15.06</v>
      </c>
      <c r="L143" s="72" t="s">
        <v>612</v>
      </c>
      <c r="M143" s="73" t="s">
        <v>612</v>
      </c>
      <c r="N143" s="73" t="s">
        <v>612</v>
      </c>
      <c r="O143" s="73" t="s">
        <v>612</v>
      </c>
    </row>
    <row r="144" spans="1:15" ht="15" hidden="1" customHeight="1" x14ac:dyDescent="0.2">
      <c r="A144" s="203">
        <v>351</v>
      </c>
      <c r="B144" s="113">
        <v>351</v>
      </c>
      <c r="C144" s="65">
        <v>1300035356194</v>
      </c>
      <c r="D144" s="204"/>
      <c r="E144" s="113"/>
      <c r="F144" s="65"/>
      <c r="G144" s="66" t="s">
        <v>955</v>
      </c>
      <c r="H144" s="70">
        <v>0.89</v>
      </c>
      <c r="I144" s="71">
        <v>211.59</v>
      </c>
      <c r="J144" s="71">
        <v>11.81</v>
      </c>
      <c r="K144" s="71">
        <v>11.81</v>
      </c>
      <c r="L144" s="72" t="s">
        <v>612</v>
      </c>
      <c r="M144" s="73" t="s">
        <v>612</v>
      </c>
      <c r="N144" s="73" t="s">
        <v>612</v>
      </c>
      <c r="O144" s="73" t="s">
        <v>612</v>
      </c>
    </row>
    <row r="145" spans="1:15" ht="15" hidden="1" customHeight="1" x14ac:dyDescent="0.2">
      <c r="A145" s="203">
        <v>352</v>
      </c>
      <c r="B145" s="113">
        <v>352</v>
      </c>
      <c r="C145" s="65">
        <v>1300035356380</v>
      </c>
      <c r="D145" s="204"/>
      <c r="E145" s="113"/>
      <c r="F145" s="65"/>
      <c r="G145" s="66" t="s">
        <v>956</v>
      </c>
      <c r="H145" s="70">
        <v>1.044</v>
      </c>
      <c r="I145" s="71">
        <v>211.59</v>
      </c>
      <c r="J145" s="71">
        <v>4.41</v>
      </c>
      <c r="K145" s="71">
        <v>4.41</v>
      </c>
      <c r="L145" s="72" t="s">
        <v>612</v>
      </c>
      <c r="M145" s="73" t="s">
        <v>612</v>
      </c>
      <c r="N145" s="73" t="s">
        <v>612</v>
      </c>
      <c r="O145" s="73" t="s">
        <v>612</v>
      </c>
    </row>
    <row r="146" spans="1:15" ht="15" hidden="1" customHeight="1" x14ac:dyDescent="0.2">
      <c r="A146" s="203">
        <v>353</v>
      </c>
      <c r="B146" s="113">
        <v>353</v>
      </c>
      <c r="C146" s="65">
        <v>1300035356724</v>
      </c>
      <c r="D146" s="204"/>
      <c r="E146" s="113"/>
      <c r="F146" s="65"/>
      <c r="G146" s="66" t="s">
        <v>957</v>
      </c>
      <c r="H146" s="70">
        <v>1.0760000000000001</v>
      </c>
      <c r="I146" s="71">
        <v>3943.18</v>
      </c>
      <c r="J146" s="71">
        <v>11.51</v>
      </c>
      <c r="K146" s="71">
        <v>11.51</v>
      </c>
      <c r="L146" s="72" t="s">
        <v>612</v>
      </c>
      <c r="M146" s="73" t="s">
        <v>612</v>
      </c>
      <c r="N146" s="73" t="s">
        <v>612</v>
      </c>
      <c r="O146" s="73" t="s">
        <v>612</v>
      </c>
    </row>
    <row r="147" spans="1:15" ht="15" hidden="1" customHeight="1" x14ac:dyDescent="0.2">
      <c r="A147" s="203">
        <v>354</v>
      </c>
      <c r="B147" s="113">
        <v>354</v>
      </c>
      <c r="C147" s="65">
        <v>1300035356770</v>
      </c>
      <c r="D147" s="204"/>
      <c r="E147" s="113"/>
      <c r="F147" s="65"/>
      <c r="G147" s="66" t="s">
        <v>958</v>
      </c>
      <c r="H147" s="70" t="s">
        <v>612</v>
      </c>
      <c r="I147" s="71">
        <v>211.59</v>
      </c>
      <c r="J147" s="71">
        <v>11.1</v>
      </c>
      <c r="K147" s="71">
        <v>11.1</v>
      </c>
      <c r="L147" s="72" t="s">
        <v>612</v>
      </c>
      <c r="M147" s="73" t="s">
        <v>612</v>
      </c>
      <c r="N147" s="73" t="s">
        <v>612</v>
      </c>
      <c r="O147" s="73" t="s">
        <v>612</v>
      </c>
    </row>
    <row r="148" spans="1:15" ht="15" hidden="1" customHeight="1" x14ac:dyDescent="0.2">
      <c r="A148" s="203">
        <v>356</v>
      </c>
      <c r="B148" s="113">
        <v>356</v>
      </c>
      <c r="C148" s="65">
        <v>1300035357009</v>
      </c>
      <c r="D148" s="204"/>
      <c r="E148" s="113"/>
      <c r="F148" s="65"/>
      <c r="G148" s="66" t="s">
        <v>959</v>
      </c>
      <c r="H148" s="70" t="s">
        <v>612</v>
      </c>
      <c r="I148" s="71">
        <v>211.59</v>
      </c>
      <c r="J148" s="71">
        <v>4.6900000000000004</v>
      </c>
      <c r="K148" s="71">
        <v>4.6900000000000004</v>
      </c>
      <c r="L148" s="72" t="s">
        <v>612</v>
      </c>
      <c r="M148" s="73" t="s">
        <v>612</v>
      </c>
      <c r="N148" s="73" t="s">
        <v>612</v>
      </c>
      <c r="O148" s="73" t="s">
        <v>612</v>
      </c>
    </row>
    <row r="149" spans="1:15" ht="15" hidden="1" customHeight="1" x14ac:dyDescent="0.2">
      <c r="A149" s="203">
        <v>358</v>
      </c>
      <c r="B149" s="113">
        <v>358</v>
      </c>
      <c r="C149" s="65">
        <v>1300035359600</v>
      </c>
      <c r="D149" s="204"/>
      <c r="E149" s="113"/>
      <c r="F149" s="65"/>
      <c r="G149" s="66" t="s">
        <v>960</v>
      </c>
      <c r="H149" s="70">
        <v>0.27700000000000002</v>
      </c>
      <c r="I149" s="71">
        <v>211.59</v>
      </c>
      <c r="J149" s="71">
        <v>6</v>
      </c>
      <c r="K149" s="71">
        <v>6</v>
      </c>
      <c r="L149" s="72" t="s">
        <v>612</v>
      </c>
      <c r="M149" s="73" t="s">
        <v>612</v>
      </c>
      <c r="N149" s="73" t="s">
        <v>612</v>
      </c>
      <c r="O149" s="73" t="s">
        <v>612</v>
      </c>
    </row>
    <row r="150" spans="1:15" ht="15" hidden="1" customHeight="1" x14ac:dyDescent="0.2">
      <c r="A150" s="203">
        <v>359</v>
      </c>
      <c r="B150" s="113">
        <v>359</v>
      </c>
      <c r="C150" s="65">
        <v>1300035359673</v>
      </c>
      <c r="D150" s="204"/>
      <c r="E150" s="113"/>
      <c r="F150" s="65"/>
      <c r="G150" s="66" t="s">
        <v>961</v>
      </c>
      <c r="H150" s="70">
        <v>0.30499999999999999</v>
      </c>
      <c r="I150" s="71">
        <v>211.59</v>
      </c>
      <c r="J150" s="71">
        <v>5.21</v>
      </c>
      <c r="K150" s="71">
        <v>5.21</v>
      </c>
      <c r="L150" s="72" t="s">
        <v>612</v>
      </c>
      <c r="M150" s="73" t="s">
        <v>612</v>
      </c>
      <c r="N150" s="73" t="s">
        <v>612</v>
      </c>
      <c r="O150" s="73" t="s">
        <v>612</v>
      </c>
    </row>
    <row r="151" spans="1:15" ht="15" hidden="1" customHeight="1" x14ac:dyDescent="0.2">
      <c r="A151" s="203">
        <v>360</v>
      </c>
      <c r="B151" s="113">
        <v>360</v>
      </c>
      <c r="C151" s="65">
        <v>1300035359799</v>
      </c>
      <c r="D151" s="204"/>
      <c r="E151" s="113"/>
      <c r="F151" s="65"/>
      <c r="G151" s="66" t="s">
        <v>962</v>
      </c>
      <c r="H151" s="70">
        <v>0.29899999999999999</v>
      </c>
      <c r="I151" s="71">
        <v>211.59</v>
      </c>
      <c r="J151" s="71">
        <v>5.72</v>
      </c>
      <c r="K151" s="71">
        <v>5.72</v>
      </c>
      <c r="L151" s="72" t="s">
        <v>612</v>
      </c>
      <c r="M151" s="73" t="s">
        <v>612</v>
      </c>
      <c r="N151" s="73" t="s">
        <v>612</v>
      </c>
      <c r="O151" s="73" t="s">
        <v>612</v>
      </c>
    </row>
    <row r="152" spans="1:15" ht="15" hidden="1" customHeight="1" x14ac:dyDescent="0.2">
      <c r="A152" s="203">
        <v>361</v>
      </c>
      <c r="B152" s="113">
        <v>361</v>
      </c>
      <c r="C152" s="65">
        <v>1300035359901</v>
      </c>
      <c r="D152" s="204"/>
      <c r="E152" s="113"/>
      <c r="F152" s="65"/>
      <c r="G152" s="66" t="s">
        <v>963</v>
      </c>
      <c r="H152" s="70" t="s">
        <v>612</v>
      </c>
      <c r="I152" s="71">
        <v>211.59</v>
      </c>
      <c r="J152" s="71">
        <v>10.039999999999999</v>
      </c>
      <c r="K152" s="71">
        <v>10.039999999999999</v>
      </c>
      <c r="L152" s="72" t="s">
        <v>612</v>
      </c>
      <c r="M152" s="73" t="s">
        <v>612</v>
      </c>
      <c r="N152" s="73" t="s">
        <v>612</v>
      </c>
      <c r="O152" s="73" t="s">
        <v>612</v>
      </c>
    </row>
    <row r="153" spans="1:15" ht="15" hidden="1" customHeight="1" x14ac:dyDescent="0.2">
      <c r="A153" s="203">
        <v>362</v>
      </c>
      <c r="B153" s="113">
        <v>362</v>
      </c>
      <c r="C153" s="65">
        <v>1300035360181</v>
      </c>
      <c r="D153" s="204"/>
      <c r="E153" s="113"/>
      <c r="F153" s="65"/>
      <c r="G153" s="66" t="s">
        <v>964</v>
      </c>
      <c r="H153" s="70">
        <v>0.70599999999999996</v>
      </c>
      <c r="I153" s="71">
        <v>211.59</v>
      </c>
      <c r="J153" s="71">
        <v>18.79</v>
      </c>
      <c r="K153" s="71">
        <v>18.79</v>
      </c>
      <c r="L153" s="72" t="s">
        <v>612</v>
      </c>
      <c r="M153" s="73" t="s">
        <v>612</v>
      </c>
      <c r="N153" s="73" t="s">
        <v>612</v>
      </c>
      <c r="O153" s="73" t="s">
        <v>612</v>
      </c>
    </row>
    <row r="154" spans="1:15" ht="15" hidden="1" customHeight="1" x14ac:dyDescent="0.2">
      <c r="A154" s="203">
        <v>363</v>
      </c>
      <c r="B154" s="113">
        <v>363</v>
      </c>
      <c r="C154" s="65">
        <v>1300035360580</v>
      </c>
      <c r="D154" s="204"/>
      <c r="E154" s="113"/>
      <c r="F154" s="65"/>
      <c r="G154" s="66" t="s">
        <v>965</v>
      </c>
      <c r="H154" s="70">
        <v>9.1999999999999998E-2</v>
      </c>
      <c r="I154" s="71">
        <v>211.59</v>
      </c>
      <c r="J154" s="71">
        <v>10.07</v>
      </c>
      <c r="K154" s="71">
        <v>10.07</v>
      </c>
      <c r="L154" s="72" t="s">
        <v>612</v>
      </c>
      <c r="M154" s="73" t="s">
        <v>612</v>
      </c>
      <c r="N154" s="73" t="s">
        <v>612</v>
      </c>
      <c r="O154" s="73" t="s">
        <v>612</v>
      </c>
    </row>
    <row r="155" spans="1:15" ht="15" hidden="1" customHeight="1" x14ac:dyDescent="0.2">
      <c r="A155" s="203">
        <v>364</v>
      </c>
      <c r="B155" s="113">
        <v>364</v>
      </c>
      <c r="C155" s="65">
        <v>1300035360679</v>
      </c>
      <c r="D155" s="204"/>
      <c r="E155" s="113"/>
      <c r="F155" s="65"/>
      <c r="G155" s="66" t="s">
        <v>966</v>
      </c>
      <c r="H155" s="70">
        <v>9.1999999999999998E-2</v>
      </c>
      <c r="I155" s="71">
        <v>1144.49</v>
      </c>
      <c r="J155" s="71">
        <v>3.06</v>
      </c>
      <c r="K155" s="71">
        <v>3.06</v>
      </c>
      <c r="L155" s="72" t="s">
        <v>612</v>
      </c>
      <c r="M155" s="73" t="s">
        <v>612</v>
      </c>
      <c r="N155" s="73" t="s">
        <v>612</v>
      </c>
      <c r="O155" s="73" t="s">
        <v>612</v>
      </c>
    </row>
    <row r="156" spans="1:15" ht="15" hidden="1" customHeight="1" x14ac:dyDescent="0.2">
      <c r="A156" s="203">
        <v>365</v>
      </c>
      <c r="B156" s="113">
        <v>365</v>
      </c>
      <c r="C156" s="65">
        <v>1300035360688</v>
      </c>
      <c r="D156" s="204"/>
      <c r="E156" s="113"/>
      <c r="F156" s="65"/>
      <c r="G156" s="66" t="s">
        <v>967</v>
      </c>
      <c r="H156" s="70">
        <v>9.6000000000000002E-2</v>
      </c>
      <c r="I156" s="71">
        <v>211.59</v>
      </c>
      <c r="J156" s="71">
        <v>9.44</v>
      </c>
      <c r="K156" s="71">
        <v>9.44</v>
      </c>
      <c r="L156" s="72" t="s">
        <v>612</v>
      </c>
      <c r="M156" s="73" t="s">
        <v>612</v>
      </c>
      <c r="N156" s="73" t="s">
        <v>612</v>
      </c>
      <c r="O156" s="73" t="s">
        <v>612</v>
      </c>
    </row>
    <row r="157" spans="1:15" ht="15" hidden="1" customHeight="1" x14ac:dyDescent="0.2">
      <c r="A157" s="203">
        <v>366</v>
      </c>
      <c r="B157" s="113">
        <v>366</v>
      </c>
      <c r="C157" s="65">
        <v>1300035361130</v>
      </c>
      <c r="D157" s="204"/>
      <c r="E157" s="113"/>
      <c r="F157" s="65"/>
      <c r="G157" s="66" t="s">
        <v>968</v>
      </c>
      <c r="H157" s="70">
        <v>2.1779999999999999</v>
      </c>
      <c r="I157" s="71">
        <v>211.59</v>
      </c>
      <c r="J157" s="71">
        <v>7.88</v>
      </c>
      <c r="K157" s="71">
        <v>7.88</v>
      </c>
      <c r="L157" s="72" t="s">
        <v>612</v>
      </c>
      <c r="M157" s="73" t="s">
        <v>612</v>
      </c>
      <c r="N157" s="73" t="s">
        <v>612</v>
      </c>
      <c r="O157" s="73" t="s">
        <v>612</v>
      </c>
    </row>
    <row r="158" spans="1:15" ht="15" hidden="1" customHeight="1" x14ac:dyDescent="0.2">
      <c r="A158" s="203">
        <v>367</v>
      </c>
      <c r="B158" s="113">
        <v>367</v>
      </c>
      <c r="C158" s="65">
        <v>1300035361812</v>
      </c>
      <c r="D158" s="204"/>
      <c r="E158" s="113"/>
      <c r="F158" s="65"/>
      <c r="G158" s="66" t="s">
        <v>969</v>
      </c>
      <c r="H158" s="70" t="s">
        <v>612</v>
      </c>
      <c r="I158" s="71">
        <v>211.59</v>
      </c>
      <c r="J158" s="71">
        <v>4.37</v>
      </c>
      <c r="K158" s="71">
        <v>4.37</v>
      </c>
      <c r="L158" s="72" t="s">
        <v>612</v>
      </c>
      <c r="M158" s="73" t="s">
        <v>612</v>
      </c>
      <c r="N158" s="73" t="s">
        <v>612</v>
      </c>
      <c r="O158" s="73" t="s">
        <v>612</v>
      </c>
    </row>
    <row r="159" spans="1:15" ht="15" hidden="1" customHeight="1" x14ac:dyDescent="0.2">
      <c r="A159" s="203">
        <v>368</v>
      </c>
      <c r="B159" s="113">
        <v>368</v>
      </c>
      <c r="C159" s="65">
        <v>1300035361983</v>
      </c>
      <c r="D159" s="204"/>
      <c r="E159" s="113"/>
      <c r="F159" s="65"/>
      <c r="G159" s="66" t="s">
        <v>970</v>
      </c>
      <c r="H159" s="70">
        <v>2.2130000000000001</v>
      </c>
      <c r="I159" s="71">
        <v>211.59</v>
      </c>
      <c r="J159" s="71">
        <v>3.07</v>
      </c>
      <c r="K159" s="71">
        <v>3.07</v>
      </c>
      <c r="L159" s="72" t="s">
        <v>612</v>
      </c>
      <c r="M159" s="73" t="s">
        <v>612</v>
      </c>
      <c r="N159" s="73" t="s">
        <v>612</v>
      </c>
      <c r="O159" s="73" t="s">
        <v>612</v>
      </c>
    </row>
    <row r="160" spans="1:15" ht="15" hidden="1" customHeight="1" x14ac:dyDescent="0.2">
      <c r="A160" s="203">
        <v>369</v>
      </c>
      <c r="B160" s="113">
        <v>369</v>
      </c>
      <c r="C160" s="65">
        <v>1300035362295</v>
      </c>
      <c r="D160" s="204"/>
      <c r="E160" s="113"/>
      <c r="F160" s="65"/>
      <c r="G160" s="66" t="s">
        <v>971</v>
      </c>
      <c r="H160" s="70">
        <v>0.151</v>
      </c>
      <c r="I160" s="71">
        <v>211.59</v>
      </c>
      <c r="J160" s="71">
        <v>1.82</v>
      </c>
      <c r="K160" s="71">
        <v>1.82</v>
      </c>
      <c r="L160" s="72" t="s">
        <v>612</v>
      </c>
      <c r="M160" s="73" t="s">
        <v>612</v>
      </c>
      <c r="N160" s="73" t="s">
        <v>612</v>
      </c>
      <c r="O160" s="73" t="s">
        <v>612</v>
      </c>
    </row>
    <row r="161" spans="1:15" ht="15" hidden="1" customHeight="1" x14ac:dyDescent="0.2">
      <c r="A161" s="203">
        <v>370</v>
      </c>
      <c r="B161" s="113">
        <v>370</v>
      </c>
      <c r="C161" s="65">
        <v>1300035362700</v>
      </c>
      <c r="D161" s="204"/>
      <c r="E161" s="113"/>
      <c r="F161" s="65"/>
      <c r="G161" s="66" t="s">
        <v>972</v>
      </c>
      <c r="H161" s="70">
        <v>0.29799999999999999</v>
      </c>
      <c r="I161" s="71">
        <v>211.59</v>
      </c>
      <c r="J161" s="71">
        <v>2.86</v>
      </c>
      <c r="K161" s="71">
        <v>2.86</v>
      </c>
      <c r="L161" s="72" t="s">
        <v>612</v>
      </c>
      <c r="M161" s="73" t="s">
        <v>612</v>
      </c>
      <c r="N161" s="73" t="s">
        <v>612</v>
      </c>
      <c r="O161" s="73" t="s">
        <v>612</v>
      </c>
    </row>
    <row r="162" spans="1:15" ht="15" hidden="1" customHeight="1" x14ac:dyDescent="0.2">
      <c r="A162" s="203">
        <v>371</v>
      </c>
      <c r="B162" s="113">
        <v>371</v>
      </c>
      <c r="C162" s="65">
        <v>1300035362904</v>
      </c>
      <c r="D162" s="204"/>
      <c r="E162" s="113"/>
      <c r="F162" s="65"/>
      <c r="G162" s="66" t="s">
        <v>973</v>
      </c>
      <c r="H162" s="70">
        <v>1.0089999999999999</v>
      </c>
      <c r="I162" s="71">
        <v>19809.09</v>
      </c>
      <c r="J162" s="71" t="s">
        <v>612</v>
      </c>
      <c r="K162" s="71" t="s">
        <v>612</v>
      </c>
      <c r="L162" s="72" t="s">
        <v>612</v>
      </c>
      <c r="M162" s="73" t="s">
        <v>612</v>
      </c>
      <c r="N162" s="73" t="s">
        <v>612</v>
      </c>
      <c r="O162" s="73" t="s">
        <v>612</v>
      </c>
    </row>
    <row r="163" spans="1:15" ht="15" hidden="1" customHeight="1" x14ac:dyDescent="0.2">
      <c r="A163" s="203">
        <v>372</v>
      </c>
      <c r="B163" s="113">
        <v>372</v>
      </c>
      <c r="C163" s="65">
        <v>1300035362978</v>
      </c>
      <c r="D163" s="204"/>
      <c r="E163" s="113"/>
      <c r="F163" s="65"/>
      <c r="G163" s="66" t="s">
        <v>974</v>
      </c>
      <c r="H163" s="70">
        <v>1.032</v>
      </c>
      <c r="I163" s="71">
        <v>211.59</v>
      </c>
      <c r="J163" s="71">
        <v>5.78</v>
      </c>
      <c r="K163" s="71">
        <v>5.78</v>
      </c>
      <c r="L163" s="72" t="s">
        <v>612</v>
      </c>
      <c r="M163" s="73" t="s">
        <v>612</v>
      </c>
      <c r="N163" s="73" t="s">
        <v>612</v>
      </c>
      <c r="O163" s="73" t="s">
        <v>612</v>
      </c>
    </row>
    <row r="164" spans="1:15" ht="15" hidden="1" customHeight="1" x14ac:dyDescent="0.2">
      <c r="A164" s="203">
        <v>373</v>
      </c>
      <c r="B164" s="113">
        <v>373</v>
      </c>
      <c r="C164" s="65">
        <v>1300035363067</v>
      </c>
      <c r="D164" s="204"/>
      <c r="E164" s="113"/>
      <c r="F164" s="65"/>
      <c r="G164" s="66" t="s">
        <v>975</v>
      </c>
      <c r="H164" s="70" t="s">
        <v>612</v>
      </c>
      <c r="I164" s="71">
        <v>211.59</v>
      </c>
      <c r="J164" s="71">
        <v>5.45</v>
      </c>
      <c r="K164" s="71">
        <v>5.45</v>
      </c>
      <c r="L164" s="72" t="s">
        <v>612</v>
      </c>
      <c r="M164" s="73" t="s">
        <v>612</v>
      </c>
      <c r="N164" s="73" t="s">
        <v>612</v>
      </c>
      <c r="O164" s="73" t="s">
        <v>612</v>
      </c>
    </row>
    <row r="165" spans="1:15" ht="15" hidden="1" customHeight="1" x14ac:dyDescent="0.2">
      <c r="A165" s="203">
        <v>374</v>
      </c>
      <c r="B165" s="113">
        <v>374</v>
      </c>
      <c r="C165" s="65">
        <v>1300035363191</v>
      </c>
      <c r="D165" s="204"/>
      <c r="E165" s="113"/>
      <c r="F165" s="65"/>
      <c r="G165" s="66" t="s">
        <v>976</v>
      </c>
      <c r="H165" s="70" t="s">
        <v>612</v>
      </c>
      <c r="I165" s="71">
        <v>211.59</v>
      </c>
      <c r="J165" s="71">
        <v>9.06</v>
      </c>
      <c r="K165" s="71">
        <v>9.06</v>
      </c>
      <c r="L165" s="72" t="s">
        <v>612</v>
      </c>
      <c r="M165" s="73" t="s">
        <v>612</v>
      </c>
      <c r="N165" s="73" t="s">
        <v>612</v>
      </c>
      <c r="O165" s="73" t="s">
        <v>612</v>
      </c>
    </row>
    <row r="166" spans="1:15" ht="15" hidden="1" customHeight="1" x14ac:dyDescent="0.2">
      <c r="A166" s="203">
        <v>375</v>
      </c>
      <c r="B166" s="113">
        <v>375</v>
      </c>
      <c r="C166" s="65">
        <v>1300035363225</v>
      </c>
      <c r="D166" s="204"/>
      <c r="E166" s="113"/>
      <c r="F166" s="65"/>
      <c r="G166" s="66" t="s">
        <v>977</v>
      </c>
      <c r="H166" s="70">
        <v>0.86099999999999999</v>
      </c>
      <c r="I166" s="71">
        <v>211.59</v>
      </c>
      <c r="J166" s="71">
        <v>5</v>
      </c>
      <c r="K166" s="71">
        <v>5</v>
      </c>
      <c r="L166" s="72" t="s">
        <v>612</v>
      </c>
      <c r="M166" s="73" t="s">
        <v>612</v>
      </c>
      <c r="N166" s="73" t="s">
        <v>612</v>
      </c>
      <c r="O166" s="73" t="s">
        <v>612</v>
      </c>
    </row>
    <row r="167" spans="1:15" ht="15" hidden="1" customHeight="1" x14ac:dyDescent="0.2">
      <c r="A167" s="203">
        <v>376</v>
      </c>
      <c r="B167" s="113">
        <v>376</v>
      </c>
      <c r="C167" s="65">
        <v>1300035363252</v>
      </c>
      <c r="D167" s="204"/>
      <c r="E167" s="113"/>
      <c r="F167" s="65"/>
      <c r="G167" s="66" t="s">
        <v>978</v>
      </c>
      <c r="H167" s="70" t="s">
        <v>612</v>
      </c>
      <c r="I167" s="71">
        <v>211.59</v>
      </c>
      <c r="J167" s="71">
        <v>9.4</v>
      </c>
      <c r="K167" s="71">
        <v>9.4</v>
      </c>
      <c r="L167" s="72" t="s">
        <v>612</v>
      </c>
      <c r="M167" s="73" t="s">
        <v>612</v>
      </c>
      <c r="N167" s="73" t="s">
        <v>612</v>
      </c>
      <c r="O167" s="73" t="s">
        <v>612</v>
      </c>
    </row>
    <row r="168" spans="1:15" ht="15" hidden="1" customHeight="1" x14ac:dyDescent="0.2">
      <c r="A168" s="203">
        <v>377</v>
      </c>
      <c r="B168" s="113">
        <v>377</v>
      </c>
      <c r="C168" s="65">
        <v>1300035363883</v>
      </c>
      <c r="D168" s="204">
        <v>719</v>
      </c>
      <c r="E168" s="113">
        <v>719</v>
      </c>
      <c r="F168" s="65">
        <v>1300060263839</v>
      </c>
      <c r="G168" s="66" t="s">
        <v>979</v>
      </c>
      <c r="H168" s="70">
        <v>1.0009999999999999</v>
      </c>
      <c r="I168" s="71">
        <v>123.9</v>
      </c>
      <c r="J168" s="71">
        <v>1.76</v>
      </c>
      <c r="K168" s="71">
        <v>1.76</v>
      </c>
      <c r="L168" s="72" t="s">
        <v>612</v>
      </c>
      <c r="M168" s="73">
        <v>87.69</v>
      </c>
      <c r="N168" s="73">
        <v>0.05</v>
      </c>
      <c r="O168" s="73">
        <v>0.05</v>
      </c>
    </row>
    <row r="169" spans="1:15" ht="15" hidden="1" customHeight="1" x14ac:dyDescent="0.2">
      <c r="A169" s="203">
        <v>378</v>
      </c>
      <c r="B169" s="113">
        <v>378</v>
      </c>
      <c r="C169" s="65">
        <v>1300035364060</v>
      </c>
      <c r="D169" s="204">
        <v>719</v>
      </c>
      <c r="E169" s="113">
        <v>719</v>
      </c>
      <c r="F169" s="65">
        <v>1300060263839</v>
      </c>
      <c r="G169" s="66" t="s">
        <v>980</v>
      </c>
      <c r="H169" s="70">
        <v>1.014</v>
      </c>
      <c r="I169" s="71">
        <v>2077.39</v>
      </c>
      <c r="J169" s="71">
        <v>8.1199999999999992</v>
      </c>
      <c r="K169" s="71">
        <v>8.1199999999999992</v>
      </c>
      <c r="L169" s="72" t="s">
        <v>612</v>
      </c>
      <c r="M169" s="73" t="s">
        <v>612</v>
      </c>
      <c r="N169" s="73" t="s">
        <v>612</v>
      </c>
      <c r="O169" s="73" t="s">
        <v>612</v>
      </c>
    </row>
    <row r="170" spans="1:15" ht="15" hidden="1" customHeight="1" x14ac:dyDescent="0.2">
      <c r="A170" s="203">
        <v>379</v>
      </c>
      <c r="B170" s="113">
        <v>379</v>
      </c>
      <c r="C170" s="65">
        <v>1300035364177</v>
      </c>
      <c r="D170" s="204"/>
      <c r="E170" s="113"/>
      <c r="F170" s="65"/>
      <c r="G170" s="66" t="s">
        <v>981</v>
      </c>
      <c r="H170" s="70">
        <v>0.94399999999999995</v>
      </c>
      <c r="I170" s="71">
        <v>211.59</v>
      </c>
      <c r="J170" s="71">
        <v>13.01</v>
      </c>
      <c r="K170" s="71">
        <v>13.01</v>
      </c>
      <c r="L170" s="72" t="s">
        <v>612</v>
      </c>
      <c r="M170" s="73" t="s">
        <v>612</v>
      </c>
      <c r="N170" s="73" t="s">
        <v>612</v>
      </c>
      <c r="O170" s="73" t="s">
        <v>612</v>
      </c>
    </row>
    <row r="171" spans="1:15" ht="15" hidden="1" customHeight="1" x14ac:dyDescent="0.2">
      <c r="A171" s="203">
        <v>380</v>
      </c>
      <c r="B171" s="113">
        <v>380</v>
      </c>
      <c r="C171" s="65">
        <v>1300035364256</v>
      </c>
      <c r="D171" s="204"/>
      <c r="E171" s="113"/>
      <c r="F171" s="65"/>
      <c r="G171" s="66" t="s">
        <v>982</v>
      </c>
      <c r="H171" s="70">
        <v>0.95499999999999996</v>
      </c>
      <c r="I171" s="71">
        <v>211.59</v>
      </c>
      <c r="J171" s="71">
        <v>8.3800000000000008</v>
      </c>
      <c r="K171" s="71">
        <v>8.3800000000000008</v>
      </c>
      <c r="L171" s="72" t="s">
        <v>612</v>
      </c>
      <c r="M171" s="73" t="s">
        <v>612</v>
      </c>
      <c r="N171" s="73" t="s">
        <v>612</v>
      </c>
      <c r="O171" s="73" t="s">
        <v>612</v>
      </c>
    </row>
    <row r="172" spans="1:15" ht="15" hidden="1" customHeight="1" x14ac:dyDescent="0.2">
      <c r="A172" s="203">
        <v>381</v>
      </c>
      <c r="B172" s="113">
        <v>381</v>
      </c>
      <c r="C172" s="65">
        <v>1300035364432</v>
      </c>
      <c r="D172" s="204"/>
      <c r="E172" s="113"/>
      <c r="F172" s="65"/>
      <c r="G172" s="66" t="s">
        <v>983</v>
      </c>
      <c r="H172" s="70">
        <v>0.92500000000000004</v>
      </c>
      <c r="I172" s="71">
        <v>211.59</v>
      </c>
      <c r="J172" s="71">
        <v>4.8499999999999996</v>
      </c>
      <c r="K172" s="71">
        <v>4.8499999999999996</v>
      </c>
      <c r="L172" s="72" t="s">
        <v>612</v>
      </c>
      <c r="M172" s="73" t="s">
        <v>612</v>
      </c>
      <c r="N172" s="73" t="s">
        <v>612</v>
      </c>
      <c r="O172" s="73" t="s">
        <v>612</v>
      </c>
    </row>
    <row r="173" spans="1:15" ht="15" hidden="1" customHeight="1" x14ac:dyDescent="0.2">
      <c r="A173" s="203">
        <v>382</v>
      </c>
      <c r="B173" s="113">
        <v>382</v>
      </c>
      <c r="C173" s="65">
        <v>1300035364646</v>
      </c>
      <c r="D173" s="204"/>
      <c r="E173" s="113"/>
      <c r="F173" s="65"/>
      <c r="G173" s="66" t="s">
        <v>984</v>
      </c>
      <c r="H173" s="70">
        <v>0.92600000000000005</v>
      </c>
      <c r="I173" s="71">
        <v>211.59</v>
      </c>
      <c r="J173" s="71">
        <v>10.44</v>
      </c>
      <c r="K173" s="71">
        <v>10.44</v>
      </c>
      <c r="L173" s="72" t="s">
        <v>612</v>
      </c>
      <c r="M173" s="73" t="s">
        <v>612</v>
      </c>
      <c r="N173" s="73" t="s">
        <v>612</v>
      </c>
      <c r="O173" s="73" t="s">
        <v>612</v>
      </c>
    </row>
    <row r="174" spans="1:15" ht="15" hidden="1" customHeight="1" x14ac:dyDescent="0.2">
      <c r="A174" s="203">
        <v>383</v>
      </c>
      <c r="B174" s="113">
        <v>383</v>
      </c>
      <c r="C174" s="65">
        <v>1300035364822</v>
      </c>
      <c r="D174" s="204"/>
      <c r="E174" s="113"/>
      <c r="F174" s="65"/>
      <c r="G174" s="66" t="s">
        <v>985</v>
      </c>
      <c r="H174" s="70">
        <v>0.94599999999999995</v>
      </c>
      <c r="I174" s="71">
        <v>211.59</v>
      </c>
      <c r="J174" s="71">
        <v>8.33</v>
      </c>
      <c r="K174" s="71">
        <v>8.33</v>
      </c>
      <c r="L174" s="72" t="s">
        <v>612</v>
      </c>
      <c r="M174" s="73" t="s">
        <v>612</v>
      </c>
      <c r="N174" s="73" t="s">
        <v>612</v>
      </c>
      <c r="O174" s="73" t="s">
        <v>612</v>
      </c>
    </row>
    <row r="175" spans="1:15" ht="15" hidden="1" customHeight="1" x14ac:dyDescent="0.2">
      <c r="A175" s="203">
        <v>384</v>
      </c>
      <c r="B175" s="113">
        <v>384</v>
      </c>
      <c r="C175" s="65">
        <v>1300035365161</v>
      </c>
      <c r="D175" s="204"/>
      <c r="E175" s="113"/>
      <c r="F175" s="65"/>
      <c r="G175" s="66" t="s">
        <v>986</v>
      </c>
      <c r="H175" s="70">
        <v>0.93</v>
      </c>
      <c r="I175" s="71">
        <v>211.59</v>
      </c>
      <c r="J175" s="71">
        <v>15.05</v>
      </c>
      <c r="K175" s="71">
        <v>15.05</v>
      </c>
      <c r="L175" s="72" t="s">
        <v>612</v>
      </c>
      <c r="M175" s="73" t="s">
        <v>612</v>
      </c>
      <c r="N175" s="73" t="s">
        <v>612</v>
      </c>
      <c r="O175" s="73" t="s">
        <v>612</v>
      </c>
    </row>
    <row r="176" spans="1:15" ht="15" hidden="1" customHeight="1" x14ac:dyDescent="0.2">
      <c r="A176" s="203">
        <v>385</v>
      </c>
      <c r="B176" s="113">
        <v>385</v>
      </c>
      <c r="C176" s="65">
        <v>1300035365240</v>
      </c>
      <c r="D176" s="204"/>
      <c r="E176" s="113"/>
      <c r="F176" s="65"/>
      <c r="G176" s="66" t="s">
        <v>987</v>
      </c>
      <c r="H176" s="70">
        <v>0.95499999999999996</v>
      </c>
      <c r="I176" s="71">
        <v>211.59</v>
      </c>
      <c r="J176" s="71">
        <v>8.49</v>
      </c>
      <c r="K176" s="71">
        <v>8.49</v>
      </c>
      <c r="L176" s="72" t="s">
        <v>612</v>
      </c>
      <c r="M176" s="73" t="s">
        <v>612</v>
      </c>
      <c r="N176" s="73" t="s">
        <v>612</v>
      </c>
      <c r="O176" s="73" t="s">
        <v>612</v>
      </c>
    </row>
    <row r="177" spans="1:15" ht="15" hidden="1" customHeight="1" x14ac:dyDescent="0.2">
      <c r="A177" s="203">
        <v>386</v>
      </c>
      <c r="B177" s="113">
        <v>386</v>
      </c>
      <c r="C177" s="65">
        <v>1300035365287</v>
      </c>
      <c r="D177" s="204"/>
      <c r="E177" s="113"/>
      <c r="F177" s="65"/>
      <c r="G177" s="66" t="s">
        <v>988</v>
      </c>
      <c r="H177" s="70">
        <v>0.96299999999999997</v>
      </c>
      <c r="I177" s="71">
        <v>211.59</v>
      </c>
      <c r="J177" s="71">
        <v>15.48</v>
      </c>
      <c r="K177" s="71">
        <v>15.48</v>
      </c>
      <c r="L177" s="72" t="s">
        <v>612</v>
      </c>
      <c r="M177" s="73" t="s">
        <v>612</v>
      </c>
      <c r="N177" s="73" t="s">
        <v>612</v>
      </c>
      <c r="O177" s="73" t="s">
        <v>612</v>
      </c>
    </row>
    <row r="178" spans="1:15" ht="15" hidden="1" customHeight="1" x14ac:dyDescent="0.2">
      <c r="A178" s="203">
        <v>387</v>
      </c>
      <c r="B178" s="113">
        <v>387</v>
      </c>
      <c r="C178" s="65">
        <v>1300035366494</v>
      </c>
      <c r="D178" s="204"/>
      <c r="E178" s="113"/>
      <c r="F178" s="65"/>
      <c r="G178" s="66" t="s">
        <v>989</v>
      </c>
      <c r="H178" s="70" t="s">
        <v>612</v>
      </c>
      <c r="I178" s="71">
        <v>211.59</v>
      </c>
      <c r="J178" s="71">
        <v>12.62</v>
      </c>
      <c r="K178" s="71">
        <v>12.62</v>
      </c>
      <c r="L178" s="72" t="s">
        <v>612</v>
      </c>
      <c r="M178" s="73" t="s">
        <v>612</v>
      </c>
      <c r="N178" s="73" t="s">
        <v>612</v>
      </c>
      <c r="O178" s="73" t="s">
        <v>612</v>
      </c>
    </row>
    <row r="179" spans="1:15" ht="15" hidden="1" customHeight="1" x14ac:dyDescent="0.2">
      <c r="A179" s="203">
        <v>388</v>
      </c>
      <c r="B179" s="113">
        <v>388</v>
      </c>
      <c r="C179" s="65">
        <v>1300035366801</v>
      </c>
      <c r="D179" s="204"/>
      <c r="E179" s="113"/>
      <c r="F179" s="65"/>
      <c r="G179" s="66" t="s">
        <v>990</v>
      </c>
      <c r="H179" s="70" t="s">
        <v>612</v>
      </c>
      <c r="I179" s="71">
        <v>211.59</v>
      </c>
      <c r="J179" s="71">
        <v>11.58</v>
      </c>
      <c r="K179" s="71">
        <v>11.58</v>
      </c>
      <c r="L179" s="72" t="s">
        <v>612</v>
      </c>
      <c r="M179" s="73" t="s">
        <v>612</v>
      </c>
      <c r="N179" s="73" t="s">
        <v>612</v>
      </c>
      <c r="O179" s="73" t="s">
        <v>612</v>
      </c>
    </row>
    <row r="180" spans="1:15" ht="15" hidden="1" customHeight="1" x14ac:dyDescent="0.2">
      <c r="A180" s="203">
        <v>389</v>
      </c>
      <c r="B180" s="113">
        <v>389</v>
      </c>
      <c r="C180" s="65">
        <v>1300035368232</v>
      </c>
      <c r="D180" s="204">
        <v>721</v>
      </c>
      <c r="E180" s="113">
        <v>721</v>
      </c>
      <c r="F180" s="65">
        <v>1300060267898</v>
      </c>
      <c r="G180" s="66" t="s">
        <v>991</v>
      </c>
      <c r="H180" s="70" t="s">
        <v>612</v>
      </c>
      <c r="I180" s="71">
        <v>135.06</v>
      </c>
      <c r="J180" s="71">
        <v>9.15</v>
      </c>
      <c r="K180" s="71">
        <v>9.15</v>
      </c>
      <c r="L180" s="72" t="s">
        <v>612</v>
      </c>
      <c r="M180" s="73">
        <v>76.53</v>
      </c>
      <c r="N180" s="73">
        <v>0.05</v>
      </c>
      <c r="O180" s="73">
        <v>0.05</v>
      </c>
    </row>
    <row r="181" spans="1:15" ht="15" hidden="1" customHeight="1" x14ac:dyDescent="0.2">
      <c r="A181" s="203">
        <v>391</v>
      </c>
      <c r="B181" s="113">
        <v>391</v>
      </c>
      <c r="C181" s="65">
        <v>1300035368400</v>
      </c>
      <c r="D181" s="204"/>
      <c r="E181" s="113"/>
      <c r="F181" s="65"/>
      <c r="G181" s="66" t="s">
        <v>992</v>
      </c>
      <c r="H181" s="70" t="s">
        <v>612</v>
      </c>
      <c r="I181" s="71">
        <v>211.59</v>
      </c>
      <c r="J181" s="71">
        <v>7.19</v>
      </c>
      <c r="K181" s="71">
        <v>7.19</v>
      </c>
      <c r="L181" s="72" t="s">
        <v>612</v>
      </c>
      <c r="M181" s="73" t="s">
        <v>612</v>
      </c>
      <c r="N181" s="73" t="s">
        <v>612</v>
      </c>
      <c r="O181" s="73" t="s">
        <v>612</v>
      </c>
    </row>
    <row r="182" spans="1:15" ht="15" hidden="1" customHeight="1" x14ac:dyDescent="0.2">
      <c r="A182" s="203">
        <v>392</v>
      </c>
      <c r="B182" s="113">
        <v>392</v>
      </c>
      <c r="C182" s="65">
        <v>1300035368428</v>
      </c>
      <c r="D182" s="204"/>
      <c r="E182" s="113"/>
      <c r="F182" s="65"/>
      <c r="G182" s="66" t="s">
        <v>993</v>
      </c>
      <c r="H182" s="70" t="s">
        <v>612</v>
      </c>
      <c r="I182" s="71">
        <v>211.59</v>
      </c>
      <c r="J182" s="71">
        <v>10.52</v>
      </c>
      <c r="K182" s="71">
        <v>10.52</v>
      </c>
      <c r="L182" s="72" t="s">
        <v>612</v>
      </c>
      <c r="M182" s="73" t="s">
        <v>612</v>
      </c>
      <c r="N182" s="73" t="s">
        <v>612</v>
      </c>
      <c r="O182" s="73" t="s">
        <v>612</v>
      </c>
    </row>
    <row r="183" spans="1:15" ht="15" hidden="1" customHeight="1" x14ac:dyDescent="0.2">
      <c r="A183" s="203">
        <v>393</v>
      </c>
      <c r="B183" s="113">
        <v>393</v>
      </c>
      <c r="C183" s="65">
        <v>1300035370116</v>
      </c>
      <c r="D183" s="204"/>
      <c r="E183" s="113"/>
      <c r="F183" s="65"/>
      <c r="G183" s="66" t="s">
        <v>994</v>
      </c>
      <c r="H183" s="70">
        <v>0.34699999999999998</v>
      </c>
      <c r="I183" s="71">
        <v>211.59</v>
      </c>
      <c r="J183" s="71">
        <v>18.11</v>
      </c>
      <c r="K183" s="71">
        <v>18.11</v>
      </c>
      <c r="L183" s="72" t="s">
        <v>612</v>
      </c>
      <c r="M183" s="73" t="s">
        <v>612</v>
      </c>
      <c r="N183" s="73" t="s">
        <v>612</v>
      </c>
      <c r="O183" s="73" t="s">
        <v>612</v>
      </c>
    </row>
    <row r="184" spans="1:15" ht="15" hidden="1" customHeight="1" x14ac:dyDescent="0.2">
      <c r="A184" s="203">
        <v>394</v>
      </c>
      <c r="B184" s="113">
        <v>394</v>
      </c>
      <c r="C184" s="65">
        <v>1300035618356</v>
      </c>
      <c r="D184" s="204"/>
      <c r="E184" s="113"/>
      <c r="F184" s="65"/>
      <c r="G184" s="66" t="s">
        <v>995</v>
      </c>
      <c r="H184" s="70" t="s">
        <v>612</v>
      </c>
      <c r="I184" s="71">
        <v>211.59</v>
      </c>
      <c r="J184" s="71">
        <v>7.41</v>
      </c>
      <c r="K184" s="71">
        <v>7.41</v>
      </c>
      <c r="L184" s="72" t="s">
        <v>612</v>
      </c>
      <c r="M184" s="73" t="s">
        <v>612</v>
      </c>
      <c r="N184" s="73" t="s">
        <v>612</v>
      </c>
      <c r="O184" s="73" t="s">
        <v>612</v>
      </c>
    </row>
    <row r="185" spans="1:15" ht="15" hidden="1" customHeight="1" x14ac:dyDescent="0.2">
      <c r="A185" s="203">
        <v>395</v>
      </c>
      <c r="B185" s="113">
        <v>395</v>
      </c>
      <c r="C185" s="65">
        <v>1300038178922</v>
      </c>
      <c r="D185" s="204"/>
      <c r="E185" s="113"/>
      <c r="F185" s="65"/>
      <c r="G185" s="66" t="s">
        <v>996</v>
      </c>
      <c r="H185" s="70">
        <v>1.5069999999999999</v>
      </c>
      <c r="I185" s="71">
        <v>211.59</v>
      </c>
      <c r="J185" s="71">
        <v>7.83</v>
      </c>
      <c r="K185" s="71">
        <v>7.83</v>
      </c>
      <c r="L185" s="72" t="s">
        <v>612</v>
      </c>
      <c r="M185" s="73" t="s">
        <v>612</v>
      </c>
      <c r="N185" s="73" t="s">
        <v>612</v>
      </c>
      <c r="O185" s="73" t="s">
        <v>612</v>
      </c>
    </row>
    <row r="186" spans="1:15" ht="15" hidden="1" customHeight="1" x14ac:dyDescent="0.2">
      <c r="A186" s="203">
        <v>397</v>
      </c>
      <c r="B186" s="113">
        <v>397</v>
      </c>
      <c r="C186" s="65">
        <v>1300050455959</v>
      </c>
      <c r="D186" s="204"/>
      <c r="E186" s="113"/>
      <c r="F186" s="65"/>
      <c r="G186" s="66" t="s">
        <v>997</v>
      </c>
      <c r="H186" s="70">
        <v>0.93500000000000005</v>
      </c>
      <c r="I186" s="71">
        <v>211.59</v>
      </c>
      <c r="J186" s="71">
        <v>4.8899999999999997</v>
      </c>
      <c r="K186" s="71">
        <v>4.8899999999999997</v>
      </c>
      <c r="L186" s="72" t="s">
        <v>612</v>
      </c>
      <c r="M186" s="73" t="s">
        <v>612</v>
      </c>
      <c r="N186" s="73" t="s">
        <v>612</v>
      </c>
      <c r="O186" s="73" t="s">
        <v>612</v>
      </c>
    </row>
    <row r="187" spans="1:15" ht="15" hidden="1" customHeight="1" x14ac:dyDescent="0.2">
      <c r="A187" s="203">
        <v>398</v>
      </c>
      <c r="B187" s="113">
        <v>398</v>
      </c>
      <c r="C187" s="65">
        <v>1300050482127</v>
      </c>
      <c r="D187" s="204"/>
      <c r="E187" s="113"/>
      <c r="F187" s="65"/>
      <c r="G187" s="66" t="s">
        <v>998</v>
      </c>
      <c r="H187" s="70">
        <v>0.86699999999999999</v>
      </c>
      <c r="I187" s="71">
        <v>211.59</v>
      </c>
      <c r="J187" s="71">
        <v>4.5999999999999996</v>
      </c>
      <c r="K187" s="71">
        <v>4.5999999999999996</v>
      </c>
      <c r="L187" s="72" t="s">
        <v>612</v>
      </c>
      <c r="M187" s="73" t="s">
        <v>612</v>
      </c>
      <c r="N187" s="73" t="s">
        <v>612</v>
      </c>
      <c r="O187" s="73" t="s">
        <v>612</v>
      </c>
    </row>
    <row r="188" spans="1:15" ht="15" hidden="1" customHeight="1" x14ac:dyDescent="0.2">
      <c r="A188" s="203">
        <v>399</v>
      </c>
      <c r="B188" s="113">
        <v>399</v>
      </c>
      <c r="C188" s="65">
        <v>1300050628390</v>
      </c>
      <c r="D188" s="204"/>
      <c r="E188" s="113"/>
      <c r="F188" s="65"/>
      <c r="G188" s="66" t="s">
        <v>999</v>
      </c>
      <c r="H188" s="70">
        <v>1.1910000000000001</v>
      </c>
      <c r="I188" s="71">
        <v>38.64</v>
      </c>
      <c r="J188" s="71">
        <v>1.4</v>
      </c>
      <c r="K188" s="71">
        <v>1.4</v>
      </c>
      <c r="L188" s="72" t="s">
        <v>612</v>
      </c>
      <c r="M188" s="73" t="s">
        <v>612</v>
      </c>
      <c r="N188" s="73" t="s">
        <v>612</v>
      </c>
      <c r="O188" s="73" t="s">
        <v>612</v>
      </c>
    </row>
    <row r="189" spans="1:15" ht="15" hidden="1" customHeight="1" x14ac:dyDescent="0.2">
      <c r="A189" s="203">
        <v>450</v>
      </c>
      <c r="B189" s="113">
        <v>450</v>
      </c>
      <c r="C189" s="65">
        <v>1300050632704</v>
      </c>
      <c r="D189" s="204">
        <v>717</v>
      </c>
      <c r="E189" s="113">
        <v>717</v>
      </c>
      <c r="F189" s="65">
        <v>1300050867852</v>
      </c>
      <c r="G189" s="66" t="s">
        <v>1000</v>
      </c>
      <c r="H189" s="70">
        <v>0.93200000000000005</v>
      </c>
      <c r="I189" s="71">
        <v>211.59</v>
      </c>
      <c r="J189" s="71">
        <v>7.56</v>
      </c>
      <c r="K189" s="71">
        <v>7.56</v>
      </c>
      <c r="L189" s="72" t="s">
        <v>612</v>
      </c>
      <c r="M189" s="73" t="s">
        <v>612</v>
      </c>
      <c r="N189" s="73" t="s">
        <v>612</v>
      </c>
      <c r="O189" s="73" t="s">
        <v>612</v>
      </c>
    </row>
    <row r="190" spans="1:15" ht="15" hidden="1" customHeight="1" x14ac:dyDescent="0.2">
      <c r="A190" s="203">
        <v>452</v>
      </c>
      <c r="B190" s="113">
        <v>452</v>
      </c>
      <c r="C190" s="65">
        <v>1300050955454</v>
      </c>
      <c r="D190" s="204"/>
      <c r="E190" s="113"/>
      <c r="F190" s="65"/>
      <c r="G190" s="66" t="s">
        <v>1001</v>
      </c>
      <c r="H190" s="70" t="s">
        <v>612</v>
      </c>
      <c r="I190" s="71">
        <v>11481.59</v>
      </c>
      <c r="J190" s="71" t="s">
        <v>612</v>
      </c>
      <c r="K190" s="71" t="s">
        <v>612</v>
      </c>
      <c r="L190" s="72" t="s">
        <v>612</v>
      </c>
      <c r="M190" s="73" t="s">
        <v>612</v>
      </c>
      <c r="N190" s="73" t="s">
        <v>612</v>
      </c>
      <c r="O190" s="73" t="s">
        <v>612</v>
      </c>
    </row>
    <row r="191" spans="1:15" ht="15" hidden="1" customHeight="1" x14ac:dyDescent="0.2">
      <c r="A191" s="203">
        <v>453</v>
      </c>
      <c r="B191" s="113">
        <v>453</v>
      </c>
      <c r="C191" s="65">
        <v>1300050977573</v>
      </c>
      <c r="D191" s="204">
        <v>720</v>
      </c>
      <c r="E191" s="113">
        <v>720</v>
      </c>
      <c r="F191" s="65">
        <v>1300060574459</v>
      </c>
      <c r="G191" s="66" t="s">
        <v>1002</v>
      </c>
      <c r="H191" s="70">
        <v>0.98799999999999999</v>
      </c>
      <c r="I191" s="71">
        <v>1980.01</v>
      </c>
      <c r="J191" s="71">
        <v>5.68</v>
      </c>
      <c r="K191" s="71">
        <v>5.68</v>
      </c>
      <c r="L191" s="72" t="s">
        <v>612</v>
      </c>
      <c r="M191" s="73">
        <v>97.38</v>
      </c>
      <c r="N191" s="73">
        <v>0.05</v>
      </c>
      <c r="O191" s="73">
        <v>0.05</v>
      </c>
    </row>
    <row r="192" spans="1:15" ht="15" hidden="1" customHeight="1" x14ac:dyDescent="0.2">
      <c r="A192" s="203">
        <v>454</v>
      </c>
      <c r="B192" s="113">
        <v>454</v>
      </c>
      <c r="C192" s="65">
        <v>1300050977670</v>
      </c>
      <c r="D192" s="204">
        <v>724</v>
      </c>
      <c r="E192" s="113">
        <v>724</v>
      </c>
      <c r="F192" s="65">
        <v>1300060638642</v>
      </c>
      <c r="G192" s="66" t="s">
        <v>1003</v>
      </c>
      <c r="H192" s="70">
        <v>0.874</v>
      </c>
      <c r="I192" s="71">
        <v>1477.23</v>
      </c>
      <c r="J192" s="71">
        <v>5.04</v>
      </c>
      <c r="K192" s="71">
        <v>5.04</v>
      </c>
      <c r="L192" s="72" t="s">
        <v>612</v>
      </c>
      <c r="M192" s="73">
        <v>600.15</v>
      </c>
      <c r="N192" s="73">
        <v>0.05</v>
      </c>
      <c r="O192" s="73">
        <v>0.05</v>
      </c>
    </row>
    <row r="193" spans="1:15" ht="15" hidden="1" customHeight="1" x14ac:dyDescent="0.2">
      <c r="A193" s="203">
        <v>455</v>
      </c>
      <c r="B193" s="113">
        <v>455</v>
      </c>
      <c r="C193" s="65">
        <v>1300051438963</v>
      </c>
      <c r="D193" s="204"/>
      <c r="E193" s="113"/>
      <c r="F193" s="65"/>
      <c r="G193" s="66" t="s">
        <v>1004</v>
      </c>
      <c r="H193" s="70">
        <v>0.79500000000000004</v>
      </c>
      <c r="I193" s="71">
        <v>2077.39</v>
      </c>
      <c r="J193" s="71">
        <v>2.95</v>
      </c>
      <c r="K193" s="71">
        <v>2.95</v>
      </c>
      <c r="L193" s="72" t="s">
        <v>612</v>
      </c>
      <c r="M193" s="73" t="s">
        <v>612</v>
      </c>
      <c r="N193" s="73" t="s">
        <v>612</v>
      </c>
      <c r="O193" s="73" t="s">
        <v>612</v>
      </c>
    </row>
    <row r="194" spans="1:15" ht="15" hidden="1" customHeight="1" x14ac:dyDescent="0.2">
      <c r="A194" s="203">
        <v>456</v>
      </c>
      <c r="B194" s="113">
        <v>456</v>
      </c>
      <c r="C194" s="65">
        <v>1300051517481</v>
      </c>
      <c r="D194" s="204"/>
      <c r="E194" s="113"/>
      <c r="F194" s="65"/>
      <c r="G194" s="66" t="s">
        <v>1005</v>
      </c>
      <c r="H194" s="70" t="s">
        <v>612</v>
      </c>
      <c r="I194" s="71">
        <v>211.59</v>
      </c>
      <c r="J194" s="71">
        <v>4.22</v>
      </c>
      <c r="K194" s="71">
        <v>4.22</v>
      </c>
      <c r="L194" s="72" t="s">
        <v>612</v>
      </c>
      <c r="M194" s="73" t="s">
        <v>612</v>
      </c>
      <c r="N194" s="73" t="s">
        <v>612</v>
      </c>
      <c r="O194" s="73" t="s">
        <v>612</v>
      </c>
    </row>
    <row r="195" spans="1:15" ht="15" hidden="1" customHeight="1" x14ac:dyDescent="0.2">
      <c r="A195" s="203">
        <v>457</v>
      </c>
      <c r="B195" s="113">
        <v>457</v>
      </c>
      <c r="C195" s="65">
        <v>1300051708346</v>
      </c>
      <c r="D195" s="204"/>
      <c r="E195" s="113"/>
      <c r="F195" s="65"/>
      <c r="G195" s="66" t="s">
        <v>1006</v>
      </c>
      <c r="H195" s="70">
        <v>1.0409999999999999</v>
      </c>
      <c r="I195" s="71">
        <v>211.59</v>
      </c>
      <c r="J195" s="71">
        <v>6.11</v>
      </c>
      <c r="K195" s="71">
        <v>6.11</v>
      </c>
      <c r="L195" s="72" t="s">
        <v>612</v>
      </c>
      <c r="M195" s="73" t="s">
        <v>612</v>
      </c>
      <c r="N195" s="73" t="s">
        <v>612</v>
      </c>
      <c r="O195" s="73" t="s">
        <v>612</v>
      </c>
    </row>
    <row r="196" spans="1:15" ht="15" hidden="1" customHeight="1" x14ac:dyDescent="0.2">
      <c r="A196" s="203">
        <v>458</v>
      </c>
      <c r="B196" s="113">
        <v>458</v>
      </c>
      <c r="C196" s="65">
        <v>1300052182955</v>
      </c>
      <c r="D196" s="204"/>
      <c r="E196" s="113"/>
      <c r="F196" s="65"/>
      <c r="G196" s="66" t="s">
        <v>1007</v>
      </c>
      <c r="H196" s="70" t="s">
        <v>612</v>
      </c>
      <c r="I196" s="71">
        <v>211.59</v>
      </c>
      <c r="J196" s="71">
        <v>9.85</v>
      </c>
      <c r="K196" s="71">
        <v>9.85</v>
      </c>
      <c r="L196" s="72" t="s">
        <v>612</v>
      </c>
      <c r="M196" s="73" t="s">
        <v>612</v>
      </c>
      <c r="N196" s="73" t="s">
        <v>612</v>
      </c>
      <c r="O196" s="73" t="s">
        <v>612</v>
      </c>
    </row>
    <row r="197" spans="1:15" ht="15" hidden="1" customHeight="1" x14ac:dyDescent="0.2">
      <c r="A197" s="203">
        <v>459</v>
      </c>
      <c r="B197" s="113">
        <v>459</v>
      </c>
      <c r="C197" s="65">
        <v>1300053398578</v>
      </c>
      <c r="D197" s="204"/>
      <c r="E197" s="113"/>
      <c r="F197" s="65"/>
      <c r="G197" s="66" t="s">
        <v>1008</v>
      </c>
      <c r="H197" s="70">
        <v>0.93500000000000005</v>
      </c>
      <c r="I197" s="71">
        <v>2077.39</v>
      </c>
      <c r="J197" s="71">
        <v>4.49</v>
      </c>
      <c r="K197" s="71">
        <v>4.49</v>
      </c>
      <c r="L197" s="72" t="s">
        <v>612</v>
      </c>
      <c r="M197" s="73" t="s">
        <v>612</v>
      </c>
      <c r="N197" s="73" t="s">
        <v>612</v>
      </c>
      <c r="O197" s="73" t="s">
        <v>612</v>
      </c>
    </row>
    <row r="198" spans="1:15" ht="15" hidden="1" customHeight="1" x14ac:dyDescent="0.2">
      <c r="A198" s="203">
        <v>460</v>
      </c>
      <c r="B198" s="113">
        <v>460</v>
      </c>
      <c r="C198" s="65">
        <v>1300054917684</v>
      </c>
      <c r="D198" s="204"/>
      <c r="E198" s="113"/>
      <c r="F198" s="65"/>
      <c r="G198" s="66" t="s">
        <v>1009</v>
      </c>
      <c r="H198" s="70" t="s">
        <v>612</v>
      </c>
      <c r="I198" s="71">
        <v>211.59</v>
      </c>
      <c r="J198" s="71">
        <v>4.7</v>
      </c>
      <c r="K198" s="71">
        <v>4.7</v>
      </c>
      <c r="L198" s="72" t="s">
        <v>612</v>
      </c>
      <c r="M198" s="73" t="s">
        <v>612</v>
      </c>
      <c r="N198" s="73" t="s">
        <v>612</v>
      </c>
      <c r="O198" s="73" t="s">
        <v>612</v>
      </c>
    </row>
    <row r="199" spans="1:15" ht="15" hidden="1" customHeight="1" x14ac:dyDescent="0.2">
      <c r="A199" s="203">
        <v>461</v>
      </c>
      <c r="B199" s="113">
        <v>461</v>
      </c>
      <c r="C199" s="65">
        <v>1300060172544</v>
      </c>
      <c r="D199" s="204"/>
      <c r="E199" s="113"/>
      <c r="F199" s="65"/>
      <c r="G199" s="66" t="s">
        <v>1010</v>
      </c>
      <c r="H199" s="70" t="s">
        <v>612</v>
      </c>
      <c r="I199" s="71">
        <v>2077.39</v>
      </c>
      <c r="J199" s="71">
        <v>15.21</v>
      </c>
      <c r="K199" s="71">
        <v>15.21</v>
      </c>
      <c r="L199" s="72" t="s">
        <v>612</v>
      </c>
      <c r="M199" s="73" t="s">
        <v>612</v>
      </c>
      <c r="N199" s="73" t="s">
        <v>612</v>
      </c>
      <c r="O199" s="73" t="s">
        <v>612</v>
      </c>
    </row>
    <row r="200" spans="1:15" ht="15" hidden="1" customHeight="1" x14ac:dyDescent="0.2">
      <c r="A200" s="203">
        <v>462</v>
      </c>
      <c r="B200" s="113">
        <v>462</v>
      </c>
      <c r="C200" s="65">
        <v>1300035352260</v>
      </c>
      <c r="D200" s="204"/>
      <c r="E200" s="113"/>
      <c r="F200" s="65"/>
      <c r="G200" s="66" t="s">
        <v>1011</v>
      </c>
      <c r="H200" s="70" t="s">
        <v>612</v>
      </c>
      <c r="I200" s="71">
        <v>748.18</v>
      </c>
      <c r="J200" s="71">
        <v>2.83</v>
      </c>
      <c r="K200" s="71">
        <v>2.83</v>
      </c>
      <c r="L200" s="72" t="s">
        <v>612</v>
      </c>
      <c r="M200" s="73" t="s">
        <v>612</v>
      </c>
      <c r="N200" s="73" t="s">
        <v>612</v>
      </c>
      <c r="O200" s="73" t="s">
        <v>612</v>
      </c>
    </row>
    <row r="201" spans="1:15" ht="15" hidden="1" customHeight="1" x14ac:dyDescent="0.2">
      <c r="A201" s="203">
        <v>463</v>
      </c>
      <c r="B201" s="113">
        <v>463</v>
      </c>
      <c r="C201" s="65">
        <v>1300035354123</v>
      </c>
      <c r="D201" s="204">
        <v>711</v>
      </c>
      <c r="E201" s="113">
        <v>711</v>
      </c>
      <c r="F201" s="65">
        <v>1300052227204</v>
      </c>
      <c r="G201" s="66" t="s">
        <v>1012</v>
      </c>
      <c r="H201" s="70">
        <v>0.65600000000000003</v>
      </c>
      <c r="I201" s="71">
        <v>1152.05</v>
      </c>
      <c r="J201" s="71">
        <v>4.09</v>
      </c>
      <c r="K201" s="71">
        <v>4.09</v>
      </c>
      <c r="L201" s="72" t="s">
        <v>612</v>
      </c>
      <c r="M201" s="73" t="s">
        <v>612</v>
      </c>
      <c r="N201" s="73" t="s">
        <v>612</v>
      </c>
      <c r="O201" s="73" t="s">
        <v>612</v>
      </c>
    </row>
    <row r="202" spans="1:15" ht="15" hidden="1" customHeight="1" x14ac:dyDescent="0.2">
      <c r="A202" s="203">
        <v>464</v>
      </c>
      <c r="B202" s="113">
        <v>464</v>
      </c>
      <c r="C202" s="65">
        <v>1300035355242</v>
      </c>
      <c r="D202" s="204">
        <v>712</v>
      </c>
      <c r="E202" s="113">
        <v>712</v>
      </c>
      <c r="F202" s="65">
        <v>1300053163518</v>
      </c>
      <c r="G202" s="66" t="s">
        <v>1013</v>
      </c>
      <c r="H202" s="70" t="s">
        <v>612</v>
      </c>
      <c r="I202" s="71">
        <v>168.67</v>
      </c>
      <c r="J202" s="71">
        <v>4.87</v>
      </c>
      <c r="K202" s="71">
        <v>4.87</v>
      </c>
      <c r="L202" s="72" t="s">
        <v>612</v>
      </c>
      <c r="M202" s="73">
        <v>42.92</v>
      </c>
      <c r="N202" s="73">
        <v>0.05</v>
      </c>
      <c r="O202" s="73">
        <v>0.05</v>
      </c>
    </row>
    <row r="203" spans="1:15" ht="15" hidden="1" customHeight="1" x14ac:dyDescent="0.2">
      <c r="A203" s="203">
        <v>465</v>
      </c>
      <c r="B203" s="113">
        <v>465</v>
      </c>
      <c r="C203" s="65">
        <v>1300035359770</v>
      </c>
      <c r="D203" s="204">
        <v>713</v>
      </c>
      <c r="E203" s="113">
        <v>713</v>
      </c>
      <c r="F203" s="65">
        <v>1300050970114</v>
      </c>
      <c r="G203" s="66" t="s">
        <v>1014</v>
      </c>
      <c r="H203" s="70">
        <v>2.173</v>
      </c>
      <c r="I203" s="71">
        <v>49.53</v>
      </c>
      <c r="J203" s="71">
        <v>5.5</v>
      </c>
      <c r="K203" s="71">
        <v>5.5</v>
      </c>
      <c r="L203" s="72" t="s">
        <v>612</v>
      </c>
      <c r="M203" s="73" t="s">
        <v>612</v>
      </c>
      <c r="N203" s="73" t="s">
        <v>612</v>
      </c>
      <c r="O203" s="73" t="s">
        <v>612</v>
      </c>
    </row>
    <row r="204" spans="1:15" ht="15" hidden="1" customHeight="1" x14ac:dyDescent="0.2">
      <c r="A204" s="203">
        <v>466</v>
      </c>
      <c r="B204" s="113">
        <v>466</v>
      </c>
      <c r="C204" s="65">
        <v>1300035401331</v>
      </c>
      <c r="D204" s="204">
        <v>714</v>
      </c>
      <c r="E204" s="113">
        <v>714</v>
      </c>
      <c r="F204" s="65">
        <v>1300052226920</v>
      </c>
      <c r="G204" s="66" t="s">
        <v>1015</v>
      </c>
      <c r="H204" s="70" t="s">
        <v>612</v>
      </c>
      <c r="I204" s="71">
        <v>501.48</v>
      </c>
      <c r="J204" s="71">
        <v>5.45</v>
      </c>
      <c r="K204" s="71">
        <v>5.45</v>
      </c>
      <c r="L204" s="72" t="s">
        <v>612</v>
      </c>
      <c r="M204" s="73" t="s">
        <v>612</v>
      </c>
      <c r="N204" s="73" t="s">
        <v>612</v>
      </c>
      <c r="O204" s="73" t="s">
        <v>612</v>
      </c>
    </row>
    <row r="205" spans="1:15" ht="15" hidden="1" customHeight="1" x14ac:dyDescent="0.2">
      <c r="A205" s="203">
        <v>467</v>
      </c>
      <c r="B205" s="113">
        <v>467</v>
      </c>
      <c r="C205" s="65">
        <v>1300035353148</v>
      </c>
      <c r="D205" s="204">
        <v>715</v>
      </c>
      <c r="E205" s="113">
        <v>715</v>
      </c>
      <c r="F205" s="65">
        <v>1300052368838</v>
      </c>
      <c r="G205" s="66" t="s">
        <v>1016</v>
      </c>
      <c r="H205" s="70">
        <v>0.90500000000000003</v>
      </c>
      <c r="I205" s="71">
        <v>1224.29</v>
      </c>
      <c r="J205" s="71">
        <v>4.25</v>
      </c>
      <c r="K205" s="71">
        <v>4.25</v>
      </c>
      <c r="L205" s="72" t="s">
        <v>612</v>
      </c>
      <c r="M205" s="73" t="s">
        <v>612</v>
      </c>
      <c r="N205" s="73" t="s">
        <v>612</v>
      </c>
      <c r="O205" s="73" t="s">
        <v>612</v>
      </c>
    </row>
    <row r="206" spans="1:15" ht="15" hidden="1" customHeight="1" x14ac:dyDescent="0.2">
      <c r="A206" s="203">
        <v>468</v>
      </c>
      <c r="B206" s="113">
        <v>468</v>
      </c>
      <c r="C206" s="65">
        <v>1300035355794</v>
      </c>
      <c r="D206" s="204">
        <v>703</v>
      </c>
      <c r="E206" s="113">
        <v>703</v>
      </c>
      <c r="F206" s="65">
        <v>1300050867791</v>
      </c>
      <c r="G206" s="66" t="s">
        <v>1017</v>
      </c>
      <c r="H206" s="70">
        <v>0.84499999999999997</v>
      </c>
      <c r="I206" s="71">
        <v>706.61</v>
      </c>
      <c r="J206" s="71">
        <v>3.57</v>
      </c>
      <c r="K206" s="71">
        <v>3.57</v>
      </c>
      <c r="L206" s="72" t="s">
        <v>612</v>
      </c>
      <c r="M206" s="73" t="s">
        <v>612</v>
      </c>
      <c r="N206" s="73" t="s">
        <v>612</v>
      </c>
      <c r="O206" s="73" t="s">
        <v>612</v>
      </c>
    </row>
    <row r="207" spans="1:15" ht="15" hidden="1" customHeight="1" x14ac:dyDescent="0.2">
      <c r="A207" s="203">
        <v>469</v>
      </c>
      <c r="B207" s="113">
        <v>469</v>
      </c>
      <c r="C207" s="65">
        <v>1300035355882</v>
      </c>
      <c r="D207" s="204">
        <v>704</v>
      </c>
      <c r="E207" s="113">
        <v>704</v>
      </c>
      <c r="F207" s="65">
        <v>1300050867807</v>
      </c>
      <c r="G207" s="66" t="s">
        <v>1018</v>
      </c>
      <c r="H207" s="70">
        <v>0.875</v>
      </c>
      <c r="I207" s="71">
        <v>420.85</v>
      </c>
      <c r="J207" s="71">
        <v>2.73</v>
      </c>
      <c r="K207" s="71">
        <v>2.73</v>
      </c>
      <c r="L207" s="72" t="s">
        <v>612</v>
      </c>
      <c r="M207" s="73" t="s">
        <v>612</v>
      </c>
      <c r="N207" s="73" t="s">
        <v>612</v>
      </c>
      <c r="O207" s="73" t="s">
        <v>612</v>
      </c>
    </row>
    <row r="208" spans="1:15" ht="15" hidden="1" customHeight="1" x14ac:dyDescent="0.2">
      <c r="A208" s="203">
        <v>470</v>
      </c>
      <c r="B208" s="113">
        <v>470</v>
      </c>
      <c r="C208" s="65">
        <v>1300035355190</v>
      </c>
      <c r="D208" s="204">
        <v>718</v>
      </c>
      <c r="E208" s="113">
        <v>718</v>
      </c>
      <c r="F208" s="65">
        <v>1300054580101</v>
      </c>
      <c r="G208" s="66" t="s">
        <v>1019</v>
      </c>
      <c r="H208" s="70" t="s">
        <v>612</v>
      </c>
      <c r="I208" s="71">
        <v>201.01</v>
      </c>
      <c r="J208" s="71">
        <v>10.7</v>
      </c>
      <c r="K208" s="71">
        <v>10.7</v>
      </c>
      <c r="L208" s="72" t="s">
        <v>612</v>
      </c>
      <c r="M208" s="73">
        <v>10.58</v>
      </c>
      <c r="N208" s="73">
        <v>0.05</v>
      </c>
      <c r="O208" s="73">
        <v>0.05</v>
      </c>
    </row>
    <row r="209" spans="1:15" ht="15" hidden="1" customHeight="1" x14ac:dyDescent="0.2">
      <c r="A209" s="203">
        <v>471</v>
      </c>
      <c r="B209" s="113">
        <v>471</v>
      </c>
      <c r="C209" s="65">
        <v>1300035359813</v>
      </c>
      <c r="D209" s="204"/>
      <c r="E209" s="113"/>
      <c r="F209" s="65"/>
      <c r="G209" s="66" t="s">
        <v>1020</v>
      </c>
      <c r="H209" s="70">
        <v>2.14</v>
      </c>
      <c r="I209" s="71">
        <v>211.59</v>
      </c>
      <c r="J209" s="71">
        <v>7.02</v>
      </c>
      <c r="K209" s="71">
        <v>7.02</v>
      </c>
      <c r="L209" s="72" t="s">
        <v>612</v>
      </c>
      <c r="M209" s="73" t="s">
        <v>612</v>
      </c>
      <c r="N209" s="73" t="s">
        <v>612</v>
      </c>
      <c r="O209" s="73" t="s">
        <v>612</v>
      </c>
    </row>
    <row r="210" spans="1:15" ht="15" hidden="1" customHeight="1" x14ac:dyDescent="0.2">
      <c r="A210" s="203">
        <v>472</v>
      </c>
      <c r="B210" s="113">
        <v>472</v>
      </c>
      <c r="C210" s="65">
        <v>1300035362746</v>
      </c>
      <c r="D210" s="204"/>
      <c r="E210" s="113"/>
      <c r="F210" s="65"/>
      <c r="G210" s="66" t="s">
        <v>1021</v>
      </c>
      <c r="H210" s="70" t="s">
        <v>612</v>
      </c>
      <c r="I210" s="71">
        <v>211.59</v>
      </c>
      <c r="J210" s="71">
        <v>3.8</v>
      </c>
      <c r="K210" s="71">
        <v>3.8</v>
      </c>
      <c r="L210" s="72" t="s">
        <v>612</v>
      </c>
      <c r="M210" s="73" t="s">
        <v>612</v>
      </c>
      <c r="N210" s="73" t="s">
        <v>612</v>
      </c>
      <c r="O210" s="73" t="s">
        <v>612</v>
      </c>
    </row>
    <row r="211" spans="1:15" ht="15" hidden="1" customHeight="1" x14ac:dyDescent="0.2">
      <c r="A211" s="203">
        <v>473</v>
      </c>
      <c r="B211" s="113">
        <v>473</v>
      </c>
      <c r="C211" s="65">
        <v>1300035366174</v>
      </c>
      <c r="D211" s="204"/>
      <c r="E211" s="113"/>
      <c r="F211" s="65"/>
      <c r="G211" s="66" t="s">
        <v>1022</v>
      </c>
      <c r="H211" s="70" t="s">
        <v>612</v>
      </c>
      <c r="I211" s="71">
        <v>211.59</v>
      </c>
      <c r="J211" s="71">
        <v>14.12</v>
      </c>
      <c r="K211" s="71">
        <v>14.12</v>
      </c>
      <c r="L211" s="72" t="s">
        <v>612</v>
      </c>
      <c r="M211" s="73" t="s">
        <v>612</v>
      </c>
      <c r="N211" s="73" t="s">
        <v>612</v>
      </c>
      <c r="O211" s="73" t="s">
        <v>612</v>
      </c>
    </row>
    <row r="212" spans="1:15" ht="15" hidden="1" customHeight="1" x14ac:dyDescent="0.2">
      <c r="A212" s="203">
        <v>474</v>
      </c>
      <c r="B212" s="113">
        <v>474</v>
      </c>
      <c r="C212" s="65">
        <v>1300035438261</v>
      </c>
      <c r="D212" s="204"/>
      <c r="E212" s="113"/>
      <c r="F212" s="65"/>
      <c r="G212" s="66" t="s">
        <v>1023</v>
      </c>
      <c r="H212" s="70">
        <v>0.96399999999999997</v>
      </c>
      <c r="I212" s="71">
        <v>211.59</v>
      </c>
      <c r="J212" s="71">
        <v>16.48</v>
      </c>
      <c r="K212" s="71">
        <v>16.48</v>
      </c>
      <c r="L212" s="72" t="s">
        <v>612</v>
      </c>
      <c r="M212" s="73" t="s">
        <v>612</v>
      </c>
      <c r="N212" s="73" t="s">
        <v>612</v>
      </c>
      <c r="O212" s="73" t="s">
        <v>612</v>
      </c>
    </row>
    <row r="213" spans="1:15" ht="15" hidden="1" customHeight="1" x14ac:dyDescent="0.2">
      <c r="A213" s="203">
        <v>475</v>
      </c>
      <c r="B213" s="113">
        <v>475</v>
      </c>
      <c r="C213" s="65">
        <v>1300060172562</v>
      </c>
      <c r="D213" s="204"/>
      <c r="E213" s="113"/>
      <c r="F213" s="65"/>
      <c r="G213" s="66" t="s">
        <v>1024</v>
      </c>
      <c r="H213" s="70" t="s">
        <v>612</v>
      </c>
      <c r="I213" s="71">
        <v>105.79</v>
      </c>
      <c r="J213" s="71">
        <v>4.33</v>
      </c>
      <c r="K213" s="71">
        <v>4.33</v>
      </c>
      <c r="L213" s="72" t="s">
        <v>612</v>
      </c>
      <c r="M213" s="73" t="s">
        <v>612</v>
      </c>
      <c r="N213" s="73" t="s">
        <v>612</v>
      </c>
      <c r="O213" s="73" t="s">
        <v>612</v>
      </c>
    </row>
    <row r="214" spans="1:15" ht="15" hidden="1" customHeight="1" x14ac:dyDescent="0.2">
      <c r="A214" s="203">
        <v>476</v>
      </c>
      <c r="B214" s="113">
        <v>476</v>
      </c>
      <c r="C214" s="65">
        <v>1300050712379</v>
      </c>
      <c r="D214" s="204"/>
      <c r="E214" s="113"/>
      <c r="F214" s="65"/>
      <c r="G214" s="66" t="s">
        <v>1025</v>
      </c>
      <c r="H214" s="70">
        <v>0.873</v>
      </c>
      <c r="I214" s="71">
        <v>211.59</v>
      </c>
      <c r="J214" s="71">
        <v>4.9000000000000004</v>
      </c>
      <c r="K214" s="71">
        <v>4.9000000000000004</v>
      </c>
      <c r="L214" s="72" t="s">
        <v>612</v>
      </c>
      <c r="M214" s="73" t="s">
        <v>612</v>
      </c>
      <c r="N214" s="73" t="s">
        <v>612</v>
      </c>
      <c r="O214" s="73" t="s">
        <v>612</v>
      </c>
    </row>
    <row r="215" spans="1:15" ht="15" hidden="1" customHeight="1" x14ac:dyDescent="0.2">
      <c r="A215" s="203">
        <v>477</v>
      </c>
      <c r="B215" s="113">
        <v>477</v>
      </c>
      <c r="C215" s="65">
        <v>1300051517515</v>
      </c>
      <c r="D215" s="204"/>
      <c r="E215" s="113"/>
      <c r="F215" s="65"/>
      <c r="G215" s="66" t="s">
        <v>1026</v>
      </c>
      <c r="H215" s="70" t="s">
        <v>612</v>
      </c>
      <c r="I215" s="71">
        <v>211.59</v>
      </c>
      <c r="J215" s="71">
        <v>8.3699999999999992</v>
      </c>
      <c r="K215" s="71">
        <v>8.3699999999999992</v>
      </c>
      <c r="L215" s="72" t="s">
        <v>612</v>
      </c>
      <c r="M215" s="73" t="s">
        <v>612</v>
      </c>
      <c r="N215" s="73" t="s">
        <v>612</v>
      </c>
      <c r="O215" s="73" t="s">
        <v>612</v>
      </c>
    </row>
    <row r="216" spans="1:15" ht="15" hidden="1" customHeight="1" x14ac:dyDescent="0.2">
      <c r="A216" s="203">
        <v>478</v>
      </c>
      <c r="B216" s="113">
        <v>478</v>
      </c>
      <c r="C216" s="65">
        <v>1300051517747</v>
      </c>
      <c r="D216" s="204"/>
      <c r="E216" s="113"/>
      <c r="F216" s="65"/>
      <c r="G216" s="66" t="s">
        <v>1027</v>
      </c>
      <c r="H216" s="70">
        <v>0.65500000000000003</v>
      </c>
      <c r="I216" s="71">
        <v>105.79</v>
      </c>
      <c r="J216" s="71">
        <v>13.85</v>
      </c>
      <c r="K216" s="71">
        <v>13.85</v>
      </c>
      <c r="L216" s="72" t="s">
        <v>612</v>
      </c>
      <c r="M216" s="73" t="s">
        <v>612</v>
      </c>
      <c r="N216" s="73" t="s">
        <v>612</v>
      </c>
      <c r="O216" s="73" t="s">
        <v>612</v>
      </c>
    </row>
    <row r="217" spans="1:15" ht="15" hidden="1" customHeight="1" x14ac:dyDescent="0.2">
      <c r="A217" s="203">
        <v>479</v>
      </c>
      <c r="B217" s="113">
        <v>479</v>
      </c>
      <c r="C217" s="65">
        <v>1300035365640</v>
      </c>
      <c r="D217" s="204"/>
      <c r="E217" s="113"/>
      <c r="F217" s="65"/>
      <c r="G217" s="66" t="s">
        <v>1028</v>
      </c>
      <c r="H217" s="70">
        <v>0.92100000000000004</v>
      </c>
      <c r="I217" s="71">
        <v>211.59</v>
      </c>
      <c r="J217" s="71">
        <v>8.0299999999999994</v>
      </c>
      <c r="K217" s="71">
        <v>8.0299999999999994</v>
      </c>
      <c r="L217" s="72" t="s">
        <v>612</v>
      </c>
      <c r="M217" s="73" t="s">
        <v>612</v>
      </c>
      <c r="N217" s="73" t="s">
        <v>612</v>
      </c>
      <c r="O217" s="73" t="s">
        <v>612</v>
      </c>
    </row>
    <row r="218" spans="1:15" ht="15" hidden="1" customHeight="1" x14ac:dyDescent="0.2">
      <c r="A218" s="203">
        <v>480</v>
      </c>
      <c r="B218" s="113">
        <v>480</v>
      </c>
      <c r="C218" s="65">
        <v>1300051747708</v>
      </c>
      <c r="D218" s="204"/>
      <c r="E218" s="113"/>
      <c r="F218" s="65"/>
      <c r="G218" s="66" t="s">
        <v>1029</v>
      </c>
      <c r="H218" s="70">
        <v>0.63800000000000001</v>
      </c>
      <c r="I218" s="71">
        <v>211.59</v>
      </c>
      <c r="J218" s="71">
        <v>3.71</v>
      </c>
      <c r="K218" s="71">
        <v>3.71</v>
      </c>
      <c r="L218" s="72" t="s">
        <v>612</v>
      </c>
      <c r="M218" s="73" t="s">
        <v>612</v>
      </c>
      <c r="N218" s="73" t="s">
        <v>612</v>
      </c>
      <c r="O218" s="73" t="s">
        <v>612</v>
      </c>
    </row>
    <row r="219" spans="1:15" ht="15" hidden="1" customHeight="1" x14ac:dyDescent="0.2">
      <c r="A219" s="203">
        <v>481</v>
      </c>
      <c r="B219" s="113">
        <v>481</v>
      </c>
      <c r="C219" s="65">
        <v>1300035356255</v>
      </c>
      <c r="D219" s="204"/>
      <c r="E219" s="113"/>
      <c r="F219" s="65"/>
      <c r="G219" s="66" t="s">
        <v>1030</v>
      </c>
      <c r="H219" s="70">
        <v>1.0569999999999999</v>
      </c>
      <c r="I219" s="71">
        <v>105.79</v>
      </c>
      <c r="J219" s="71">
        <v>3.99</v>
      </c>
      <c r="K219" s="71">
        <v>3.99</v>
      </c>
      <c r="L219" s="72" t="s">
        <v>612</v>
      </c>
      <c r="M219" s="73" t="s">
        <v>612</v>
      </c>
      <c r="N219" s="73" t="s">
        <v>612</v>
      </c>
      <c r="O219" s="73" t="s">
        <v>612</v>
      </c>
    </row>
    <row r="220" spans="1:15" ht="15" hidden="1" customHeight="1" x14ac:dyDescent="0.2">
      <c r="A220" s="203">
        <v>482</v>
      </c>
      <c r="B220" s="113">
        <v>482</v>
      </c>
      <c r="C220" s="65">
        <v>1300035352906</v>
      </c>
      <c r="D220" s="204"/>
      <c r="E220" s="113"/>
      <c r="F220" s="65"/>
      <c r="G220" s="66" t="s">
        <v>1031</v>
      </c>
      <c r="H220" s="70" t="s">
        <v>612</v>
      </c>
      <c r="I220" s="71">
        <v>211.59</v>
      </c>
      <c r="J220" s="71">
        <v>11.02</v>
      </c>
      <c r="K220" s="71">
        <v>11.02</v>
      </c>
      <c r="L220" s="72" t="s">
        <v>612</v>
      </c>
      <c r="M220" s="73" t="s">
        <v>612</v>
      </c>
      <c r="N220" s="73" t="s">
        <v>612</v>
      </c>
      <c r="O220" s="73" t="s">
        <v>612</v>
      </c>
    </row>
    <row r="221" spans="1:15" ht="15" hidden="1" customHeight="1" x14ac:dyDescent="0.2">
      <c r="A221" s="203">
        <v>483</v>
      </c>
      <c r="B221" s="113">
        <v>483</v>
      </c>
      <c r="C221" s="65">
        <v>1300052598765</v>
      </c>
      <c r="D221" s="204"/>
      <c r="E221" s="113"/>
      <c r="F221" s="65"/>
      <c r="G221" s="66" t="s">
        <v>1032</v>
      </c>
      <c r="H221" s="70">
        <v>0.94099999999999995</v>
      </c>
      <c r="I221" s="71">
        <v>3.46</v>
      </c>
      <c r="J221" s="71">
        <v>1.39</v>
      </c>
      <c r="K221" s="71">
        <v>1.39</v>
      </c>
      <c r="L221" s="72" t="s">
        <v>612</v>
      </c>
      <c r="M221" s="73" t="s">
        <v>612</v>
      </c>
      <c r="N221" s="73" t="s">
        <v>612</v>
      </c>
      <c r="O221" s="73" t="s">
        <v>612</v>
      </c>
    </row>
    <row r="222" spans="1:15" ht="15" hidden="1" customHeight="1" x14ac:dyDescent="0.2">
      <c r="A222" s="203">
        <v>484</v>
      </c>
      <c r="B222" s="113">
        <v>484</v>
      </c>
      <c r="C222" s="65">
        <v>1300035355999</v>
      </c>
      <c r="D222" s="204">
        <v>702</v>
      </c>
      <c r="E222" s="113">
        <v>702</v>
      </c>
      <c r="F222" s="65">
        <v>1300050867755</v>
      </c>
      <c r="G222" s="66" t="s">
        <v>1033</v>
      </c>
      <c r="H222" s="70">
        <v>0.88900000000000001</v>
      </c>
      <c r="I222" s="71">
        <v>374.09</v>
      </c>
      <c r="J222" s="71">
        <v>2.12</v>
      </c>
      <c r="K222" s="71">
        <v>2.12</v>
      </c>
      <c r="L222" s="72" t="s">
        <v>612</v>
      </c>
      <c r="M222" s="73" t="s">
        <v>612</v>
      </c>
      <c r="N222" s="73" t="s">
        <v>612</v>
      </c>
      <c r="O222" s="73" t="s">
        <v>612</v>
      </c>
    </row>
    <row r="223" spans="1:15" ht="15" hidden="1" customHeight="1" x14ac:dyDescent="0.2">
      <c r="A223" s="203">
        <v>486</v>
      </c>
      <c r="B223" s="113">
        <v>486</v>
      </c>
      <c r="C223" s="65">
        <v>1300060340420</v>
      </c>
      <c r="D223" s="204"/>
      <c r="E223" s="113"/>
      <c r="F223" s="65"/>
      <c r="G223" s="66" t="s">
        <v>1034</v>
      </c>
      <c r="H223" s="70">
        <v>0.90300000000000002</v>
      </c>
      <c r="I223" s="71">
        <v>2896.23</v>
      </c>
      <c r="J223" s="71">
        <v>5.51</v>
      </c>
      <c r="K223" s="71">
        <v>5.51</v>
      </c>
      <c r="L223" s="72" t="s">
        <v>612</v>
      </c>
      <c r="M223" s="73" t="s">
        <v>612</v>
      </c>
      <c r="N223" s="73" t="s">
        <v>612</v>
      </c>
      <c r="O223" s="73" t="s">
        <v>612</v>
      </c>
    </row>
    <row r="224" spans="1:15" ht="15" hidden="1" customHeight="1" x14ac:dyDescent="0.2">
      <c r="A224" s="203">
        <v>487</v>
      </c>
      <c r="B224" s="113">
        <v>487</v>
      </c>
      <c r="C224" s="65">
        <v>1300035349480</v>
      </c>
      <c r="D224" s="204"/>
      <c r="E224" s="113"/>
      <c r="F224" s="65"/>
      <c r="G224" s="66" t="s">
        <v>1035</v>
      </c>
      <c r="H224" s="70">
        <v>1.8049999999999999</v>
      </c>
      <c r="I224" s="71">
        <v>3942.8</v>
      </c>
      <c r="J224" s="71">
        <v>6.56</v>
      </c>
      <c r="K224" s="71">
        <v>6.56</v>
      </c>
      <c r="L224" s="72" t="s">
        <v>612</v>
      </c>
      <c r="M224" s="73" t="s">
        <v>612</v>
      </c>
      <c r="N224" s="73" t="s">
        <v>612</v>
      </c>
      <c r="O224" s="73" t="s">
        <v>612</v>
      </c>
    </row>
    <row r="225" spans="1:15" ht="15" hidden="1" customHeight="1" x14ac:dyDescent="0.2">
      <c r="A225" s="203">
        <v>488</v>
      </c>
      <c r="B225" s="113">
        <v>488</v>
      </c>
      <c r="C225" s="65">
        <v>1300060436633</v>
      </c>
      <c r="D225" s="204"/>
      <c r="E225" s="113"/>
      <c r="F225" s="65"/>
      <c r="G225" s="66" t="s">
        <v>1036</v>
      </c>
      <c r="H225" s="70">
        <v>0.28899999999999998</v>
      </c>
      <c r="I225" s="71">
        <v>2704.67</v>
      </c>
      <c r="J225" s="71">
        <v>5.77</v>
      </c>
      <c r="K225" s="71">
        <v>5.77</v>
      </c>
      <c r="L225" s="72" t="s">
        <v>612</v>
      </c>
      <c r="M225" s="73" t="s">
        <v>612</v>
      </c>
      <c r="N225" s="73" t="s">
        <v>612</v>
      </c>
      <c r="O225" s="73" t="s">
        <v>612</v>
      </c>
    </row>
    <row r="226" spans="1:15" ht="15" hidden="1" customHeight="1" x14ac:dyDescent="0.2">
      <c r="A226" s="203">
        <v>489</v>
      </c>
      <c r="B226" s="113">
        <v>489</v>
      </c>
      <c r="C226" s="65">
        <v>1300060222169</v>
      </c>
      <c r="D226" s="204"/>
      <c r="E226" s="113"/>
      <c r="F226" s="65"/>
      <c r="G226" s="66" t="s">
        <v>1037</v>
      </c>
      <c r="H226" s="70">
        <v>0.873</v>
      </c>
      <c r="I226" s="71">
        <v>595.87</v>
      </c>
      <c r="J226" s="71">
        <v>5.41</v>
      </c>
      <c r="K226" s="71">
        <v>5.41</v>
      </c>
      <c r="L226" s="72" t="s">
        <v>612</v>
      </c>
      <c r="M226" s="73" t="s">
        <v>612</v>
      </c>
      <c r="N226" s="73" t="s">
        <v>612</v>
      </c>
      <c r="O226" s="73" t="s">
        <v>612</v>
      </c>
    </row>
    <row r="227" spans="1:15" ht="15" hidden="1" customHeight="1" x14ac:dyDescent="0.2">
      <c r="A227" s="203">
        <v>853</v>
      </c>
      <c r="B227" s="113">
        <v>853</v>
      </c>
      <c r="C227" s="65">
        <v>1300060075371</v>
      </c>
      <c r="D227" s="204">
        <v>653</v>
      </c>
      <c r="E227" s="113">
        <v>653</v>
      </c>
      <c r="F227" s="65">
        <v>1300060075380</v>
      </c>
      <c r="G227" s="66" t="s">
        <v>1038</v>
      </c>
      <c r="H227" s="70" t="s">
        <v>612</v>
      </c>
      <c r="I227" s="71">
        <v>280.01</v>
      </c>
      <c r="J227" s="71">
        <v>4.25</v>
      </c>
      <c r="K227" s="71">
        <v>4.25</v>
      </c>
      <c r="L227" s="72">
        <v>-0.85399999999999998</v>
      </c>
      <c r="M227" s="73">
        <v>5855.71</v>
      </c>
      <c r="N227" s="73">
        <v>0.05</v>
      </c>
      <c r="O227" s="73">
        <v>0.05</v>
      </c>
    </row>
    <row r="228" spans="1:15" ht="15" hidden="1" customHeight="1" x14ac:dyDescent="0.2">
      <c r="A228" s="203">
        <v>837</v>
      </c>
      <c r="B228" s="113">
        <v>837</v>
      </c>
      <c r="C228" s="65">
        <v>1300060736711</v>
      </c>
      <c r="D228" s="204">
        <v>662</v>
      </c>
      <c r="E228" s="113">
        <v>662</v>
      </c>
      <c r="F228" s="65">
        <v>1300060736720</v>
      </c>
      <c r="G228" s="66" t="s">
        <v>1039</v>
      </c>
      <c r="H228" s="70" t="s">
        <v>612</v>
      </c>
      <c r="I228" s="71">
        <v>19.809999999999999</v>
      </c>
      <c r="J228" s="71">
        <v>2.27</v>
      </c>
      <c r="K228" s="71">
        <v>2.27</v>
      </c>
      <c r="L228" s="72" t="s">
        <v>612</v>
      </c>
      <c r="M228" s="73">
        <v>440.26</v>
      </c>
      <c r="N228" s="73">
        <v>0.05</v>
      </c>
      <c r="O228" s="73">
        <v>0.05</v>
      </c>
    </row>
    <row r="229" spans="1:15" ht="15" hidden="1" customHeight="1" x14ac:dyDescent="0.2">
      <c r="A229" s="203">
        <v>884</v>
      </c>
      <c r="B229" s="113">
        <v>884</v>
      </c>
      <c r="C229" s="65">
        <v>1300060707491</v>
      </c>
      <c r="D229" s="204">
        <v>664</v>
      </c>
      <c r="E229" s="113">
        <v>664</v>
      </c>
      <c r="F229" s="65">
        <v>1300060707507</v>
      </c>
      <c r="G229" s="66" t="s">
        <v>1040</v>
      </c>
      <c r="H229" s="70" t="s">
        <v>612</v>
      </c>
      <c r="I229" s="71">
        <v>11.88</v>
      </c>
      <c r="J229" s="71">
        <v>3.49</v>
      </c>
      <c r="K229" s="71">
        <v>3.49</v>
      </c>
      <c r="L229" s="72" t="s">
        <v>612</v>
      </c>
      <c r="M229" s="73">
        <v>994.32</v>
      </c>
      <c r="N229" s="73">
        <v>0.05</v>
      </c>
      <c r="O229" s="73">
        <v>0.05</v>
      </c>
    </row>
    <row r="230" spans="1:15" ht="15" hidden="1" customHeight="1" x14ac:dyDescent="0.2">
      <c r="A230" s="203">
        <v>885</v>
      </c>
      <c r="B230" s="113">
        <v>885</v>
      </c>
      <c r="C230" s="65">
        <v>1300060729547</v>
      </c>
      <c r="D230" s="204">
        <v>615</v>
      </c>
      <c r="E230" s="113">
        <v>615</v>
      </c>
      <c r="F230" s="65">
        <v>1300060729556</v>
      </c>
      <c r="G230" s="66" t="s">
        <v>1041</v>
      </c>
      <c r="H230" s="70" t="s">
        <v>612</v>
      </c>
      <c r="I230" s="71">
        <v>269.81</v>
      </c>
      <c r="J230" s="71">
        <v>4.26</v>
      </c>
      <c r="K230" s="71">
        <v>4.26</v>
      </c>
      <c r="L230" s="72">
        <v>-0.872</v>
      </c>
      <c r="M230" s="73">
        <v>6781.39</v>
      </c>
      <c r="N230" s="73">
        <v>0.05</v>
      </c>
      <c r="O230" s="73">
        <v>0.05</v>
      </c>
    </row>
    <row r="231" spans="1:15" ht="15" hidden="1" customHeight="1" x14ac:dyDescent="0.2">
      <c r="A231" s="203">
        <v>800</v>
      </c>
      <c r="B231" s="113">
        <v>800</v>
      </c>
      <c r="C231" s="65">
        <v>1300060790700</v>
      </c>
      <c r="D231" s="204">
        <v>622</v>
      </c>
      <c r="E231" s="113">
        <v>622</v>
      </c>
      <c r="F231" s="65">
        <v>1300060790694</v>
      </c>
      <c r="G231" s="66" t="s">
        <v>1042</v>
      </c>
      <c r="H231" s="70" t="s">
        <v>612</v>
      </c>
      <c r="I231" s="71">
        <v>23.05</v>
      </c>
      <c r="J231" s="71">
        <v>4.12</v>
      </c>
      <c r="K231" s="71">
        <v>4.12</v>
      </c>
      <c r="L231" s="72">
        <v>-0.68</v>
      </c>
      <c r="M231" s="73">
        <v>2304.6</v>
      </c>
      <c r="N231" s="73">
        <v>0.05</v>
      </c>
      <c r="O231" s="73">
        <v>0.05</v>
      </c>
    </row>
    <row r="232" spans="1:15" ht="15" hidden="1" customHeight="1" x14ac:dyDescent="0.2">
      <c r="A232" s="203">
        <v>915</v>
      </c>
      <c r="B232" s="113">
        <v>915</v>
      </c>
      <c r="C232" s="65">
        <v>1300060824829</v>
      </c>
      <c r="D232" s="204">
        <v>627</v>
      </c>
      <c r="E232" s="113">
        <v>627</v>
      </c>
      <c r="F232" s="65">
        <v>1300060824838</v>
      </c>
      <c r="G232" s="66" t="s">
        <v>1043</v>
      </c>
      <c r="H232" s="70" t="s">
        <v>612</v>
      </c>
      <c r="I232" s="71">
        <v>970.66</v>
      </c>
      <c r="J232" s="71">
        <v>2.2000000000000002</v>
      </c>
      <c r="K232" s="71">
        <v>2.2000000000000002</v>
      </c>
      <c r="L232" s="72" t="s">
        <v>612</v>
      </c>
      <c r="M232" s="73">
        <v>970.66</v>
      </c>
      <c r="N232" s="73">
        <v>0.05</v>
      </c>
      <c r="O232" s="73">
        <v>0.05</v>
      </c>
    </row>
    <row r="233" spans="1:15" ht="15" hidden="1" customHeight="1" x14ac:dyDescent="0.2">
      <c r="A233" s="203">
        <v>825</v>
      </c>
      <c r="B233" s="113">
        <v>825</v>
      </c>
      <c r="C233" s="65">
        <v>1300060784130</v>
      </c>
      <c r="D233" s="204">
        <v>660</v>
      </c>
      <c r="E233" s="113">
        <v>660</v>
      </c>
      <c r="F233" s="65">
        <v>1300060784158</v>
      </c>
      <c r="G233" s="66" t="s">
        <v>1044</v>
      </c>
      <c r="H233" s="70">
        <v>0.28499999999999998</v>
      </c>
      <c r="I233" s="71">
        <v>1289.97</v>
      </c>
      <c r="J233" s="71">
        <v>3.65</v>
      </c>
      <c r="K233" s="71">
        <v>3.65</v>
      </c>
      <c r="L233" s="72">
        <v>-0.29199999999999998</v>
      </c>
      <c r="M233" s="73">
        <v>1289.97</v>
      </c>
      <c r="N233" s="73">
        <v>0.05</v>
      </c>
      <c r="O233" s="73">
        <v>0.05</v>
      </c>
    </row>
    <row r="234" spans="1:15" ht="15" hidden="1" customHeight="1" x14ac:dyDescent="0.2">
      <c r="A234" s="203">
        <v>818</v>
      </c>
      <c r="B234" s="113">
        <v>818</v>
      </c>
      <c r="C234" s="65">
        <v>1300060748460</v>
      </c>
      <c r="D234" s="204">
        <v>680</v>
      </c>
      <c r="E234" s="113">
        <v>680</v>
      </c>
      <c r="F234" s="65">
        <v>1300060748470</v>
      </c>
      <c r="G234" s="66" t="s">
        <v>1045</v>
      </c>
      <c r="H234" s="70" t="s">
        <v>612</v>
      </c>
      <c r="I234" s="71">
        <v>254.86</v>
      </c>
      <c r="J234" s="71">
        <v>3.65</v>
      </c>
      <c r="K234" s="71">
        <v>3.65</v>
      </c>
      <c r="L234" s="72" t="s">
        <v>612</v>
      </c>
      <c r="M234" s="73">
        <v>6796.33</v>
      </c>
      <c r="N234" s="73">
        <v>0.05</v>
      </c>
      <c r="O234" s="73">
        <v>0.05</v>
      </c>
    </row>
    <row r="235" spans="1:15" ht="15" hidden="1" customHeight="1" x14ac:dyDescent="0.2">
      <c r="A235" s="203">
        <v>912</v>
      </c>
      <c r="B235" s="113">
        <v>912</v>
      </c>
      <c r="C235" s="65">
        <v>1300060805560</v>
      </c>
      <c r="D235" s="204">
        <v>624</v>
      </c>
      <c r="E235" s="113">
        <v>624</v>
      </c>
      <c r="F235" s="65">
        <v>1300060805570</v>
      </c>
      <c r="G235" s="66" t="s">
        <v>1046</v>
      </c>
      <c r="H235" s="70" t="s">
        <v>612</v>
      </c>
      <c r="I235" s="71">
        <v>154.56</v>
      </c>
      <c r="J235" s="71">
        <v>3.65</v>
      </c>
      <c r="K235" s="71">
        <v>3.65</v>
      </c>
      <c r="L235" s="72" t="s">
        <v>612</v>
      </c>
      <c r="M235" s="73">
        <v>4122.99</v>
      </c>
      <c r="N235" s="73">
        <v>0.05</v>
      </c>
      <c r="O235" s="73">
        <v>0.05</v>
      </c>
    </row>
    <row r="236" spans="1:15" ht="15" hidden="1" customHeight="1" x14ac:dyDescent="0.2">
      <c r="A236" s="203">
        <v>914</v>
      </c>
      <c r="B236" s="113">
        <v>914</v>
      </c>
      <c r="C236" s="65">
        <v>1300060818597</v>
      </c>
      <c r="D236" s="204" t="s">
        <v>1465</v>
      </c>
      <c r="E236" s="113">
        <v>626</v>
      </c>
      <c r="F236" s="65">
        <v>1300060818602</v>
      </c>
      <c r="G236" s="66" t="s">
        <v>1047</v>
      </c>
      <c r="H236" s="70" t="s">
        <v>612</v>
      </c>
      <c r="I236" s="71">
        <v>16.25</v>
      </c>
      <c r="J236" s="71">
        <v>3.65</v>
      </c>
      <c r="K236" s="71">
        <v>3.65</v>
      </c>
      <c r="L236" s="72" t="s">
        <v>612</v>
      </c>
      <c r="M236" s="73">
        <v>1235.71</v>
      </c>
      <c r="N236" s="73">
        <v>0.05</v>
      </c>
      <c r="O236" s="73">
        <v>0.05</v>
      </c>
    </row>
    <row r="237" spans="1:15" ht="15" hidden="1" customHeight="1" x14ac:dyDescent="0.2">
      <c r="A237" s="203">
        <v>895</v>
      </c>
      <c r="B237" s="113">
        <v>895</v>
      </c>
      <c r="C237" s="65">
        <v>1300060785462</v>
      </c>
      <c r="D237" s="204">
        <v>696</v>
      </c>
      <c r="E237" s="113">
        <v>696</v>
      </c>
      <c r="F237" s="65">
        <v>1300060785453</v>
      </c>
      <c r="G237" s="66" t="s">
        <v>1048</v>
      </c>
      <c r="H237" s="70" t="s">
        <v>612</v>
      </c>
      <c r="I237" s="71">
        <v>298.17</v>
      </c>
      <c r="J237" s="71">
        <v>2.5299999999999998</v>
      </c>
      <c r="K237" s="71">
        <v>2.5299999999999998</v>
      </c>
      <c r="L237" s="72" t="s">
        <v>612</v>
      </c>
      <c r="M237" s="73">
        <v>23614.98</v>
      </c>
      <c r="N237" s="73">
        <v>0.05</v>
      </c>
      <c r="O237" s="73">
        <v>0.05</v>
      </c>
    </row>
    <row r="238" spans="1:15" ht="15" hidden="1" customHeight="1" x14ac:dyDescent="0.2">
      <c r="A238" s="203">
        <v>911</v>
      </c>
      <c r="B238" s="113">
        <v>911</v>
      </c>
      <c r="C238" s="65">
        <v>1300060805612</v>
      </c>
      <c r="D238" s="204">
        <v>623</v>
      </c>
      <c r="E238" s="113">
        <v>623</v>
      </c>
      <c r="F238" s="65">
        <v>1300060805621</v>
      </c>
      <c r="G238" s="66" t="s">
        <v>1049</v>
      </c>
      <c r="H238" s="70" t="s">
        <v>612</v>
      </c>
      <c r="I238" s="71">
        <v>207.1</v>
      </c>
      <c r="J238" s="71">
        <v>3.23</v>
      </c>
      <c r="K238" s="71">
        <v>3.23</v>
      </c>
      <c r="L238" s="72">
        <v>-0.95099999999999996</v>
      </c>
      <c r="M238" s="73">
        <v>5521.91</v>
      </c>
      <c r="N238" s="73">
        <v>0.05</v>
      </c>
      <c r="O238" s="73">
        <v>0.05</v>
      </c>
    </row>
    <row r="239" spans="1:15" ht="15" hidden="1" customHeight="1" x14ac:dyDescent="0.2">
      <c r="A239" s="203">
        <v>312</v>
      </c>
      <c r="B239" s="113">
        <v>312</v>
      </c>
      <c r="C239" s="65">
        <v>1300060736891</v>
      </c>
      <c r="D239" s="204"/>
      <c r="E239" s="113"/>
      <c r="F239" s="65"/>
      <c r="G239" s="66" t="s">
        <v>1050</v>
      </c>
      <c r="H239" s="70" t="s">
        <v>612</v>
      </c>
      <c r="I239" s="71">
        <v>205.13</v>
      </c>
      <c r="J239" s="71">
        <v>5.15</v>
      </c>
      <c r="K239" s="71">
        <v>5.15</v>
      </c>
      <c r="L239" s="72" t="s">
        <v>612</v>
      </c>
      <c r="M239" s="73" t="s">
        <v>612</v>
      </c>
      <c r="N239" s="73" t="s">
        <v>612</v>
      </c>
      <c r="O239" s="73" t="s">
        <v>612</v>
      </c>
    </row>
    <row r="240" spans="1:15" ht="15" hidden="1" customHeight="1" x14ac:dyDescent="0.2">
      <c r="A240" s="203">
        <v>336</v>
      </c>
      <c r="B240" s="113">
        <v>336</v>
      </c>
      <c r="C240" s="65">
        <v>1300060254338</v>
      </c>
      <c r="D240" s="204"/>
      <c r="E240" s="113"/>
      <c r="F240" s="65"/>
      <c r="G240" s="66" t="s">
        <v>1051</v>
      </c>
      <c r="H240" s="70">
        <v>3.0979999999999999</v>
      </c>
      <c r="I240" s="71">
        <v>1038.69</v>
      </c>
      <c r="J240" s="71">
        <v>3.9</v>
      </c>
      <c r="K240" s="71">
        <v>3.9</v>
      </c>
      <c r="L240" s="72" t="s">
        <v>612</v>
      </c>
      <c r="M240" s="73" t="s">
        <v>612</v>
      </c>
      <c r="N240" s="73" t="s">
        <v>612</v>
      </c>
      <c r="O240" s="73" t="s">
        <v>612</v>
      </c>
    </row>
    <row r="241" spans="1:15" ht="15" hidden="1" customHeight="1" x14ac:dyDescent="0.2">
      <c r="A241" s="203">
        <v>858</v>
      </c>
      <c r="B241" s="113">
        <v>858</v>
      </c>
      <c r="C241" s="65">
        <v>1300060845962</v>
      </c>
      <c r="D241" s="204">
        <v>612</v>
      </c>
      <c r="E241" s="113">
        <v>612</v>
      </c>
      <c r="F241" s="65">
        <v>1300060845971</v>
      </c>
      <c r="G241" s="66" t="s">
        <v>1052</v>
      </c>
      <c r="H241" s="70" t="s">
        <v>612</v>
      </c>
      <c r="I241" s="71">
        <v>71.959999999999994</v>
      </c>
      <c r="J241" s="71">
        <v>2.5299999999999998</v>
      </c>
      <c r="K241" s="71">
        <v>2.5299999999999998</v>
      </c>
      <c r="L241" s="72" t="s">
        <v>612</v>
      </c>
      <c r="M241" s="73">
        <v>7267.61</v>
      </c>
      <c r="N241" s="73">
        <v>0.05</v>
      </c>
      <c r="O241" s="73">
        <v>0.05</v>
      </c>
    </row>
    <row r="242" spans="1:15" ht="15" hidden="1" customHeight="1" x14ac:dyDescent="0.2">
      <c r="A242" s="203" t="s">
        <v>1053</v>
      </c>
      <c r="B242" s="113" t="s">
        <v>1053</v>
      </c>
      <c r="C242" s="206" t="s">
        <v>612</v>
      </c>
      <c r="D242" s="204" t="s">
        <v>1054</v>
      </c>
      <c r="E242" s="113" t="s">
        <v>1054</v>
      </c>
      <c r="F242" s="65">
        <v>0</v>
      </c>
      <c r="G242" s="66" t="s">
        <v>1055</v>
      </c>
      <c r="H242" s="70" t="s">
        <v>612</v>
      </c>
      <c r="I242" s="71">
        <v>88.08</v>
      </c>
      <c r="J242" s="71">
        <v>4.25</v>
      </c>
      <c r="K242" s="71">
        <v>4.25</v>
      </c>
      <c r="L242" s="72">
        <v>-0.85399999999999998</v>
      </c>
      <c r="M242" s="73">
        <v>2643.36</v>
      </c>
      <c r="N242" s="73">
        <v>0.05</v>
      </c>
      <c r="O242" s="73">
        <v>0.05</v>
      </c>
    </row>
    <row r="243" spans="1:15" ht="15" hidden="1" customHeight="1" x14ac:dyDescent="0.2">
      <c r="A243" s="203" t="s">
        <v>1056</v>
      </c>
      <c r="B243" s="113" t="s">
        <v>1056</v>
      </c>
      <c r="C243" s="206" t="s">
        <v>612</v>
      </c>
      <c r="D243" s="204" t="s">
        <v>1057</v>
      </c>
      <c r="E243" s="113" t="s">
        <v>1057</v>
      </c>
      <c r="F243" s="65">
        <v>0</v>
      </c>
      <c r="G243" s="66" t="s">
        <v>1058</v>
      </c>
      <c r="H243" s="70">
        <v>1.4910000000000001</v>
      </c>
      <c r="I243" s="71">
        <v>1231.3699999999999</v>
      </c>
      <c r="J243" s="71">
        <v>4.68</v>
      </c>
      <c r="K243" s="71">
        <v>4.68</v>
      </c>
      <c r="L243" s="72">
        <v>-2.996</v>
      </c>
      <c r="M243" s="73">
        <v>1231.3699999999999</v>
      </c>
      <c r="N243" s="73">
        <v>0.05</v>
      </c>
      <c r="O243" s="73">
        <v>0.05</v>
      </c>
    </row>
    <row r="244" spans="1:15" ht="15" hidden="1" customHeight="1" x14ac:dyDescent="0.2">
      <c r="A244" s="203" t="s">
        <v>1059</v>
      </c>
      <c r="B244" s="113" t="s">
        <v>1059</v>
      </c>
      <c r="C244" s="206" t="s">
        <v>612</v>
      </c>
      <c r="D244" s="204" t="s">
        <v>1060</v>
      </c>
      <c r="E244" s="113" t="s">
        <v>1060</v>
      </c>
      <c r="F244" s="65">
        <v>0</v>
      </c>
      <c r="G244" s="66" t="s">
        <v>1061</v>
      </c>
      <c r="H244" s="70" t="s">
        <v>612</v>
      </c>
      <c r="I244" s="71">
        <v>1807.14</v>
      </c>
      <c r="J244" s="71">
        <v>3.01</v>
      </c>
      <c r="K244" s="71">
        <v>3.01</v>
      </c>
      <c r="L244" s="72">
        <v>-0.63400000000000001</v>
      </c>
      <c r="M244" s="73">
        <v>1807.14</v>
      </c>
      <c r="N244" s="73">
        <v>0.05</v>
      </c>
      <c r="O244" s="73">
        <v>0.05</v>
      </c>
    </row>
    <row r="245" spans="1:15" ht="15" customHeight="1" x14ac:dyDescent="0.2">
      <c r="A245" s="53"/>
      <c r="B245" s="113"/>
      <c r="C245" s="65"/>
      <c r="D245" s="54"/>
      <c r="E245" s="113"/>
      <c r="F245" s="65"/>
      <c r="G245" s="66"/>
      <c r="H245" s="70"/>
      <c r="I245" s="71"/>
      <c r="J245" s="71"/>
      <c r="K245" s="71"/>
      <c r="L245" s="72"/>
      <c r="M245" s="73"/>
      <c r="N245" s="73"/>
      <c r="O245" s="73"/>
    </row>
    <row r="246" spans="1:15" ht="15" customHeight="1" x14ac:dyDescent="0.2">
      <c r="A246" s="53"/>
      <c r="B246" s="113"/>
      <c r="C246" s="65"/>
      <c r="D246" s="54"/>
      <c r="E246" s="113"/>
      <c r="F246" s="65"/>
      <c r="G246" s="66"/>
      <c r="H246" s="70"/>
      <c r="I246" s="71"/>
      <c r="J246" s="71"/>
      <c r="K246" s="71"/>
      <c r="L246" s="72"/>
      <c r="M246" s="73"/>
      <c r="N246" s="73"/>
      <c r="O246" s="73"/>
    </row>
    <row r="247" spans="1:15" ht="15" customHeight="1" x14ac:dyDescent="0.2">
      <c r="A247" s="53"/>
      <c r="B247" s="113"/>
      <c r="C247" s="65"/>
      <c r="D247" s="54"/>
      <c r="E247" s="113"/>
      <c r="F247" s="65"/>
      <c r="G247" s="66"/>
      <c r="H247" s="70"/>
      <c r="I247" s="71"/>
      <c r="J247" s="71"/>
      <c r="K247" s="71"/>
      <c r="L247" s="72"/>
      <c r="M247" s="73"/>
      <c r="N247" s="73"/>
      <c r="O247" s="73"/>
    </row>
    <row r="248" spans="1:15" ht="15" customHeight="1" x14ac:dyDescent="0.2">
      <c r="A248" s="53"/>
      <c r="B248" s="113"/>
      <c r="C248" s="65"/>
      <c r="D248" s="54"/>
      <c r="E248" s="113"/>
      <c r="F248" s="65"/>
      <c r="G248" s="66"/>
      <c r="H248" s="70"/>
      <c r="I248" s="71"/>
      <c r="J248" s="71"/>
      <c r="K248" s="71"/>
      <c r="L248" s="72"/>
      <c r="M248" s="73"/>
      <c r="N248" s="73"/>
      <c r="O248" s="73"/>
    </row>
    <row r="249" spans="1:15" ht="15" customHeight="1" x14ac:dyDescent="0.2">
      <c r="A249" s="53"/>
      <c r="B249" s="113"/>
      <c r="C249" s="65"/>
      <c r="D249" s="54"/>
      <c r="E249" s="113"/>
      <c r="F249" s="65"/>
      <c r="G249" s="66"/>
      <c r="H249" s="70"/>
      <c r="I249" s="71"/>
      <c r="J249" s="71"/>
      <c r="K249" s="71"/>
      <c r="L249" s="72"/>
      <c r="M249" s="73"/>
      <c r="N249" s="73"/>
      <c r="O249" s="73"/>
    </row>
    <row r="250" spans="1:15" ht="15" customHeight="1" x14ac:dyDescent="0.2">
      <c r="A250" s="53"/>
      <c r="B250" s="113"/>
      <c r="C250" s="65"/>
      <c r="D250" s="54"/>
      <c r="E250" s="113"/>
      <c r="F250" s="65"/>
      <c r="G250" s="66"/>
      <c r="H250" s="70"/>
      <c r="I250" s="71"/>
      <c r="J250" s="71"/>
      <c r="K250" s="71"/>
      <c r="L250" s="72"/>
      <c r="M250" s="73"/>
      <c r="N250" s="73"/>
      <c r="O250" s="73"/>
    </row>
    <row r="251" spans="1:15" ht="15" customHeight="1" x14ac:dyDescent="0.2">
      <c r="A251" s="53"/>
      <c r="B251" s="113"/>
      <c r="C251" s="65"/>
      <c r="D251" s="54"/>
      <c r="E251" s="113"/>
      <c r="F251" s="65"/>
      <c r="G251" s="66"/>
      <c r="H251" s="70"/>
      <c r="I251" s="71"/>
      <c r="J251" s="71"/>
      <c r="K251" s="71"/>
      <c r="L251" s="72"/>
      <c r="M251" s="73"/>
      <c r="N251" s="73"/>
      <c r="O251" s="73"/>
    </row>
    <row r="252" spans="1:15" ht="15" customHeight="1" x14ac:dyDescent="0.2">
      <c r="A252" s="53"/>
      <c r="B252" s="113"/>
      <c r="C252" s="65"/>
      <c r="D252" s="54"/>
      <c r="E252" s="113"/>
      <c r="F252" s="65"/>
      <c r="G252" s="66"/>
      <c r="H252" s="70"/>
      <c r="I252" s="71"/>
      <c r="J252" s="71"/>
      <c r="K252" s="71"/>
      <c r="L252" s="72"/>
      <c r="M252" s="73"/>
      <c r="N252" s="73"/>
      <c r="O252" s="73"/>
    </row>
    <row r="253" spans="1:15" ht="15" customHeight="1" x14ac:dyDescent="0.2">
      <c r="A253" s="53"/>
      <c r="B253" s="113"/>
      <c r="C253" s="65"/>
      <c r="D253" s="54"/>
      <c r="E253" s="113"/>
      <c r="F253" s="65"/>
      <c r="G253" s="66"/>
      <c r="H253" s="70"/>
      <c r="I253" s="71"/>
      <c r="J253" s="71"/>
      <c r="K253" s="71"/>
      <c r="L253" s="72"/>
      <c r="M253" s="73"/>
      <c r="N253" s="73"/>
      <c r="O253" s="73"/>
    </row>
    <row r="254" spans="1:15" ht="15" customHeight="1" x14ac:dyDescent="0.2">
      <c r="A254" s="53"/>
      <c r="B254" s="113"/>
      <c r="C254" s="65"/>
      <c r="D254" s="54"/>
      <c r="E254" s="113"/>
      <c r="F254" s="65"/>
      <c r="G254" s="66"/>
      <c r="H254" s="70"/>
      <c r="I254" s="71"/>
      <c r="J254" s="71"/>
      <c r="K254" s="71"/>
      <c r="L254" s="72"/>
      <c r="M254" s="73"/>
      <c r="N254" s="73"/>
      <c r="O254" s="73"/>
    </row>
    <row r="255" spans="1:15" ht="15" customHeight="1" x14ac:dyDescent="0.2">
      <c r="A255" s="53"/>
      <c r="B255" s="113"/>
      <c r="C255" s="65"/>
      <c r="D255" s="54"/>
      <c r="E255" s="113"/>
      <c r="F255" s="65"/>
      <c r="G255" s="66"/>
      <c r="H255" s="70"/>
      <c r="I255" s="71"/>
      <c r="J255" s="71"/>
      <c r="K255" s="71"/>
      <c r="L255" s="72"/>
      <c r="M255" s="73"/>
      <c r="N255" s="73"/>
      <c r="O255" s="73"/>
    </row>
    <row r="256" spans="1:15" ht="15" customHeight="1" x14ac:dyDescent="0.2">
      <c r="A256" s="53"/>
      <c r="B256" s="113"/>
      <c r="C256" s="65"/>
      <c r="D256" s="54"/>
      <c r="E256" s="113"/>
      <c r="F256" s="65"/>
      <c r="G256" s="66"/>
      <c r="H256" s="70"/>
      <c r="I256" s="71"/>
      <c r="J256" s="71"/>
      <c r="K256" s="71"/>
      <c r="L256" s="72"/>
      <c r="M256" s="73"/>
      <c r="N256" s="73"/>
      <c r="O256" s="73"/>
    </row>
    <row r="257" spans="1:15" ht="15" customHeight="1" x14ac:dyDescent="0.2">
      <c r="A257" s="53"/>
      <c r="B257" s="113"/>
      <c r="C257" s="65"/>
      <c r="D257" s="54"/>
      <c r="E257" s="113"/>
      <c r="F257" s="65"/>
      <c r="G257" s="66"/>
      <c r="H257" s="70"/>
      <c r="I257" s="71"/>
      <c r="J257" s="71"/>
      <c r="K257" s="71"/>
      <c r="L257" s="72"/>
      <c r="M257" s="73"/>
      <c r="N257" s="73"/>
      <c r="O257" s="73"/>
    </row>
    <row r="258" spans="1:15" ht="15" customHeight="1" x14ac:dyDescent="0.2">
      <c r="A258" s="53"/>
      <c r="B258" s="113"/>
      <c r="C258" s="65"/>
      <c r="D258" s="54"/>
      <c r="E258" s="113"/>
      <c r="F258" s="65"/>
      <c r="G258" s="66"/>
      <c r="H258" s="70"/>
      <c r="I258" s="71"/>
      <c r="J258" s="71"/>
      <c r="K258" s="71"/>
      <c r="L258" s="72"/>
      <c r="M258" s="73"/>
      <c r="N258" s="73"/>
      <c r="O258" s="73"/>
    </row>
    <row r="259" spans="1:15" ht="15" customHeight="1" x14ac:dyDescent="0.2">
      <c r="A259" s="53"/>
      <c r="B259" s="113"/>
      <c r="C259" s="65"/>
      <c r="D259" s="54"/>
      <c r="E259" s="113"/>
      <c r="F259" s="65"/>
      <c r="G259" s="66"/>
      <c r="H259" s="70"/>
      <c r="I259" s="71"/>
      <c r="J259" s="71"/>
      <c r="K259" s="71"/>
      <c r="L259" s="72"/>
      <c r="M259" s="73"/>
      <c r="N259" s="73"/>
      <c r="O259" s="73"/>
    </row>
  </sheetData>
  <autoFilter ref="A10:O244" xr:uid="{AF852C30-E063-4763-9C42-E48E19E6F458}">
    <filterColumn colId="6">
      <filters>
        <filter val="UU Water Plc - Sutton Hall"/>
      </filters>
    </filterColumn>
  </autoFilter>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A5" sqref="A5"/>
    </sheetView>
  </sheetViews>
  <sheetFormatPr defaultRowHeight="12.75" x14ac:dyDescent="0.2"/>
  <cols>
    <col min="1" max="1" width="14.7109375" style="59" customWidth="1"/>
    <col min="2" max="2" width="8.7109375" style="59" customWidth="1"/>
    <col min="3" max="3" width="15.7109375" style="67" bestFit="1" customWidth="1"/>
    <col min="4" max="4" width="50.7109375" style="67" customWidth="1"/>
    <col min="5" max="5" width="14.7109375" style="68" customWidth="1"/>
    <col min="6" max="7" width="14.7109375" style="69" customWidth="1"/>
    <col min="8" max="8" width="14.7109375" style="59" customWidth="1"/>
    <col min="9" max="9" width="15.5703125" style="59" customWidth="1"/>
    <col min="10" max="13" width="9.140625" style="59"/>
    <col min="14" max="14" width="9.42578125" style="59" bestFit="1" customWidth="1"/>
    <col min="15" max="16384" width="9.140625" style="59"/>
  </cols>
  <sheetData>
    <row r="1" spans="1:14" ht="66.75" customHeight="1" x14ac:dyDescent="0.2">
      <c r="A1" s="250" t="s">
        <v>560</v>
      </c>
      <c r="B1" s="250"/>
      <c r="C1" s="250"/>
      <c r="D1" s="250"/>
      <c r="E1" s="250"/>
      <c r="F1" s="250"/>
      <c r="G1" s="250"/>
      <c r="H1" s="250"/>
    </row>
    <row r="2" spans="1:14" s="60" customFormat="1" ht="25.5" customHeight="1" x14ac:dyDescent="0.2">
      <c r="A2" s="254" t="str">
        <f>Overview!B4&amp; " - Effective from "&amp;Overview!D4&amp;" - "&amp;Overview!E4&amp;" EDCM import charges"</f>
        <v>SP Manweb - Effective from 1 April 2020 - Final EDCM import charges</v>
      </c>
      <c r="B2" s="255"/>
      <c r="C2" s="255"/>
      <c r="D2" s="255"/>
      <c r="E2" s="255"/>
      <c r="F2" s="255"/>
      <c r="G2" s="255"/>
      <c r="H2" s="256"/>
    </row>
    <row r="3" spans="1:14" s="98" customFormat="1" ht="18" x14ac:dyDescent="0.2">
      <c r="A3" s="104"/>
      <c r="B3" s="104"/>
      <c r="C3" s="104"/>
      <c r="D3" s="105"/>
      <c r="E3" s="106"/>
      <c r="F3" s="106"/>
      <c r="G3" s="107"/>
      <c r="H3" s="107"/>
      <c r="I3" s="95"/>
      <c r="J3" s="95"/>
      <c r="K3" s="95"/>
      <c r="L3" s="95"/>
      <c r="M3" s="95"/>
      <c r="N3" s="95"/>
    </row>
    <row r="4" spans="1:14" ht="60.75" customHeight="1" x14ac:dyDescent="0.2">
      <c r="A4" s="61" t="s">
        <v>530</v>
      </c>
      <c r="B4" s="62" t="s">
        <v>494</v>
      </c>
      <c r="C4" s="61" t="s">
        <v>495</v>
      </c>
      <c r="D4" s="63" t="s">
        <v>206</v>
      </c>
      <c r="E4" s="157" t="str">
        <f>'Annex 2 EHV charges'!H10</f>
        <v>Import
Super Red
unit charge
(p/kWh)</v>
      </c>
      <c r="F4" s="157" t="str">
        <f>'Annex 2 EHV charges'!I10</f>
        <v>Import
fixed charge
(p/day)</v>
      </c>
      <c r="G4" s="157" t="str">
        <f>'Annex 2 EHV charges'!J10</f>
        <v>Import
capacity charge
(p/kVA/day)</v>
      </c>
      <c r="H4" s="157" t="str">
        <f>'Annex 2 EHV charges'!K10</f>
        <v>Import
exceeded capacity charge
(p/kVA/day)</v>
      </c>
    </row>
    <row r="5" spans="1:14" ht="12.75" customHeight="1" x14ac:dyDescent="0.2">
      <c r="A5" s="114">
        <f t="array" ref="A5">IFERROR(INDEX('Annex 2 EHV charges'!$A$11:$A$259, MATCH(0, IF(ISBLANK('Annex 2 EHV charges'!$A$11:$A$259),1, COUNTIF(A$4:$A4, 'Annex 2 EHV charges'!$A$11:$A$259)), 0)),"")</f>
        <v>803</v>
      </c>
      <c r="B5" s="114">
        <f>IF($A5="","",VLOOKUP($A5,'Annex 2 EHV charges'!$A:$O,2,0))</f>
        <v>803</v>
      </c>
      <c r="C5" s="115">
        <f>IF($A5="","",VLOOKUP($A5,'Annex 2 EHV charges'!$A:$O,3,0))</f>
        <v>1300035361194</v>
      </c>
      <c r="D5" s="114" t="str">
        <f>IF($A5="","",VLOOKUP($A5,'Annex 2 EHV charges'!$A:$O,7,0))</f>
        <v>Shell Stanlow</v>
      </c>
      <c r="E5" s="119" t="str">
        <f>IFERROR(IF(VLOOKUP($A5,'Annex 2 EHV charges'!$A:$O,8,FALSE)=0,"",VLOOKUP($A5,'Annex 2 EHV charges'!$A:$O,8,FALSE)),"")</f>
        <v>-</v>
      </c>
      <c r="F5" s="120">
        <f>IFERROR(IF(VLOOKUP($A5,'Annex 2 EHV charges'!$A:$O,9,FALSE)=0,"",VLOOKUP($A5,'Annex 2 EHV charges'!$A:$O,9,FALSE)),"")</f>
        <v>18625.473700555696</v>
      </c>
      <c r="G5" s="121">
        <f>IFERROR(IF(VLOOKUP($A5,'Annex 2 EHV charges'!$A:$O,10,FALSE)=0,"",VLOOKUP($A5,'Annex 2 EHV charges'!$A:$O,10,FALSE)),"")</f>
        <v>5.52</v>
      </c>
      <c r="H5" s="121">
        <f>IFERROR(IF(VLOOKUP($A5,'Annex 2 EHV charges'!$A:$O,11,FALSE)=0,"",VLOOKUP($A5,'Annex 2 EHV charges'!$A:$O,11,FALSE)),"")</f>
        <v>5.52</v>
      </c>
    </row>
    <row r="6" spans="1:14" ht="12.75" customHeight="1" x14ac:dyDescent="0.2">
      <c r="A6" s="114">
        <f t="array" ref="A6">IFERROR(INDEX('Annex 2 EHV charges'!$A$11:$A$259, MATCH(0, IF(ISBLANK('Annex 2 EHV charges'!$A$11:$A$259),1, COUNTIF(A$4:$A5, 'Annex 2 EHV charges'!$A$11:$A$259)), 0)),"")</f>
        <v>804</v>
      </c>
      <c r="B6" s="114">
        <f>IF($A6="","",VLOOKUP($A6,'Annex 2 EHV charges'!$A:$O,2,0))</f>
        <v>804</v>
      </c>
      <c r="C6" s="115">
        <f>IF($A6="","",VLOOKUP($A6,'Annex 2 EHV charges'!$A:$O,3,0))</f>
        <v>1300035352942</v>
      </c>
      <c r="D6" s="114" t="str">
        <f>IF($A6="","",VLOOKUP($A6,'Annex 2 EHV charges'!$A:$O,7,0))</f>
        <v>Jaguar &amp; Land Rover</v>
      </c>
      <c r="E6" s="119" t="str">
        <f>IFERROR(IF(VLOOKUP($A6,'Annex 2 EHV charges'!$A:$O,8,FALSE)=0,"",VLOOKUP($A6,'Annex 2 EHV charges'!$A:$O,8,FALSE)),"")</f>
        <v>-</v>
      </c>
      <c r="F6" s="120">
        <f>IFERROR(IF(VLOOKUP($A6,'Annex 2 EHV charges'!$A:$O,9,FALSE)=0,"",VLOOKUP($A6,'Annex 2 EHV charges'!$A:$O,9,FALSE)),"")</f>
        <v>8756.58</v>
      </c>
      <c r="G6" s="121">
        <f>IFERROR(IF(VLOOKUP($A6,'Annex 2 EHV charges'!$A:$O,10,FALSE)=0,"",VLOOKUP($A6,'Annex 2 EHV charges'!$A:$O,10,FALSE)),"")</f>
        <v>8.3800000000000008</v>
      </c>
      <c r="H6" s="121">
        <f>IFERROR(IF(VLOOKUP($A6,'Annex 2 EHV charges'!$A:$O,11,FALSE)=0,"",VLOOKUP($A6,'Annex 2 EHV charges'!$A:$O,11,FALSE)),"")</f>
        <v>8.3800000000000008</v>
      </c>
    </row>
    <row r="7" spans="1:14" ht="12.75" customHeight="1" x14ac:dyDescent="0.2">
      <c r="A7" s="114">
        <f t="array" ref="A7">IFERROR(INDEX('Annex 2 EHV charges'!$A$11:$A$259, MATCH(0, IF(ISBLANK('Annex 2 EHV charges'!$A$11:$A$259),1, COUNTIF(A$4:$A6, 'Annex 2 EHV charges'!$A$11:$A$259)), 0)),"")</f>
        <v>805</v>
      </c>
      <c r="B7" s="114">
        <f>IF($A7="","",VLOOKUP($A7,'Annex 2 EHV charges'!$A:$O,2,0))</f>
        <v>805</v>
      </c>
      <c r="C7" s="115">
        <f>IF($A7="","",VLOOKUP($A7,'Annex 2 EHV charges'!$A:$O,3,0))</f>
        <v>1300035359423</v>
      </c>
      <c r="D7" s="114" t="str">
        <f>IF($A7="","",VLOOKUP($A7,'Annex 2 EHV charges'!$A:$O,7,0))</f>
        <v>Innospec</v>
      </c>
      <c r="E7" s="119">
        <f>IFERROR(IF(VLOOKUP($A7,'Annex 2 EHV charges'!$A:$O,8,FALSE)=0,"",VLOOKUP($A7,'Annex 2 EHV charges'!$A:$O,8,FALSE)),"")</f>
        <v>0.28999999999999998</v>
      </c>
      <c r="F7" s="120">
        <f>IFERROR(IF(VLOOKUP($A7,'Annex 2 EHV charges'!$A:$O,9,FALSE)=0,"",VLOOKUP($A7,'Annex 2 EHV charges'!$A:$O,9,FALSE)),"")</f>
        <v>848.76</v>
      </c>
      <c r="G7" s="121">
        <f>IFERROR(IF(VLOOKUP($A7,'Annex 2 EHV charges'!$A:$O,10,FALSE)=0,"",VLOOKUP($A7,'Annex 2 EHV charges'!$A:$O,10,FALSE)),"")</f>
        <v>3.74</v>
      </c>
      <c r="H7" s="121">
        <f>IFERROR(IF(VLOOKUP($A7,'Annex 2 EHV charges'!$A:$O,11,FALSE)=0,"",VLOOKUP($A7,'Annex 2 EHV charges'!$A:$O,11,FALSE)),"")</f>
        <v>3.74</v>
      </c>
    </row>
    <row r="8" spans="1:14" ht="12.75" customHeight="1" x14ac:dyDescent="0.2">
      <c r="A8" s="114">
        <f t="array" ref="A8">IFERROR(INDEX('Annex 2 EHV charges'!$A$11:$A$259, MATCH(0, IF(ISBLANK('Annex 2 EHV charges'!$A$11:$A$259),1, COUNTIF(A$4:$A7, 'Annex 2 EHV charges'!$A$11:$A$259)), 0)),"")</f>
        <v>806</v>
      </c>
      <c r="B8" s="114">
        <f>IF($A8="","",VLOOKUP($A8,'Annex 2 EHV charges'!$A:$O,2,0))</f>
        <v>806</v>
      </c>
      <c r="C8" s="115">
        <f>IF($A8="","",VLOOKUP($A8,'Annex 2 EHV charges'!$A:$O,3,0))</f>
        <v>1300051060972</v>
      </c>
      <c r="D8" s="114" t="str">
        <f>IF($A8="","",VLOOKUP($A8,'Annex 2 EHV charges'!$A:$O,7,0))</f>
        <v>Bridgewater Paper</v>
      </c>
      <c r="E8" s="119" t="str">
        <f>IFERROR(IF(VLOOKUP($A8,'Annex 2 EHV charges'!$A:$O,8,FALSE)=0,"",VLOOKUP($A8,'Annex 2 EHV charges'!$A:$O,8,FALSE)),"")</f>
        <v>-</v>
      </c>
      <c r="F8" s="120">
        <f>IFERROR(IF(VLOOKUP($A8,'Annex 2 EHV charges'!$A:$O,9,FALSE)=0,"",VLOOKUP($A8,'Annex 2 EHV charges'!$A:$O,9,FALSE)),"")</f>
        <v>58.89</v>
      </c>
      <c r="G8" s="121">
        <f>IFERROR(IF(VLOOKUP($A8,'Annex 2 EHV charges'!$A:$O,10,FALSE)=0,"",VLOOKUP($A8,'Annex 2 EHV charges'!$A:$O,10,FALSE)),"")</f>
        <v>2.6</v>
      </c>
      <c r="H8" s="121">
        <f>IFERROR(IF(VLOOKUP($A8,'Annex 2 EHV charges'!$A:$O,11,FALSE)=0,"",VLOOKUP($A8,'Annex 2 EHV charges'!$A:$O,11,FALSE)),"")</f>
        <v>2.6</v>
      </c>
    </row>
    <row r="9" spans="1:14" ht="12.75" customHeight="1" x14ac:dyDescent="0.2">
      <c r="A9" s="114">
        <f t="array" ref="A9">IFERROR(INDEX('Annex 2 EHV charges'!$A$11:$A$259, MATCH(0, IF(ISBLANK('Annex 2 EHV charges'!$A$11:$A$259),1, COUNTIF(A$4:$A8, 'Annex 2 EHV charges'!$A$11:$A$259)), 0)),"")</f>
        <v>807</v>
      </c>
      <c r="B9" s="114">
        <f>IF($A9="","",VLOOKUP($A9,'Annex 2 EHV charges'!$A:$O,2,0))</f>
        <v>807</v>
      </c>
      <c r="C9" s="115">
        <f>IF($A9="","",VLOOKUP($A9,'Annex 2 EHV charges'!$A:$O,3,0))</f>
        <v>1300035359752</v>
      </c>
      <c r="D9" s="114" t="str">
        <f>IF($A9="","",VLOOKUP($A9,'Annex 2 EHV charges'!$A:$O,7,0))</f>
        <v>General Motors</v>
      </c>
      <c r="E9" s="119">
        <f>IFERROR(IF(VLOOKUP($A9,'Annex 2 EHV charges'!$A:$O,8,FALSE)=0,"",VLOOKUP($A9,'Annex 2 EHV charges'!$A:$O,8,FALSE)),"")</f>
        <v>0.29199999999999998</v>
      </c>
      <c r="F9" s="120">
        <f>IFERROR(IF(VLOOKUP($A9,'Annex 2 EHV charges'!$A:$O,9,FALSE)=0,"",VLOOKUP($A9,'Annex 2 EHV charges'!$A:$O,9,FALSE)),"")</f>
        <v>14625.03</v>
      </c>
      <c r="G9" s="121">
        <f>IFERROR(IF(VLOOKUP($A9,'Annex 2 EHV charges'!$A:$O,10,FALSE)=0,"",VLOOKUP($A9,'Annex 2 EHV charges'!$A:$O,10,FALSE)),"")</f>
        <v>3.45</v>
      </c>
      <c r="H9" s="121">
        <f>IFERROR(IF(VLOOKUP($A9,'Annex 2 EHV charges'!$A:$O,11,FALSE)=0,"",VLOOKUP($A9,'Annex 2 EHV charges'!$A:$O,11,FALSE)),"")</f>
        <v>3.45</v>
      </c>
    </row>
    <row r="10" spans="1:14" ht="12.75" customHeight="1" x14ac:dyDescent="0.2">
      <c r="A10" s="114">
        <f t="array" ref="A10">IFERROR(INDEX('Annex 2 EHV charges'!$A$11:$A$259, MATCH(0, IF(ISBLANK('Annex 2 EHV charges'!$A$11:$A$259),1, COUNTIF(A$4:$A9, 'Annex 2 EHV charges'!$A$11:$A$259)), 0)),"")</f>
        <v>808</v>
      </c>
      <c r="B10" s="114">
        <f>IF($A10="","",VLOOKUP($A10,'Annex 2 EHV charges'!$A:$O,2,0))</f>
        <v>808</v>
      </c>
      <c r="C10" s="115">
        <f>IF($A10="","",VLOOKUP($A10,'Annex 2 EHV charges'!$A:$O,3,0))</f>
        <v>1300035360066</v>
      </c>
      <c r="D10" s="114" t="str">
        <f>IF($A10="","",VLOOKUP($A10,'Annex 2 EHV charges'!$A:$O,7,0))</f>
        <v>TATA Steel</v>
      </c>
      <c r="E10" s="119" t="str">
        <f>IFERROR(IF(VLOOKUP($A10,'Annex 2 EHV charges'!$A:$O,8,FALSE)=0,"",VLOOKUP($A10,'Annex 2 EHV charges'!$A:$O,8,FALSE)),"")</f>
        <v>-</v>
      </c>
      <c r="F10" s="120">
        <f>IFERROR(IF(VLOOKUP($A10,'Annex 2 EHV charges'!$A:$O,9,FALSE)=0,"",VLOOKUP($A10,'Annex 2 EHV charges'!$A:$O,9,FALSE)),"")</f>
        <v>38673.620000000003</v>
      </c>
      <c r="G10" s="121">
        <f>IFERROR(IF(VLOOKUP($A10,'Annex 2 EHV charges'!$A:$O,10,FALSE)=0,"",VLOOKUP($A10,'Annex 2 EHV charges'!$A:$O,10,FALSE)),"")</f>
        <v>5.04</v>
      </c>
      <c r="H10" s="121">
        <f>IFERROR(IF(VLOOKUP($A10,'Annex 2 EHV charges'!$A:$O,11,FALSE)=0,"",VLOOKUP($A10,'Annex 2 EHV charges'!$A:$O,11,FALSE)),"")</f>
        <v>5.04</v>
      </c>
    </row>
    <row r="11" spans="1:14" ht="12.75" customHeight="1" x14ac:dyDescent="0.2">
      <c r="A11" s="114">
        <f t="array" ref="A11">IFERROR(INDEX('Annex 2 EHV charges'!$A$11:$A$259, MATCH(0, IF(ISBLANK('Annex 2 EHV charges'!$A$11:$A$259),1, COUNTIF(A$4:$A10, 'Annex 2 EHV charges'!$A$11:$A$259)), 0)),"")</f>
        <v>809</v>
      </c>
      <c r="B11" s="114">
        <f>IF($A11="","",VLOOKUP($A11,'Annex 2 EHV charges'!$A:$O,2,0))</f>
        <v>809</v>
      </c>
      <c r="C11" s="115">
        <f>IF($A11="","",VLOOKUP($A11,'Annex 2 EHV charges'!$A:$O,3,0))</f>
        <v>1300035362480</v>
      </c>
      <c r="D11" s="114" t="str">
        <f>IF($A11="","",VLOOKUP($A11,'Annex 2 EHV charges'!$A:$O,7,0))</f>
        <v>Urenco</v>
      </c>
      <c r="E11" s="119" t="str">
        <f>IFERROR(IF(VLOOKUP($A11,'Annex 2 EHV charges'!$A:$O,8,FALSE)=0,"",VLOOKUP($A11,'Annex 2 EHV charges'!$A:$O,8,FALSE)),"")</f>
        <v>-</v>
      </c>
      <c r="F11" s="120" t="str">
        <f>IFERROR(IF(VLOOKUP($A11,'Annex 2 EHV charges'!$A:$O,9,FALSE)=0,"",VLOOKUP($A11,'Annex 2 EHV charges'!$A:$O,9,FALSE)),"")</f>
        <v>-</v>
      </c>
      <c r="G11" s="121">
        <f>IFERROR(IF(VLOOKUP($A11,'Annex 2 EHV charges'!$A:$O,10,FALSE)=0,"",VLOOKUP($A11,'Annex 2 EHV charges'!$A:$O,10,FALSE)),"")</f>
        <v>3.66</v>
      </c>
      <c r="H11" s="121">
        <f>IFERROR(IF(VLOOKUP($A11,'Annex 2 EHV charges'!$A:$O,11,FALSE)=0,"",VLOOKUP($A11,'Annex 2 EHV charges'!$A:$O,11,FALSE)),"")</f>
        <v>3.66</v>
      </c>
    </row>
    <row r="12" spans="1:14" ht="12.75" customHeight="1" x14ac:dyDescent="0.2">
      <c r="A12" s="114">
        <f t="array" ref="A12">IFERROR(INDEX('Annex 2 EHV charges'!$A$11:$A$259, MATCH(0, IF(ISBLANK('Annex 2 EHV charges'!$A$11:$A$259),1, COUNTIF(A$4:$A11, 'Annex 2 EHV charges'!$A$11:$A$259)), 0)),"")</f>
        <v>810</v>
      </c>
      <c r="B12" s="114">
        <f>IF($A12="","",VLOOKUP($A12,'Annex 2 EHV charges'!$A:$O,2,0))</f>
        <v>810</v>
      </c>
      <c r="C12" s="115">
        <f>IF($A12="","",VLOOKUP($A12,'Annex 2 EHV charges'!$A:$O,3,0))</f>
        <v>1300051694818</v>
      </c>
      <c r="D12" s="114" t="str">
        <f>IF($A12="","",VLOOKUP($A12,'Annex 2 EHV charges'!$A:$O,7,0))</f>
        <v>Ineos Chlor Ltd (Lostock)</v>
      </c>
      <c r="E12" s="119" t="str">
        <f>IFERROR(IF(VLOOKUP($A12,'Annex 2 EHV charges'!$A:$O,8,FALSE)=0,"",VLOOKUP($A12,'Annex 2 EHV charges'!$A:$O,8,FALSE)),"")</f>
        <v>-</v>
      </c>
      <c r="F12" s="120">
        <f>IFERROR(IF(VLOOKUP($A12,'Annex 2 EHV charges'!$A:$O,9,FALSE)=0,"",VLOOKUP($A12,'Annex 2 EHV charges'!$A:$O,9,FALSE)),"")</f>
        <v>7637.44</v>
      </c>
      <c r="G12" s="121">
        <f>IFERROR(IF(VLOOKUP($A12,'Annex 2 EHV charges'!$A:$O,10,FALSE)=0,"",VLOOKUP($A12,'Annex 2 EHV charges'!$A:$O,10,FALSE)),"")</f>
        <v>2.04</v>
      </c>
      <c r="H12" s="121">
        <f>IFERROR(IF(VLOOKUP($A12,'Annex 2 EHV charges'!$A:$O,11,FALSE)=0,"",VLOOKUP($A12,'Annex 2 EHV charges'!$A:$O,11,FALSE)),"")</f>
        <v>2.04</v>
      </c>
    </row>
    <row r="13" spans="1:14" ht="12.75" customHeight="1" x14ac:dyDescent="0.2">
      <c r="A13" s="114">
        <f t="array" ref="A13">IFERROR(INDEX('Annex 2 EHV charges'!$A$11:$A$259, MATCH(0, IF(ISBLANK('Annex 2 EHV charges'!$A$11:$A$259),1, COUNTIF(A$4:$A12, 'Annex 2 EHV charges'!$A$11:$A$259)), 0)),"")</f>
        <v>811</v>
      </c>
      <c r="B13" s="114">
        <f>IF($A13="","",VLOOKUP($A13,'Annex 2 EHV charges'!$A:$O,2,0))</f>
        <v>811</v>
      </c>
      <c r="C13" s="115">
        <f>IF($A13="","",VLOOKUP($A13,'Annex 2 EHV charges'!$A:$O,3,0))</f>
        <v>1300060704073</v>
      </c>
      <c r="D13" s="114" t="str">
        <f>IF($A13="","",VLOOKUP($A13,'Annex 2 EHV charges'!$A:$O,7,0))</f>
        <v>SafeGuard Bradwell</v>
      </c>
      <c r="E13" s="119" t="str">
        <f>IFERROR(IF(VLOOKUP($A13,'Annex 2 EHV charges'!$A:$O,8,FALSE)=0,"",VLOOKUP($A13,'Annex 2 EHV charges'!$A:$O,8,FALSE)),"")</f>
        <v>-</v>
      </c>
      <c r="F13" s="120">
        <f>IFERROR(IF(VLOOKUP($A13,'Annex 2 EHV charges'!$A:$O,9,FALSE)=0,"",VLOOKUP($A13,'Annex 2 EHV charges'!$A:$O,9,FALSE)),"")</f>
        <v>45.47</v>
      </c>
      <c r="G13" s="121">
        <f>IFERROR(IF(VLOOKUP($A13,'Annex 2 EHV charges'!$A:$O,10,FALSE)=0,"",VLOOKUP($A13,'Annex 2 EHV charges'!$A:$O,10,FALSE)),"")</f>
        <v>3.59</v>
      </c>
      <c r="H13" s="121">
        <f>IFERROR(IF(VLOOKUP($A13,'Annex 2 EHV charges'!$A:$O,11,FALSE)=0,"",VLOOKUP($A13,'Annex 2 EHV charges'!$A:$O,11,FALSE)),"")</f>
        <v>3.59</v>
      </c>
    </row>
    <row r="14" spans="1:14" ht="12.75" customHeight="1" x14ac:dyDescent="0.2">
      <c r="A14" s="114">
        <f t="array" ref="A14">IFERROR(INDEX('Annex 2 EHV charges'!$A$11:$A$259, MATCH(0, IF(ISBLANK('Annex 2 EHV charges'!$A$11:$A$259),1, COUNTIF(A$4:$A13, 'Annex 2 EHV charges'!$A$11:$A$259)), 0)),"")</f>
        <v>812</v>
      </c>
      <c r="B14" s="114">
        <f>IF($A14="","",VLOOKUP($A14,'Annex 2 EHV charges'!$A:$O,2,0))</f>
        <v>812</v>
      </c>
      <c r="C14" s="115">
        <f>IF($A14="","",VLOOKUP($A14,'Annex 2 EHV charges'!$A:$O,3,0))</f>
        <v>1300035356130</v>
      </c>
      <c r="D14" s="114" t="str">
        <f>IF($A14="","",VLOOKUP($A14,'Annex 2 EHV charges'!$A:$O,7,0))</f>
        <v>Knauf Insulation</v>
      </c>
      <c r="E14" s="119" t="str">
        <f>IFERROR(IF(VLOOKUP($A14,'Annex 2 EHV charges'!$A:$O,8,FALSE)=0,"",VLOOKUP($A14,'Annex 2 EHV charges'!$A:$O,8,FALSE)),"")</f>
        <v>-</v>
      </c>
      <c r="F14" s="120">
        <f>IFERROR(IF(VLOOKUP($A14,'Annex 2 EHV charges'!$A:$O,9,FALSE)=0,"",VLOOKUP($A14,'Annex 2 EHV charges'!$A:$O,9,FALSE)),"")</f>
        <v>1706.67</v>
      </c>
      <c r="G14" s="121">
        <f>IFERROR(IF(VLOOKUP($A14,'Annex 2 EHV charges'!$A:$O,10,FALSE)=0,"",VLOOKUP($A14,'Annex 2 EHV charges'!$A:$O,10,FALSE)),"")</f>
        <v>6.42</v>
      </c>
      <c r="H14" s="121">
        <f>IFERROR(IF(VLOOKUP($A14,'Annex 2 EHV charges'!$A:$O,11,FALSE)=0,"",VLOOKUP($A14,'Annex 2 EHV charges'!$A:$O,11,FALSE)),"")</f>
        <v>6.42</v>
      </c>
    </row>
    <row r="15" spans="1:14" ht="12.75" customHeight="1" x14ac:dyDescent="0.2">
      <c r="A15" s="114">
        <f t="array" ref="A15">IFERROR(INDEX('Annex 2 EHV charges'!$A$11:$A$259, MATCH(0, IF(ISBLANK('Annex 2 EHV charges'!$A$11:$A$259),1, COUNTIF(A$4:$A14, 'Annex 2 EHV charges'!$A$11:$A$259)), 0)),"")</f>
        <v>813</v>
      </c>
      <c r="B15" s="114">
        <f>IF($A15="","",VLOOKUP($A15,'Annex 2 EHV charges'!$A:$O,2,0))</f>
        <v>813</v>
      </c>
      <c r="C15" s="115">
        <f>IF($A15="","",VLOOKUP($A15,'Annex 2 EHV charges'!$A:$O,3,0))</f>
        <v>1300035359585</v>
      </c>
      <c r="D15" s="114" t="str">
        <f>IF($A15="","",VLOOKUP($A15,'Annex 2 EHV charges'!$A:$O,7,0))</f>
        <v>Air Products</v>
      </c>
      <c r="E15" s="119">
        <f>IFERROR(IF(VLOOKUP($A15,'Annex 2 EHV charges'!$A:$O,8,FALSE)=0,"",VLOOKUP($A15,'Annex 2 EHV charges'!$A:$O,8,FALSE)),"")</f>
        <v>0.34899999999999998</v>
      </c>
      <c r="F15" s="120">
        <f>IFERROR(IF(VLOOKUP($A15,'Annex 2 EHV charges'!$A:$O,9,FALSE)=0,"",VLOOKUP($A15,'Annex 2 EHV charges'!$A:$O,9,FALSE)),"")</f>
        <v>386.18</v>
      </c>
      <c r="G15" s="121">
        <f>IFERROR(IF(VLOOKUP($A15,'Annex 2 EHV charges'!$A:$O,10,FALSE)=0,"",VLOOKUP($A15,'Annex 2 EHV charges'!$A:$O,10,FALSE)),"")</f>
        <v>3.75</v>
      </c>
      <c r="H15" s="121">
        <f>IFERROR(IF(VLOOKUP($A15,'Annex 2 EHV charges'!$A:$O,11,FALSE)=0,"",VLOOKUP($A15,'Annex 2 EHV charges'!$A:$O,11,FALSE)),"")</f>
        <v>3.75</v>
      </c>
    </row>
    <row r="16" spans="1:14" ht="12.75" customHeight="1" x14ac:dyDescent="0.2">
      <c r="A16" s="114">
        <f t="array" ref="A16">IFERROR(INDEX('Annex 2 EHV charges'!$A$11:$A$259, MATCH(0, IF(ISBLANK('Annex 2 EHV charges'!$A$11:$A$259),1, COUNTIF(A$4:$A15, 'Annex 2 EHV charges'!$A$11:$A$259)), 0)),"")</f>
        <v>814</v>
      </c>
      <c r="B16" s="114">
        <f>IF($A16="","",VLOOKUP($A16,'Annex 2 EHV charges'!$A:$O,2,0))</f>
        <v>814</v>
      </c>
      <c r="C16" s="115">
        <f>IF($A16="","",VLOOKUP($A16,'Annex 2 EHV charges'!$A:$O,3,0))</f>
        <v>1300035359619</v>
      </c>
      <c r="D16" s="114" t="str">
        <f>IF($A16="","",VLOOKUP($A16,'Annex 2 EHV charges'!$A:$O,7,0))</f>
        <v>Shell Chemicals</v>
      </c>
      <c r="E16" s="119">
        <f>IFERROR(IF(VLOOKUP($A16,'Annex 2 EHV charges'!$A:$O,8,FALSE)=0,"",VLOOKUP($A16,'Annex 2 EHV charges'!$A:$O,8,FALSE)),"")</f>
        <v>0.29499999999999998</v>
      </c>
      <c r="F16" s="120">
        <f>IFERROR(IF(VLOOKUP($A16,'Annex 2 EHV charges'!$A:$O,9,FALSE)=0,"",VLOOKUP($A16,'Annex 2 EHV charges'!$A:$O,9,FALSE)),"")</f>
        <v>1706.67</v>
      </c>
      <c r="G16" s="121">
        <f>IFERROR(IF(VLOOKUP($A16,'Annex 2 EHV charges'!$A:$O,10,FALSE)=0,"",VLOOKUP($A16,'Annex 2 EHV charges'!$A:$O,10,FALSE)),"")</f>
        <v>7.67</v>
      </c>
      <c r="H16" s="121">
        <f>IFERROR(IF(VLOOKUP($A16,'Annex 2 EHV charges'!$A:$O,11,FALSE)=0,"",VLOOKUP($A16,'Annex 2 EHV charges'!$A:$O,11,FALSE)),"")</f>
        <v>7.67</v>
      </c>
    </row>
    <row r="17" spans="1:8" ht="12.75" customHeight="1" x14ac:dyDescent="0.2">
      <c r="A17" s="114">
        <f t="array" ref="A17">IFERROR(INDEX('Annex 2 EHV charges'!$A$11:$A$259, MATCH(0, IF(ISBLANK('Annex 2 EHV charges'!$A$11:$A$259),1, COUNTIF(A$4:$A16, 'Annex 2 EHV charges'!$A$11:$A$259)), 0)),"")</f>
        <v>815</v>
      </c>
      <c r="B17" s="114">
        <f>IF($A17="","",VLOOKUP($A17,'Annex 2 EHV charges'!$A:$O,2,0))</f>
        <v>815</v>
      </c>
      <c r="C17" s="115">
        <f>IF($A17="","",VLOOKUP($A17,'Annex 2 EHV charges'!$A:$O,3,0))</f>
        <v>1300035359780</v>
      </c>
      <c r="D17" s="114" t="str">
        <f>IF($A17="","",VLOOKUP($A17,'Annex 2 EHV charges'!$A:$O,7,0))</f>
        <v>GrowHow</v>
      </c>
      <c r="E17" s="119">
        <f>IFERROR(IF(VLOOKUP($A17,'Annex 2 EHV charges'!$A:$O,8,FALSE)=0,"",VLOOKUP($A17,'Annex 2 EHV charges'!$A:$O,8,FALSE)),"")</f>
        <v>0.29599999999999999</v>
      </c>
      <c r="F17" s="120">
        <f>IFERROR(IF(VLOOKUP($A17,'Annex 2 EHV charges'!$A:$O,9,FALSE)=0,"",VLOOKUP($A17,'Annex 2 EHV charges'!$A:$O,9,FALSE)),"")</f>
        <v>8757.58</v>
      </c>
      <c r="G17" s="121">
        <f>IFERROR(IF(VLOOKUP($A17,'Annex 2 EHV charges'!$A:$O,10,FALSE)=0,"",VLOOKUP($A17,'Annex 2 EHV charges'!$A:$O,10,FALSE)),"")</f>
        <v>7.79</v>
      </c>
      <c r="H17" s="121">
        <f>IFERROR(IF(VLOOKUP($A17,'Annex 2 EHV charges'!$A:$O,11,FALSE)=0,"",VLOOKUP($A17,'Annex 2 EHV charges'!$A:$O,11,FALSE)),"")</f>
        <v>7.79</v>
      </c>
    </row>
    <row r="18" spans="1:8" ht="12.75" customHeight="1" x14ac:dyDescent="0.2">
      <c r="A18" s="114">
        <f t="array" ref="A18">IFERROR(INDEX('Annex 2 EHV charges'!$A$11:$A$259, MATCH(0, IF(ISBLANK('Annex 2 EHV charges'!$A$11:$A$259),1, COUNTIF(A$4:$A17, 'Annex 2 EHV charges'!$A$11:$A$259)), 0)),"")</f>
        <v>816</v>
      </c>
      <c r="B18" s="114">
        <f>IF($A18="","",VLOOKUP($A18,'Annex 2 EHV charges'!$A:$O,2,0))</f>
        <v>816</v>
      </c>
      <c r="C18" s="115">
        <f>IF($A18="","",VLOOKUP($A18,'Annex 2 EHV charges'!$A:$O,3,0))</f>
        <v>1300053536398</v>
      </c>
      <c r="D18" s="114" t="str">
        <f>IF($A18="","",VLOOKUP($A18,'Annex 2 EHV charges'!$A:$O,7,0))</f>
        <v>Castle Cement</v>
      </c>
      <c r="E18" s="119" t="str">
        <f>IFERROR(IF(VLOOKUP($A18,'Annex 2 EHV charges'!$A:$O,8,FALSE)=0,"",VLOOKUP($A18,'Annex 2 EHV charges'!$A:$O,8,FALSE)),"")</f>
        <v>-</v>
      </c>
      <c r="F18" s="120">
        <f>IFERROR(IF(VLOOKUP($A18,'Annex 2 EHV charges'!$A:$O,9,FALSE)=0,"",VLOOKUP($A18,'Annex 2 EHV charges'!$A:$O,9,FALSE)),"")</f>
        <v>959.22</v>
      </c>
      <c r="G18" s="121">
        <f>IFERROR(IF(VLOOKUP($A18,'Annex 2 EHV charges'!$A:$O,10,FALSE)=0,"",VLOOKUP($A18,'Annex 2 EHV charges'!$A:$O,10,FALSE)),"")</f>
        <v>3.76</v>
      </c>
      <c r="H18" s="121">
        <f>IFERROR(IF(VLOOKUP($A18,'Annex 2 EHV charges'!$A:$O,11,FALSE)=0,"",VLOOKUP($A18,'Annex 2 EHV charges'!$A:$O,11,FALSE)),"")</f>
        <v>3.76</v>
      </c>
    </row>
    <row r="19" spans="1:8" ht="12.75" customHeight="1" x14ac:dyDescent="0.2">
      <c r="A19" s="114">
        <f t="array" ref="A19">IFERROR(INDEX('Annex 2 EHV charges'!$A$11:$A$259, MATCH(0, IF(ISBLANK('Annex 2 EHV charges'!$A$11:$A$259),1, COUNTIF(A$4:$A18, 'Annex 2 EHV charges'!$A$11:$A$259)), 0)),"")</f>
        <v>817</v>
      </c>
      <c r="B19" s="114">
        <f>IF($A19="","",VLOOKUP($A19,'Annex 2 EHV charges'!$A:$O,2,0))</f>
        <v>817</v>
      </c>
      <c r="C19" s="115">
        <f>IF($A19="","",VLOOKUP($A19,'Annex 2 EHV charges'!$A:$O,3,0))</f>
        <v>1300035361992</v>
      </c>
      <c r="D19" s="114" t="str">
        <f>IF($A19="","",VLOOKUP($A19,'Annex 2 EHV charges'!$A:$O,7,0))</f>
        <v>Kronospan</v>
      </c>
      <c r="E19" s="119" t="str">
        <f>IFERROR(IF(VLOOKUP($A19,'Annex 2 EHV charges'!$A:$O,8,FALSE)=0,"",VLOOKUP($A19,'Annex 2 EHV charges'!$A:$O,8,FALSE)),"")</f>
        <v>-</v>
      </c>
      <c r="F19" s="120">
        <f>IFERROR(IF(VLOOKUP($A19,'Annex 2 EHV charges'!$A:$O,9,FALSE)=0,"",VLOOKUP($A19,'Annex 2 EHV charges'!$A:$O,9,FALSE)),"")</f>
        <v>3728.1417042548042</v>
      </c>
      <c r="G19" s="121">
        <f>IFERROR(IF(VLOOKUP($A19,'Annex 2 EHV charges'!$A:$O,10,FALSE)=0,"",VLOOKUP($A19,'Annex 2 EHV charges'!$A:$O,10,FALSE)),"")</f>
        <v>14.41</v>
      </c>
      <c r="H19" s="121">
        <f>IFERROR(IF(VLOOKUP($A19,'Annex 2 EHV charges'!$A:$O,11,FALSE)=0,"",VLOOKUP($A19,'Annex 2 EHV charges'!$A:$O,11,FALSE)),"")</f>
        <v>14.5</v>
      </c>
    </row>
    <row r="20" spans="1:8" ht="12.75" customHeight="1" x14ac:dyDescent="0.2">
      <c r="A20" s="114">
        <f t="array" ref="A20">IFERROR(INDEX('Annex 2 EHV charges'!$A$11:$A$259, MATCH(0, IF(ISBLANK('Annex 2 EHV charges'!$A$11:$A$259),1, COUNTIF(A$4:$A19, 'Annex 2 EHV charges'!$A$11:$A$259)), 0)),"")</f>
        <v>819</v>
      </c>
      <c r="B20" s="114">
        <f>IF($A20="","",VLOOKUP($A20,'Annex 2 EHV charges'!$A:$O,2,0))</f>
        <v>819</v>
      </c>
      <c r="C20" s="115">
        <f>IF($A20="","",VLOOKUP($A20,'Annex 2 EHV charges'!$A:$O,3,0))</f>
        <v>1300035365082</v>
      </c>
      <c r="D20" s="114" t="str">
        <f>IF($A20="","",VLOOKUP($A20,'Annex 2 EHV charges'!$A:$O,7,0))</f>
        <v>Albion Inorganic</v>
      </c>
      <c r="E20" s="119" t="str">
        <f>IFERROR(IF(VLOOKUP($A20,'Annex 2 EHV charges'!$A:$O,8,FALSE)=0,"",VLOOKUP($A20,'Annex 2 EHV charges'!$A:$O,8,FALSE)),"")</f>
        <v>-</v>
      </c>
      <c r="F20" s="120">
        <f>IFERROR(IF(VLOOKUP($A20,'Annex 2 EHV charges'!$A:$O,9,FALSE)=0,"",VLOOKUP($A20,'Annex 2 EHV charges'!$A:$O,9,FALSE)),"")</f>
        <v>207.85</v>
      </c>
      <c r="G20" s="121">
        <f>IFERROR(IF(VLOOKUP($A20,'Annex 2 EHV charges'!$A:$O,10,FALSE)=0,"",VLOOKUP($A20,'Annex 2 EHV charges'!$A:$O,10,FALSE)),"")</f>
        <v>2.0299999999999998</v>
      </c>
      <c r="H20" s="121">
        <f>IFERROR(IF(VLOOKUP($A20,'Annex 2 EHV charges'!$A:$O,11,FALSE)=0,"",VLOOKUP($A20,'Annex 2 EHV charges'!$A:$O,11,FALSE)),"")</f>
        <v>2.0299999999999998</v>
      </c>
    </row>
    <row r="21" spans="1:8" ht="12.75" customHeight="1" x14ac:dyDescent="0.2">
      <c r="A21" s="114">
        <f t="array" ref="A21">IFERROR(INDEX('Annex 2 EHV charges'!$A$11:$A$259, MATCH(0, IF(ISBLANK('Annex 2 EHV charges'!$A$11:$A$259),1, COUNTIF(A$4:$A20, 'Annex 2 EHV charges'!$A$11:$A$259)), 0)),"")</f>
        <v>820</v>
      </c>
      <c r="B21" s="114">
        <f>IF($A21="","",VLOOKUP($A21,'Annex 2 EHV charges'!$A:$O,2,0))</f>
        <v>820</v>
      </c>
      <c r="C21" s="115">
        <f>IF($A21="","",VLOOKUP($A21,'Annex 2 EHV charges'!$A:$O,3,0))</f>
        <v>1300060563740</v>
      </c>
      <c r="D21" s="114" t="str">
        <f>IF($A21="","",VLOOKUP($A21,'Annex 2 EHV charges'!$A:$O,7,0))</f>
        <v>Tyn dryfol PV</v>
      </c>
      <c r="E21" s="119" t="str">
        <f>IFERROR(IF(VLOOKUP($A21,'Annex 2 EHV charges'!$A:$O,8,FALSE)=0,"",VLOOKUP($A21,'Annex 2 EHV charges'!$A:$O,8,FALSE)),"")</f>
        <v>-</v>
      </c>
      <c r="F21" s="120">
        <f>IFERROR(IF(VLOOKUP($A21,'Annex 2 EHV charges'!$A:$O,9,FALSE)=0,"",VLOOKUP($A21,'Annex 2 EHV charges'!$A:$O,9,FALSE)),"")</f>
        <v>8.09</v>
      </c>
      <c r="G21" s="121">
        <f>IFERROR(IF(VLOOKUP($A21,'Annex 2 EHV charges'!$A:$O,10,FALSE)=0,"",VLOOKUP($A21,'Annex 2 EHV charges'!$A:$O,10,FALSE)),"")</f>
        <v>3.16</v>
      </c>
      <c r="H21" s="121">
        <f>IFERROR(IF(VLOOKUP($A21,'Annex 2 EHV charges'!$A:$O,11,FALSE)=0,"",VLOOKUP($A21,'Annex 2 EHV charges'!$A:$O,11,FALSE)),"")</f>
        <v>3.16</v>
      </c>
    </row>
    <row r="22" spans="1:8" ht="12.75" customHeight="1" x14ac:dyDescent="0.2">
      <c r="A22" s="114">
        <f t="array" ref="A22">IFERROR(INDEX('Annex 2 EHV charges'!$A$11:$A$259, MATCH(0, IF(ISBLANK('Annex 2 EHV charges'!$A$11:$A$259),1, COUNTIF(A$4:$A21, 'Annex 2 EHV charges'!$A$11:$A$259)), 0)),"")</f>
        <v>821</v>
      </c>
      <c r="B22" s="114">
        <f>IF($A22="","",VLOOKUP($A22,'Annex 2 EHV charges'!$A:$O,2,0))</f>
        <v>821</v>
      </c>
      <c r="C22" s="115">
        <f>IF($A22="","",VLOOKUP($A22,'Annex 2 EHV charges'!$A:$O,3,0))</f>
        <v>1300035367967</v>
      </c>
      <c r="D22" s="114" t="str">
        <f>IF($A22="","",VLOOKUP($A22,'Annex 2 EHV charges'!$A:$O,7,0))</f>
        <v>BHP</v>
      </c>
      <c r="E22" s="119" t="str">
        <f>IFERROR(IF(VLOOKUP($A22,'Annex 2 EHV charges'!$A:$O,8,FALSE)=0,"",VLOOKUP($A22,'Annex 2 EHV charges'!$A:$O,8,FALSE)),"")</f>
        <v>-</v>
      </c>
      <c r="F22" s="120">
        <f>IFERROR(IF(VLOOKUP($A22,'Annex 2 EHV charges'!$A:$O,9,FALSE)=0,"",VLOOKUP($A22,'Annex 2 EHV charges'!$A:$O,9,FALSE)),"")</f>
        <v>8280.0223618073269</v>
      </c>
      <c r="G22" s="121">
        <f>IFERROR(IF(VLOOKUP($A22,'Annex 2 EHV charges'!$A:$O,10,FALSE)=0,"",VLOOKUP($A22,'Annex 2 EHV charges'!$A:$O,10,FALSE)),"")</f>
        <v>2.85</v>
      </c>
      <c r="H22" s="121">
        <f>IFERROR(IF(VLOOKUP($A22,'Annex 2 EHV charges'!$A:$O,11,FALSE)=0,"",VLOOKUP($A22,'Annex 2 EHV charges'!$A:$O,11,FALSE)),"")</f>
        <v>2.85</v>
      </c>
    </row>
    <row r="23" spans="1:8" ht="12.75" customHeight="1" x14ac:dyDescent="0.2">
      <c r="A23" s="114">
        <f t="array" ref="A23">IFERROR(INDEX('Annex 2 EHV charges'!$A$11:$A$259, MATCH(0, IF(ISBLANK('Annex 2 EHV charges'!$A$11:$A$259),1, COUNTIF(A$4:$A22, 'Annex 2 EHV charges'!$A$11:$A$259)), 0)),"")</f>
        <v>822</v>
      </c>
      <c r="B23" s="114">
        <f>IF($A23="","",VLOOKUP($A23,'Annex 2 EHV charges'!$A:$O,2,0))</f>
        <v>822</v>
      </c>
      <c r="C23" s="115">
        <f>IF($A23="","",VLOOKUP($A23,'Annex 2 EHV charges'!$A:$O,3,0))</f>
        <v>1300060251601</v>
      </c>
      <c r="D23" s="114" t="str">
        <f>IF($A23="","",VLOOKUP($A23,'Annex 2 EHV charges'!$A:$O,7,0))</f>
        <v>Hole House Farm</v>
      </c>
      <c r="E23" s="119" t="str">
        <f>IFERROR(IF(VLOOKUP($A23,'Annex 2 EHV charges'!$A:$O,8,FALSE)=0,"",VLOOKUP($A23,'Annex 2 EHV charges'!$A:$O,8,FALSE)),"")</f>
        <v>-</v>
      </c>
      <c r="F23" s="120">
        <f>IFERROR(IF(VLOOKUP($A23,'Annex 2 EHV charges'!$A:$O,9,FALSE)=0,"",VLOOKUP($A23,'Annex 2 EHV charges'!$A:$O,9,FALSE)),"")</f>
        <v>9585.18</v>
      </c>
      <c r="G23" s="121">
        <f>IFERROR(IF(VLOOKUP($A23,'Annex 2 EHV charges'!$A:$O,10,FALSE)=0,"",VLOOKUP($A23,'Annex 2 EHV charges'!$A:$O,10,FALSE)),"")</f>
        <v>5.34</v>
      </c>
      <c r="H23" s="121">
        <f>IFERROR(IF(VLOOKUP($A23,'Annex 2 EHV charges'!$A:$O,11,FALSE)=0,"",VLOOKUP($A23,'Annex 2 EHV charges'!$A:$O,11,FALSE)),"")</f>
        <v>5.34</v>
      </c>
    </row>
    <row r="24" spans="1:8" ht="12.75" customHeight="1" x14ac:dyDescent="0.2">
      <c r="A24" s="114">
        <f t="array" ref="A24">IFERROR(INDEX('Annex 2 EHV charges'!$A$11:$A$259, MATCH(0, IF(ISBLANK('Annex 2 EHV charges'!$A$11:$A$259),1, COUNTIF(A$4:$A23, 'Annex 2 EHV charges'!$A$11:$A$259)), 0)),"")</f>
        <v>823</v>
      </c>
      <c r="B24" s="114">
        <f>IF($A24="","",VLOOKUP($A24,'Annex 2 EHV charges'!$A:$O,2,0))</f>
        <v>823</v>
      </c>
      <c r="C24" s="115">
        <f>IF($A24="","",VLOOKUP($A24,'Annex 2 EHV charges'!$A:$O,3,0))</f>
        <v>1300060652610</v>
      </c>
      <c r="D24" s="114" t="str">
        <f>IF($A24="","",VLOOKUP($A24,'Annex 2 EHV charges'!$A:$O,7,0))</f>
        <v>Williams Farm Solar Park</v>
      </c>
      <c r="E24" s="119" t="str">
        <f>IFERROR(IF(VLOOKUP($A24,'Annex 2 EHV charges'!$A:$O,8,FALSE)=0,"",VLOOKUP($A24,'Annex 2 EHV charges'!$A:$O,8,FALSE)),"")</f>
        <v>-</v>
      </c>
      <c r="F24" s="120">
        <f>IFERROR(IF(VLOOKUP($A24,'Annex 2 EHV charges'!$A:$O,9,FALSE)=0,"",VLOOKUP($A24,'Annex 2 EHV charges'!$A:$O,9,FALSE)),"")</f>
        <v>6.79</v>
      </c>
      <c r="G24" s="121">
        <f>IFERROR(IF(VLOOKUP($A24,'Annex 2 EHV charges'!$A:$O,10,FALSE)=0,"",VLOOKUP($A24,'Annex 2 EHV charges'!$A:$O,10,FALSE)),"")</f>
        <v>3.46</v>
      </c>
      <c r="H24" s="121">
        <f>IFERROR(IF(VLOOKUP($A24,'Annex 2 EHV charges'!$A:$O,11,FALSE)=0,"",VLOOKUP($A24,'Annex 2 EHV charges'!$A:$O,11,FALSE)),"")</f>
        <v>3.46</v>
      </c>
    </row>
    <row r="25" spans="1:8" ht="12.75" customHeight="1" x14ac:dyDescent="0.2">
      <c r="A25" s="114">
        <f t="array" ref="A25">IFERROR(INDEX('Annex 2 EHV charges'!$A$11:$A$259, MATCH(0, IF(ISBLANK('Annex 2 EHV charges'!$A$11:$A$259),1, COUNTIF(A$4:$A24, 'Annex 2 EHV charges'!$A$11:$A$259)), 0)),"")</f>
        <v>824</v>
      </c>
      <c r="B25" s="114">
        <f>IF($A25="","",VLOOKUP($A25,'Annex 2 EHV charges'!$A:$O,2,0))</f>
        <v>824</v>
      </c>
      <c r="C25" s="115">
        <f>IF($A25="","",VLOOKUP($A25,'Annex 2 EHV charges'!$A:$O,3,0))</f>
        <v>1300054940674</v>
      </c>
      <c r="D25" s="114" t="str">
        <f>IF($A25="","",VLOOKUP($A25,'Annex 2 EHV charges'!$A:$O,7,0))</f>
        <v>Port of Liverpool</v>
      </c>
      <c r="E25" s="119" t="str">
        <f>IFERROR(IF(VLOOKUP($A25,'Annex 2 EHV charges'!$A:$O,8,FALSE)=0,"",VLOOKUP($A25,'Annex 2 EHV charges'!$A:$O,8,FALSE)),"")</f>
        <v>-</v>
      </c>
      <c r="F25" s="120">
        <f>IFERROR(IF(VLOOKUP($A25,'Annex 2 EHV charges'!$A:$O,9,FALSE)=0,"",VLOOKUP($A25,'Annex 2 EHV charges'!$A:$O,9,FALSE)),"")</f>
        <v>27.8</v>
      </c>
      <c r="G25" s="121">
        <f>IFERROR(IF(VLOOKUP($A25,'Annex 2 EHV charges'!$A:$O,10,FALSE)=0,"",VLOOKUP($A25,'Annex 2 EHV charges'!$A:$O,10,FALSE)),"")</f>
        <v>2.2799999999999998</v>
      </c>
      <c r="H25" s="121">
        <f>IFERROR(IF(VLOOKUP($A25,'Annex 2 EHV charges'!$A:$O,11,FALSE)=0,"",VLOOKUP($A25,'Annex 2 EHV charges'!$A:$O,11,FALSE)),"")</f>
        <v>2.2799999999999998</v>
      </c>
    </row>
    <row r="26" spans="1:8" ht="12.75" customHeight="1" x14ac:dyDescent="0.2">
      <c r="A26" s="114">
        <f t="array" ref="A26">IFERROR(INDEX('Annex 2 EHV charges'!$A$11:$A$259, MATCH(0, IF(ISBLANK('Annex 2 EHV charges'!$A$11:$A$259),1, COUNTIF(A$4:$A25, 'Annex 2 EHV charges'!$A$11:$A$259)), 0)),"")</f>
        <v>826</v>
      </c>
      <c r="B26" s="114">
        <f>IF($A26="","",VLOOKUP($A26,'Annex 2 EHV charges'!$A:$O,2,0))</f>
        <v>826</v>
      </c>
      <c r="C26" s="115">
        <f>IF($A26="","",VLOOKUP($A26,'Annex 2 EHV charges'!$A:$O,3,0))</f>
        <v>1300060579173</v>
      </c>
      <c r="D26" s="114" t="str">
        <f>IF($A26="","",VLOOKUP($A26,'Annex 2 EHV charges'!$A:$O,7,0))</f>
        <v>Combermere Abbey PV</v>
      </c>
      <c r="E26" s="119" t="str">
        <f>IFERROR(IF(VLOOKUP($A26,'Annex 2 EHV charges'!$A:$O,8,FALSE)=0,"",VLOOKUP($A26,'Annex 2 EHV charges'!$A:$O,8,FALSE)),"")</f>
        <v>-</v>
      </c>
      <c r="F26" s="120">
        <f>IFERROR(IF(VLOOKUP($A26,'Annex 2 EHV charges'!$A:$O,9,FALSE)=0,"",VLOOKUP($A26,'Annex 2 EHV charges'!$A:$O,9,FALSE)),"")</f>
        <v>14.37</v>
      </c>
      <c r="G26" s="121">
        <f>IFERROR(IF(VLOOKUP($A26,'Annex 2 EHV charges'!$A:$O,10,FALSE)=0,"",VLOOKUP($A26,'Annex 2 EHV charges'!$A:$O,10,FALSE)),"")</f>
        <v>4.16</v>
      </c>
      <c r="H26" s="121">
        <f>IFERROR(IF(VLOOKUP($A26,'Annex 2 EHV charges'!$A:$O,11,FALSE)=0,"",VLOOKUP($A26,'Annex 2 EHV charges'!$A:$O,11,FALSE)),"")</f>
        <v>4.16</v>
      </c>
    </row>
    <row r="27" spans="1:8" ht="12.75" customHeight="1" x14ac:dyDescent="0.2">
      <c r="A27" s="114">
        <f t="array" ref="A27">IFERROR(INDEX('Annex 2 EHV charges'!$A$11:$A$259, MATCH(0, IF(ISBLANK('Annex 2 EHV charges'!$A$11:$A$259),1, COUNTIF(A$4:$A26, 'Annex 2 EHV charges'!$A$11:$A$259)), 0)),"")</f>
        <v>827</v>
      </c>
      <c r="B27" s="114">
        <f>IF($A27="","",VLOOKUP($A27,'Annex 2 EHV charges'!$A:$O,2,0))</f>
        <v>827</v>
      </c>
      <c r="C27" s="115">
        <f>IF($A27="","",VLOOKUP($A27,'Annex 2 EHV charges'!$A:$O,3,0))</f>
        <v>1300052785147</v>
      </c>
      <c r="D27" s="114" t="str">
        <f>IF($A27="","",VLOOKUP($A27,'Annex 2 EHV charges'!$A:$O,7,0))</f>
        <v>Kimberley Clark</v>
      </c>
      <c r="E27" s="119" t="str">
        <f>IFERROR(IF(VLOOKUP($A27,'Annex 2 EHV charges'!$A:$O,8,FALSE)=0,"",VLOOKUP($A27,'Annex 2 EHV charges'!$A:$O,8,FALSE)),"")</f>
        <v>-</v>
      </c>
      <c r="F27" s="120">
        <f>IFERROR(IF(VLOOKUP($A27,'Annex 2 EHV charges'!$A:$O,9,FALSE)=0,"",VLOOKUP($A27,'Annex 2 EHV charges'!$A:$O,9,FALSE)),"")</f>
        <v>691.47</v>
      </c>
      <c r="G27" s="121">
        <f>IFERROR(IF(VLOOKUP($A27,'Annex 2 EHV charges'!$A:$O,10,FALSE)=0,"",VLOOKUP($A27,'Annex 2 EHV charges'!$A:$O,10,FALSE)),"")</f>
        <v>10.98</v>
      </c>
      <c r="H27" s="121">
        <f>IFERROR(IF(VLOOKUP($A27,'Annex 2 EHV charges'!$A:$O,11,FALSE)=0,"",VLOOKUP($A27,'Annex 2 EHV charges'!$A:$O,11,FALSE)),"")</f>
        <v>10.98</v>
      </c>
    </row>
    <row r="28" spans="1:8" ht="12.75" customHeight="1" x14ac:dyDescent="0.2">
      <c r="A28" s="114">
        <f t="array" ref="A28">IFERROR(INDEX('Annex 2 EHV charges'!$A$11:$A$259, MATCH(0, IF(ISBLANK('Annex 2 EHV charges'!$A$11:$A$259),1, COUNTIF(A$4:$A27, 'Annex 2 EHV charges'!$A$11:$A$259)), 0)),"")</f>
        <v>828</v>
      </c>
      <c r="B28" s="114">
        <f>IF($A28="","",VLOOKUP($A28,'Annex 2 EHV charges'!$A:$O,2,0))</f>
        <v>828</v>
      </c>
      <c r="C28" s="115">
        <f>IF($A28="","",VLOOKUP($A28,'Annex 2 EHV charges'!$A:$O,3,0))</f>
        <v>1300060075390</v>
      </c>
      <c r="D28" s="114" t="str">
        <f>IF($A28="","",VLOOKUP($A28,'Annex 2 EHV charges'!$A:$O,7,0))</f>
        <v>Amegni</v>
      </c>
      <c r="E28" s="119" t="str">
        <f>IFERROR(IF(VLOOKUP($A28,'Annex 2 EHV charges'!$A:$O,8,FALSE)=0,"",VLOOKUP($A28,'Annex 2 EHV charges'!$A:$O,8,FALSE)),"")</f>
        <v>-</v>
      </c>
      <c r="F28" s="120">
        <f>IFERROR(IF(VLOOKUP($A28,'Annex 2 EHV charges'!$A:$O,9,FALSE)=0,"",VLOOKUP($A28,'Annex 2 EHV charges'!$A:$O,9,FALSE)),"")</f>
        <v>8</v>
      </c>
      <c r="G28" s="121">
        <f>IFERROR(IF(VLOOKUP($A28,'Annex 2 EHV charges'!$A:$O,10,FALSE)=0,"",VLOOKUP($A28,'Annex 2 EHV charges'!$A:$O,10,FALSE)),"")</f>
        <v>2.19</v>
      </c>
      <c r="H28" s="121">
        <f>IFERROR(IF(VLOOKUP($A28,'Annex 2 EHV charges'!$A:$O,11,FALSE)=0,"",VLOOKUP($A28,'Annex 2 EHV charges'!$A:$O,11,FALSE)),"")</f>
        <v>2.19</v>
      </c>
    </row>
    <row r="29" spans="1:8" ht="12.75" customHeight="1" x14ac:dyDescent="0.2">
      <c r="A29" s="114">
        <f t="array" ref="A29">IFERROR(INDEX('Annex 2 EHV charges'!$A$11:$A$259, MATCH(0, IF(ISBLANK('Annex 2 EHV charges'!$A$11:$A$259),1, COUNTIF(A$4:$A28, 'Annex 2 EHV charges'!$A$11:$A$259)), 0)),"")</f>
        <v>829</v>
      </c>
      <c r="B29" s="114">
        <f>IF($A29="","",VLOOKUP($A29,'Annex 2 EHV charges'!$A:$O,2,0))</f>
        <v>829</v>
      </c>
      <c r="C29" s="115">
        <f>IF($A29="","",VLOOKUP($A29,'Annex 2 EHV charges'!$A:$O,3,0))</f>
        <v>1300035400611</v>
      </c>
      <c r="D29" s="114" t="str">
        <f>IF($A29="","",VLOOKUP($A29,'Annex 2 EHV charges'!$A:$O,7,0))</f>
        <v>Salt Union</v>
      </c>
      <c r="E29" s="119" t="str">
        <f>IFERROR(IF(VLOOKUP($A29,'Annex 2 EHV charges'!$A:$O,8,FALSE)=0,"",VLOOKUP($A29,'Annex 2 EHV charges'!$A:$O,8,FALSE)),"")</f>
        <v>-</v>
      </c>
      <c r="F29" s="120">
        <f>IFERROR(IF(VLOOKUP($A29,'Annex 2 EHV charges'!$A:$O,9,FALSE)=0,"",VLOOKUP($A29,'Annex 2 EHV charges'!$A:$O,9,FALSE)),"")</f>
        <v>355.7</v>
      </c>
      <c r="G29" s="121">
        <f>IFERROR(IF(VLOOKUP($A29,'Annex 2 EHV charges'!$A:$O,10,FALSE)=0,"",VLOOKUP($A29,'Annex 2 EHV charges'!$A:$O,10,FALSE)),"")</f>
        <v>3.57</v>
      </c>
      <c r="H29" s="121">
        <f>IFERROR(IF(VLOOKUP($A29,'Annex 2 EHV charges'!$A:$O,11,FALSE)=0,"",VLOOKUP($A29,'Annex 2 EHV charges'!$A:$O,11,FALSE)),"")</f>
        <v>3.57</v>
      </c>
    </row>
    <row r="30" spans="1:8" ht="12.75" customHeight="1" x14ac:dyDescent="0.2">
      <c r="A30" s="114">
        <f t="array" ref="A30">IFERROR(INDEX('Annex 2 EHV charges'!$A$11:$A$259, MATCH(0, IF(ISBLANK('Annex 2 EHV charges'!$A$11:$A$259),1, COUNTIF(A$4:$A29, 'Annex 2 EHV charges'!$A$11:$A$259)), 0)),"")</f>
        <v>830</v>
      </c>
      <c r="B30" s="114">
        <f>IF($A30="","",VLOOKUP($A30,'Annex 2 EHV charges'!$A:$O,2,0))</f>
        <v>830</v>
      </c>
      <c r="C30" s="115">
        <f>IF($A30="","",VLOOKUP($A30,'Annex 2 EHV charges'!$A:$O,3,0))</f>
        <v>1300060584270</v>
      </c>
      <c r="D30" s="114" t="str">
        <f>IF($A30="","",VLOOKUP($A30,'Annex 2 EHV charges'!$A:$O,7,0))</f>
        <v>Parciau Solar Park</v>
      </c>
      <c r="E30" s="119" t="str">
        <f>IFERROR(IF(VLOOKUP($A30,'Annex 2 EHV charges'!$A:$O,8,FALSE)=0,"",VLOOKUP($A30,'Annex 2 EHV charges'!$A:$O,8,FALSE)),"")</f>
        <v>-</v>
      </c>
      <c r="F30" s="120">
        <f>IFERROR(IF(VLOOKUP($A30,'Annex 2 EHV charges'!$A:$O,9,FALSE)=0,"",VLOOKUP($A30,'Annex 2 EHV charges'!$A:$O,9,FALSE)),"")</f>
        <v>6.39</v>
      </c>
      <c r="G30" s="121">
        <f>IFERROR(IF(VLOOKUP($A30,'Annex 2 EHV charges'!$A:$O,10,FALSE)=0,"",VLOOKUP($A30,'Annex 2 EHV charges'!$A:$O,10,FALSE)),"")</f>
        <v>3.69</v>
      </c>
      <c r="H30" s="121">
        <f>IFERROR(IF(VLOOKUP($A30,'Annex 2 EHV charges'!$A:$O,11,FALSE)=0,"",VLOOKUP($A30,'Annex 2 EHV charges'!$A:$O,11,FALSE)),"")</f>
        <v>3.69</v>
      </c>
    </row>
    <row r="31" spans="1:8" ht="12.75" customHeight="1" x14ac:dyDescent="0.2">
      <c r="A31" s="114">
        <f t="array" ref="A31">IFERROR(INDEX('Annex 2 EHV charges'!$A$11:$A$259, MATCH(0, IF(ISBLANK('Annex 2 EHV charges'!$A$11:$A$259),1, COUNTIF(A$4:$A30, 'Annex 2 EHV charges'!$A$11:$A$259)), 0)),"")</f>
        <v>831</v>
      </c>
      <c r="B31" s="114">
        <f>IF($A31="","",VLOOKUP($A31,'Annex 2 EHV charges'!$A:$O,2,0))</f>
        <v>831</v>
      </c>
      <c r="C31" s="115">
        <f>IF($A31="","",VLOOKUP($A31,'Annex 2 EHV charges'!$A:$O,3,0))</f>
        <v>1300035437700</v>
      </c>
      <c r="D31" s="114" t="str">
        <f>IF($A31="","",VLOOKUP($A31,'Annex 2 EHV charges'!$A:$O,7,0))</f>
        <v>Ineos Chlor Ltd (Percival Lane)</v>
      </c>
      <c r="E31" s="119" t="str">
        <f>IFERROR(IF(VLOOKUP($A31,'Annex 2 EHV charges'!$A:$O,8,FALSE)=0,"",VLOOKUP($A31,'Annex 2 EHV charges'!$A:$O,8,FALSE)),"")</f>
        <v>-</v>
      </c>
      <c r="F31" s="120">
        <f>IFERROR(IF(VLOOKUP($A31,'Annex 2 EHV charges'!$A:$O,9,FALSE)=0,"",VLOOKUP($A31,'Annex 2 EHV charges'!$A:$O,9,FALSE)),"")</f>
        <v>418.41</v>
      </c>
      <c r="G31" s="121">
        <f>IFERROR(IF(VLOOKUP($A31,'Annex 2 EHV charges'!$A:$O,10,FALSE)=0,"",VLOOKUP($A31,'Annex 2 EHV charges'!$A:$O,10,FALSE)),"")</f>
        <v>6.06</v>
      </c>
      <c r="H31" s="121">
        <f>IFERROR(IF(VLOOKUP($A31,'Annex 2 EHV charges'!$A:$O,11,FALSE)=0,"",VLOOKUP($A31,'Annex 2 EHV charges'!$A:$O,11,FALSE)),"")</f>
        <v>6.06</v>
      </c>
    </row>
    <row r="32" spans="1:8" ht="12.75" customHeight="1" x14ac:dyDescent="0.2">
      <c r="A32" s="114">
        <f t="array" ref="A32">IFERROR(INDEX('Annex 2 EHV charges'!$A$11:$A$259, MATCH(0, IF(ISBLANK('Annex 2 EHV charges'!$A$11:$A$259),1, COUNTIF(A$4:$A31, 'Annex 2 EHV charges'!$A$11:$A$259)), 0)),"")</f>
        <v>833</v>
      </c>
      <c r="B32" s="114">
        <f>IF($A32="","",VLOOKUP($A32,'Annex 2 EHV charges'!$A:$O,2,0))</f>
        <v>833</v>
      </c>
      <c r="C32" s="115">
        <f>IF($A32="","",VLOOKUP($A32,'Annex 2 EHV charges'!$A:$O,3,0))</f>
        <v>1300035361803</v>
      </c>
      <c r="D32" s="114" t="str">
        <f>IF($A32="","",VLOOKUP($A32,'Annex 2 EHV charges'!$A:$O,7,0))</f>
        <v>Toyota</v>
      </c>
      <c r="E32" s="119" t="str">
        <f>IFERROR(IF(VLOOKUP($A32,'Annex 2 EHV charges'!$A:$O,8,FALSE)=0,"",VLOOKUP($A32,'Annex 2 EHV charges'!$A:$O,8,FALSE)),"")</f>
        <v>-</v>
      </c>
      <c r="F32" s="120">
        <f>IFERROR(IF(VLOOKUP($A32,'Annex 2 EHV charges'!$A:$O,9,FALSE)=0,"",VLOOKUP($A32,'Annex 2 EHV charges'!$A:$O,9,FALSE)),"")</f>
        <v>1890.53</v>
      </c>
      <c r="G32" s="121">
        <f>IFERROR(IF(VLOOKUP($A32,'Annex 2 EHV charges'!$A:$O,10,FALSE)=0,"",VLOOKUP($A32,'Annex 2 EHV charges'!$A:$O,10,FALSE)),"")</f>
        <v>5.98</v>
      </c>
      <c r="H32" s="121">
        <f>IFERROR(IF(VLOOKUP($A32,'Annex 2 EHV charges'!$A:$O,11,FALSE)=0,"",VLOOKUP($A32,'Annex 2 EHV charges'!$A:$O,11,FALSE)),"")</f>
        <v>5.98</v>
      </c>
    </row>
    <row r="33" spans="1:8" ht="12.75" customHeight="1" x14ac:dyDescent="0.2">
      <c r="A33" s="114">
        <f t="array" ref="A33">IFERROR(INDEX('Annex 2 EHV charges'!$A$11:$A$259, MATCH(0, IF(ISBLANK('Annex 2 EHV charges'!$A$11:$A$259),1, COUNTIF(A$4:$A32, 'Annex 2 EHV charges'!$A$11:$A$259)), 0)),"")</f>
        <v>834</v>
      </c>
      <c r="B33" s="114">
        <f>IF($A33="","",VLOOKUP($A33,'Annex 2 EHV charges'!$A:$O,2,0))</f>
        <v>834</v>
      </c>
      <c r="C33" s="115">
        <f>IF($A33="","",VLOOKUP($A33,'Annex 2 EHV charges'!$A:$O,3,0))</f>
        <v>1300051028551</v>
      </c>
      <c r="D33" s="114" t="str">
        <f>IF($A33="","",VLOOKUP($A33,'Annex 2 EHV charges'!$A:$O,7,0))</f>
        <v>Warmingham Gas Storage</v>
      </c>
      <c r="E33" s="119" t="str">
        <f>IFERROR(IF(VLOOKUP($A33,'Annex 2 EHV charges'!$A:$O,8,FALSE)=0,"",VLOOKUP($A33,'Annex 2 EHV charges'!$A:$O,8,FALSE)),"")</f>
        <v>-</v>
      </c>
      <c r="F33" s="120">
        <f>IFERROR(IF(VLOOKUP($A33,'Annex 2 EHV charges'!$A:$O,9,FALSE)=0,"",VLOOKUP($A33,'Annex 2 EHV charges'!$A:$O,9,FALSE)),"")</f>
        <v>3834.4099676152764</v>
      </c>
      <c r="G33" s="121">
        <f>IFERROR(IF(VLOOKUP($A33,'Annex 2 EHV charges'!$A:$O,10,FALSE)=0,"",VLOOKUP($A33,'Annex 2 EHV charges'!$A:$O,10,FALSE)),"")</f>
        <v>5.19</v>
      </c>
      <c r="H33" s="121">
        <f>IFERROR(IF(VLOOKUP($A33,'Annex 2 EHV charges'!$A:$O,11,FALSE)=0,"",VLOOKUP($A33,'Annex 2 EHV charges'!$A:$O,11,FALSE)),"")</f>
        <v>5.19</v>
      </c>
    </row>
    <row r="34" spans="1:8" ht="12.75" customHeight="1" x14ac:dyDescent="0.2">
      <c r="A34" s="114">
        <f t="array" ref="A34">IFERROR(INDEX('Annex 2 EHV charges'!$A$11:$A$259, MATCH(0, IF(ISBLANK('Annex 2 EHV charges'!$A$11:$A$259),1, COUNTIF(A$4:$A33, 'Annex 2 EHV charges'!$A$11:$A$259)), 0)),"")</f>
        <v>835</v>
      </c>
      <c r="B34" s="114">
        <f>IF($A34="","",VLOOKUP($A34,'Annex 2 EHV charges'!$A:$O,2,0))</f>
        <v>835</v>
      </c>
      <c r="C34" s="115">
        <f>IF($A34="","",VLOOKUP($A34,'Annex 2 EHV charges'!$A:$O,3,0))</f>
        <v>1300050648875</v>
      </c>
      <c r="D34" s="114" t="str">
        <f>IF($A34="","",VLOOKUP($A34,'Annex 2 EHV charges'!$A:$O,7,0))</f>
        <v>Arpley Landfill</v>
      </c>
      <c r="E34" s="119" t="str">
        <f>IFERROR(IF(VLOOKUP($A34,'Annex 2 EHV charges'!$A:$O,8,FALSE)=0,"",VLOOKUP($A34,'Annex 2 EHV charges'!$A:$O,8,FALSE)),"")</f>
        <v>-</v>
      </c>
      <c r="F34" s="120">
        <f>IFERROR(IF(VLOOKUP($A34,'Annex 2 EHV charges'!$A:$O,9,FALSE)=0,"",VLOOKUP($A34,'Annex 2 EHV charges'!$A:$O,9,FALSE)),"")</f>
        <v>11.92</v>
      </c>
      <c r="G34" s="121">
        <f>IFERROR(IF(VLOOKUP($A34,'Annex 2 EHV charges'!$A:$O,10,FALSE)=0,"",VLOOKUP($A34,'Annex 2 EHV charges'!$A:$O,10,FALSE)),"")</f>
        <v>2.21</v>
      </c>
      <c r="H34" s="121">
        <f>IFERROR(IF(VLOOKUP($A34,'Annex 2 EHV charges'!$A:$O,11,FALSE)=0,"",VLOOKUP($A34,'Annex 2 EHV charges'!$A:$O,11,FALSE)),"")</f>
        <v>2.21</v>
      </c>
    </row>
    <row r="35" spans="1:8" ht="12.75" customHeight="1" x14ac:dyDescent="0.2">
      <c r="A35" s="114">
        <f t="array" ref="A35">IFERROR(INDEX('Annex 2 EHV charges'!$A$11:$A$259, MATCH(0, IF(ISBLANK('Annex 2 EHV charges'!$A$11:$A$259),1, COUNTIF(A$4:$A34, 'Annex 2 EHV charges'!$A$11:$A$259)), 0)),"")</f>
        <v>836</v>
      </c>
      <c r="B35" s="114">
        <f>IF($A35="","",VLOOKUP($A35,'Annex 2 EHV charges'!$A:$O,2,0))</f>
        <v>836</v>
      </c>
      <c r="C35" s="115">
        <f>IF($A35="","",VLOOKUP($A35,'Annex 2 EHV charges'!$A:$O,3,0))</f>
        <v>1300035360800</v>
      </c>
      <c r="D35" s="114" t="str">
        <f>IF($A35="","",VLOOKUP($A35,'Annex 2 EHV charges'!$A:$O,7,0))</f>
        <v>Amcor</v>
      </c>
      <c r="E35" s="119" t="str">
        <f>IFERROR(IF(VLOOKUP($A35,'Annex 2 EHV charges'!$A:$O,8,FALSE)=0,"",VLOOKUP($A35,'Annex 2 EHV charges'!$A:$O,8,FALSE)),"")</f>
        <v>-</v>
      </c>
      <c r="F35" s="120">
        <f>IFERROR(IF(VLOOKUP($A35,'Annex 2 EHV charges'!$A:$O,9,FALSE)=0,"",VLOOKUP($A35,'Annex 2 EHV charges'!$A:$O,9,FALSE)),"")</f>
        <v>2021.22</v>
      </c>
      <c r="G35" s="121">
        <f>IFERROR(IF(VLOOKUP($A35,'Annex 2 EHV charges'!$A:$O,10,FALSE)=0,"",VLOOKUP($A35,'Annex 2 EHV charges'!$A:$O,10,FALSE)),"")</f>
        <v>10.61</v>
      </c>
      <c r="H35" s="121">
        <f>IFERROR(IF(VLOOKUP($A35,'Annex 2 EHV charges'!$A:$O,11,FALSE)=0,"",VLOOKUP($A35,'Annex 2 EHV charges'!$A:$O,11,FALSE)),"")</f>
        <v>10.61</v>
      </c>
    </row>
    <row r="36" spans="1:8" ht="12.75" customHeight="1" x14ac:dyDescent="0.2">
      <c r="A36" s="114">
        <f t="array" ref="A36">IFERROR(INDEX('Annex 2 EHV charges'!$A$11:$A$259, MATCH(0, IF(ISBLANK('Annex 2 EHV charges'!$A$11:$A$259),1, COUNTIF(A$4:$A35, 'Annex 2 EHV charges'!$A$11:$A$259)), 0)),"")</f>
        <v>838</v>
      </c>
      <c r="B36" s="114">
        <f>IF($A36="","",VLOOKUP($A36,'Annex 2 EHV charges'!$A:$O,2,0))</f>
        <v>838</v>
      </c>
      <c r="C36" s="115">
        <f>IF($A36="","",VLOOKUP($A36,'Annex 2 EHV charges'!$A:$O,3,0))</f>
        <v>1300052122840</v>
      </c>
      <c r="D36" s="114" t="str">
        <f>IF($A36="","",VLOOKUP($A36,'Annex 2 EHV charges'!$A:$O,7,0))</f>
        <v>Cemmaes C</v>
      </c>
      <c r="E36" s="119" t="str">
        <f>IFERROR(IF(VLOOKUP($A36,'Annex 2 EHV charges'!$A:$O,8,FALSE)=0,"",VLOOKUP($A36,'Annex 2 EHV charges'!$A:$O,8,FALSE)),"")</f>
        <v>-</v>
      </c>
      <c r="F36" s="120">
        <f>IFERROR(IF(VLOOKUP($A36,'Annex 2 EHV charges'!$A:$O,9,FALSE)=0,"",VLOOKUP($A36,'Annex 2 EHV charges'!$A:$O,9,FALSE)),"")</f>
        <v>9.1199999999999992</v>
      </c>
      <c r="G36" s="121">
        <f>IFERROR(IF(VLOOKUP($A36,'Annex 2 EHV charges'!$A:$O,10,FALSE)=0,"",VLOOKUP($A36,'Annex 2 EHV charges'!$A:$O,10,FALSE)),"")</f>
        <v>2.31</v>
      </c>
      <c r="H36" s="121">
        <f>IFERROR(IF(VLOOKUP($A36,'Annex 2 EHV charges'!$A:$O,11,FALSE)=0,"",VLOOKUP($A36,'Annex 2 EHV charges'!$A:$O,11,FALSE)),"")</f>
        <v>2.31</v>
      </c>
    </row>
    <row r="37" spans="1:8" ht="12.75" customHeight="1" x14ac:dyDescent="0.2">
      <c r="A37" s="114">
        <f t="array" ref="A37">IFERROR(INDEX('Annex 2 EHV charges'!$A$11:$A$259, MATCH(0, IF(ISBLANK('Annex 2 EHV charges'!$A$11:$A$259),1, COUNTIF(A$4:$A36, 'Annex 2 EHV charges'!$A$11:$A$259)), 0)),"")</f>
        <v>839</v>
      </c>
      <c r="B37" s="114">
        <f>IF($A37="","",VLOOKUP($A37,'Annex 2 EHV charges'!$A:$O,2,0))</f>
        <v>839</v>
      </c>
      <c r="C37" s="115">
        <f>IF($A37="","",VLOOKUP($A37,'Annex 2 EHV charges'!$A:$O,3,0))</f>
        <v>1300051822667</v>
      </c>
      <c r="D37" s="114" t="str">
        <f>IF($A37="","",VLOOKUP($A37,'Annex 2 EHV charges'!$A:$O,7,0))</f>
        <v>PG Strand Gate</v>
      </c>
      <c r="E37" s="119">
        <f>IFERROR(IF(VLOOKUP($A37,'Annex 2 EHV charges'!$A:$O,8,FALSE)=0,"",VLOOKUP($A37,'Annex 2 EHV charges'!$A:$O,8,FALSE)),"")</f>
        <v>1.4910000000000001</v>
      </c>
      <c r="F37" s="120">
        <f>IFERROR(IF(VLOOKUP($A37,'Annex 2 EHV charges'!$A:$O,9,FALSE)=0,"",VLOOKUP($A37,'Annex 2 EHV charges'!$A:$O,9,FALSE)),"")</f>
        <v>1886.33</v>
      </c>
      <c r="G37" s="121">
        <f>IFERROR(IF(VLOOKUP($A37,'Annex 2 EHV charges'!$A:$O,10,FALSE)=0,"",VLOOKUP($A37,'Annex 2 EHV charges'!$A:$O,10,FALSE)),"")</f>
        <v>2.38</v>
      </c>
      <c r="H37" s="121">
        <f>IFERROR(IF(VLOOKUP($A37,'Annex 2 EHV charges'!$A:$O,11,FALSE)=0,"",VLOOKUP($A37,'Annex 2 EHV charges'!$A:$O,11,FALSE)),"")</f>
        <v>2.38</v>
      </c>
    </row>
    <row r="38" spans="1:8" ht="12.75" customHeight="1" x14ac:dyDescent="0.2">
      <c r="A38" s="114">
        <f t="array" ref="A38">IFERROR(INDEX('Annex 2 EHV charges'!$A$11:$A$259, MATCH(0, IF(ISBLANK('Annex 2 EHV charges'!$A$11:$A$259),1, COUNTIF(A$4:$A37, 'Annex 2 EHV charges'!$A$11:$A$259)), 0)),"")</f>
        <v>840</v>
      </c>
      <c r="B38" s="114">
        <f>IF($A38="","",VLOOKUP($A38,'Annex 2 EHV charges'!$A:$O,2,0))</f>
        <v>840</v>
      </c>
      <c r="C38" s="115">
        <f>IF($A38="","",VLOOKUP($A38,'Annex 2 EHV charges'!$A:$O,3,0))</f>
        <v>1300052545267</v>
      </c>
      <c r="D38" s="114" t="str">
        <f>IF($A38="","",VLOOKUP($A38,'Annex 2 EHV charges'!$A:$O,7,0))</f>
        <v>Moel Maelogan (A)</v>
      </c>
      <c r="E38" s="119" t="str">
        <f>IFERROR(IF(VLOOKUP($A38,'Annex 2 EHV charges'!$A:$O,8,FALSE)=0,"",VLOOKUP($A38,'Annex 2 EHV charges'!$A:$O,8,FALSE)),"")</f>
        <v>-</v>
      </c>
      <c r="F38" s="120">
        <f>IFERROR(IF(VLOOKUP($A38,'Annex 2 EHV charges'!$A:$O,9,FALSE)=0,"",VLOOKUP($A38,'Annex 2 EHV charges'!$A:$O,9,FALSE)),"")</f>
        <v>21.16</v>
      </c>
      <c r="G38" s="121">
        <f>IFERROR(IF(VLOOKUP($A38,'Annex 2 EHV charges'!$A:$O,10,FALSE)=0,"",VLOOKUP($A38,'Annex 2 EHV charges'!$A:$O,10,FALSE)),"")</f>
        <v>2.66</v>
      </c>
      <c r="H38" s="121">
        <f>IFERROR(IF(VLOOKUP($A38,'Annex 2 EHV charges'!$A:$O,11,FALSE)=0,"",VLOOKUP($A38,'Annex 2 EHV charges'!$A:$O,11,FALSE)),"")</f>
        <v>2.66</v>
      </c>
    </row>
    <row r="39" spans="1:8" ht="12.75" customHeight="1" x14ac:dyDescent="0.2">
      <c r="A39" s="114">
        <f t="array" ref="A39">IFERROR(INDEX('Annex 2 EHV charges'!$A$11:$A$259, MATCH(0, IF(ISBLANK('Annex 2 EHV charges'!$A$11:$A$259),1, COUNTIF(A$4:$A38, 'Annex 2 EHV charges'!$A$11:$A$259)), 0)),"")</f>
        <v>841</v>
      </c>
      <c r="B39" s="114">
        <f>IF($A39="","",VLOOKUP($A39,'Annex 2 EHV charges'!$A:$O,2,0))</f>
        <v>841</v>
      </c>
      <c r="C39" s="115">
        <f>IF($A39="","",VLOOKUP($A39,'Annex 2 EHV charges'!$A:$O,3,0))</f>
        <v>1300052545285</v>
      </c>
      <c r="D39" s="114" t="str">
        <f>IF($A39="","",VLOOKUP($A39,'Annex 2 EHV charges'!$A:$O,7,0))</f>
        <v>Moel Maelogan (B)</v>
      </c>
      <c r="E39" s="119" t="str">
        <f>IFERROR(IF(VLOOKUP($A39,'Annex 2 EHV charges'!$A:$O,8,FALSE)=0,"",VLOOKUP($A39,'Annex 2 EHV charges'!$A:$O,8,FALSE)),"")</f>
        <v>-</v>
      </c>
      <c r="F39" s="120">
        <f>IFERROR(IF(VLOOKUP($A39,'Annex 2 EHV charges'!$A:$O,9,FALSE)=0,"",VLOOKUP($A39,'Annex 2 EHV charges'!$A:$O,9,FALSE)),"")</f>
        <v>10.65</v>
      </c>
      <c r="G39" s="121">
        <f>IFERROR(IF(VLOOKUP($A39,'Annex 2 EHV charges'!$A:$O,10,FALSE)=0,"",VLOOKUP($A39,'Annex 2 EHV charges'!$A:$O,10,FALSE)),"")</f>
        <v>2.65</v>
      </c>
      <c r="H39" s="121">
        <f>IFERROR(IF(VLOOKUP($A39,'Annex 2 EHV charges'!$A:$O,11,FALSE)=0,"",VLOOKUP($A39,'Annex 2 EHV charges'!$A:$O,11,FALSE)),"")</f>
        <v>2.65</v>
      </c>
    </row>
    <row r="40" spans="1:8" ht="12.75" customHeight="1" x14ac:dyDescent="0.2">
      <c r="A40" s="114">
        <f t="array" ref="A40">IFERROR(INDEX('Annex 2 EHV charges'!$A$11:$A$259, MATCH(0, IF(ISBLANK('Annex 2 EHV charges'!$A$11:$A$259),1, COUNTIF(A$4:$A39, 'Annex 2 EHV charges'!$A$11:$A$259)), 0)),"")</f>
        <v>842</v>
      </c>
      <c r="B40" s="114">
        <f>IF($A40="","",VLOOKUP($A40,'Annex 2 EHV charges'!$A:$O,2,0))</f>
        <v>842</v>
      </c>
      <c r="C40" s="115">
        <f>IF($A40="","",VLOOKUP($A40,'Annex 2 EHV charges'!$A:$O,3,0))</f>
        <v>1300053022082</v>
      </c>
      <c r="D40" s="114" t="str">
        <f>IF($A40="","",VLOOKUP($A40,'Annex 2 EHV charges'!$A:$O,7,0))</f>
        <v>North Hoyle</v>
      </c>
      <c r="E40" s="119" t="str">
        <f>IFERROR(IF(VLOOKUP($A40,'Annex 2 EHV charges'!$A:$O,8,FALSE)=0,"",VLOOKUP($A40,'Annex 2 EHV charges'!$A:$O,8,FALSE)),"")</f>
        <v>-</v>
      </c>
      <c r="F40" s="120">
        <f>IFERROR(IF(VLOOKUP($A40,'Annex 2 EHV charges'!$A:$O,9,FALSE)=0,"",VLOOKUP($A40,'Annex 2 EHV charges'!$A:$O,9,FALSE)),"")</f>
        <v>520.54</v>
      </c>
      <c r="G40" s="121">
        <f>IFERROR(IF(VLOOKUP($A40,'Annex 2 EHV charges'!$A:$O,10,FALSE)=0,"",VLOOKUP($A40,'Annex 2 EHV charges'!$A:$O,10,FALSE)),"")</f>
        <v>1.26</v>
      </c>
      <c r="H40" s="121">
        <f>IFERROR(IF(VLOOKUP($A40,'Annex 2 EHV charges'!$A:$O,11,FALSE)=0,"",VLOOKUP($A40,'Annex 2 EHV charges'!$A:$O,11,FALSE)),"")</f>
        <v>1.26</v>
      </c>
    </row>
    <row r="41" spans="1:8" ht="12.75" customHeight="1" x14ac:dyDescent="0.2">
      <c r="A41" s="114">
        <f t="array" ref="A41">IFERROR(INDEX('Annex 2 EHV charges'!$A$11:$A$259, MATCH(0, IF(ISBLANK('Annex 2 EHV charges'!$A$11:$A$259),1, COUNTIF(A$4:$A40, 'Annex 2 EHV charges'!$A$11:$A$259)), 0)),"")</f>
        <v>843</v>
      </c>
      <c r="B41" s="114">
        <f>IF($A41="","",VLOOKUP($A41,'Annex 2 EHV charges'!$A:$O,2,0))</f>
        <v>843</v>
      </c>
      <c r="C41" s="115">
        <f>IF($A41="","",VLOOKUP($A41,'Annex 2 EHV charges'!$A:$O,3,0))</f>
        <v>1300053466350</v>
      </c>
      <c r="D41" s="114" t="str">
        <f>IF($A41="","",VLOOKUP($A41,'Annex 2 EHV charges'!$A:$O,7,0))</f>
        <v>Cefn Croyes (3)</v>
      </c>
      <c r="E41" s="119" t="str">
        <f>IFERROR(IF(VLOOKUP($A41,'Annex 2 EHV charges'!$A:$O,8,FALSE)=0,"",VLOOKUP($A41,'Annex 2 EHV charges'!$A:$O,8,FALSE)),"")</f>
        <v>-</v>
      </c>
      <c r="F41" s="120">
        <f>IFERROR(IF(VLOOKUP($A41,'Annex 2 EHV charges'!$A:$O,9,FALSE)=0,"",VLOOKUP($A41,'Annex 2 EHV charges'!$A:$O,9,FALSE)),"")</f>
        <v>2760.41</v>
      </c>
      <c r="G41" s="121">
        <f>IFERROR(IF(VLOOKUP($A41,'Annex 2 EHV charges'!$A:$O,10,FALSE)=0,"",VLOOKUP($A41,'Annex 2 EHV charges'!$A:$O,10,FALSE)),"")</f>
        <v>2.16</v>
      </c>
      <c r="H41" s="121">
        <f>IFERROR(IF(VLOOKUP($A41,'Annex 2 EHV charges'!$A:$O,11,FALSE)=0,"",VLOOKUP($A41,'Annex 2 EHV charges'!$A:$O,11,FALSE)),"")</f>
        <v>2.16</v>
      </c>
    </row>
    <row r="42" spans="1:8" ht="12.75" customHeight="1" x14ac:dyDescent="0.2">
      <c r="A42" s="114">
        <f t="array" ref="A42">IFERROR(INDEX('Annex 2 EHV charges'!$A$11:$A$259, MATCH(0, IF(ISBLANK('Annex 2 EHV charges'!$A$11:$A$259),1, COUNTIF(A$4:$A41, 'Annex 2 EHV charges'!$A$11:$A$259)), 0)),"")</f>
        <v>844</v>
      </c>
      <c r="B42" s="114">
        <f>IF($A42="","",VLOOKUP($A42,'Annex 2 EHV charges'!$A:$O,2,0))</f>
        <v>844</v>
      </c>
      <c r="C42" s="115">
        <f>IF($A42="","",VLOOKUP($A42,'Annex 2 EHV charges'!$A:$O,3,0))</f>
        <v>1300053466378</v>
      </c>
      <c r="D42" s="114" t="str">
        <f>IF($A42="","",VLOOKUP($A42,'Annex 2 EHV charges'!$A:$O,7,0))</f>
        <v>Cefn Croyes (4)</v>
      </c>
      <c r="E42" s="119" t="str">
        <f>IFERROR(IF(VLOOKUP($A42,'Annex 2 EHV charges'!$A:$O,8,FALSE)=0,"",VLOOKUP($A42,'Annex 2 EHV charges'!$A:$O,8,FALSE)),"")</f>
        <v>-</v>
      </c>
      <c r="F42" s="120">
        <f>IFERROR(IF(VLOOKUP($A42,'Annex 2 EHV charges'!$A:$O,9,FALSE)=0,"",VLOOKUP($A42,'Annex 2 EHV charges'!$A:$O,9,FALSE)),"")</f>
        <v>2768.13</v>
      </c>
      <c r="G42" s="121">
        <f>IFERROR(IF(VLOOKUP($A42,'Annex 2 EHV charges'!$A:$O,10,FALSE)=0,"",VLOOKUP($A42,'Annex 2 EHV charges'!$A:$O,10,FALSE)),"")</f>
        <v>2.16</v>
      </c>
      <c r="H42" s="121">
        <f>IFERROR(IF(VLOOKUP($A42,'Annex 2 EHV charges'!$A:$O,11,FALSE)=0,"",VLOOKUP($A42,'Annex 2 EHV charges'!$A:$O,11,FALSE)),"")</f>
        <v>2.16</v>
      </c>
    </row>
    <row r="43" spans="1:8" ht="12.75" customHeight="1" x14ac:dyDescent="0.2">
      <c r="A43" s="114">
        <f t="array" ref="A43">IFERROR(INDEX('Annex 2 EHV charges'!$A$11:$A$259, MATCH(0, IF(ISBLANK('Annex 2 EHV charges'!$A$11:$A$259),1, COUNTIF(A$4:$A42, 'Annex 2 EHV charges'!$A$11:$A$259)), 0)),"")</f>
        <v>845</v>
      </c>
      <c r="B43" s="114">
        <f>IF($A43="","",VLOOKUP($A43,'Annex 2 EHV charges'!$A:$O,2,0))</f>
        <v>845</v>
      </c>
      <c r="C43" s="115">
        <f>IF($A43="","",VLOOKUP($A43,'Annex 2 EHV charges'!$A:$O,3,0))</f>
        <v>1300053834682</v>
      </c>
      <c r="D43" s="114" t="str">
        <f>IF($A43="","",VLOOKUP($A43,'Annex 2 EHV charges'!$A:$O,7,0))</f>
        <v>Tir Mostyn</v>
      </c>
      <c r="E43" s="119" t="str">
        <f>IFERROR(IF(VLOOKUP($A43,'Annex 2 EHV charges'!$A:$O,8,FALSE)=0,"",VLOOKUP($A43,'Annex 2 EHV charges'!$A:$O,8,FALSE)),"")</f>
        <v>-</v>
      </c>
      <c r="F43" s="120">
        <f>IFERROR(IF(VLOOKUP($A43,'Annex 2 EHV charges'!$A:$O,9,FALSE)=0,"",VLOOKUP($A43,'Annex 2 EHV charges'!$A:$O,9,FALSE)),"")</f>
        <v>387.31</v>
      </c>
      <c r="G43" s="121">
        <f>IFERROR(IF(VLOOKUP($A43,'Annex 2 EHV charges'!$A:$O,10,FALSE)=0,"",VLOOKUP($A43,'Annex 2 EHV charges'!$A:$O,10,FALSE)),"")</f>
        <v>2.2400000000000002</v>
      </c>
      <c r="H43" s="121">
        <f>IFERROR(IF(VLOOKUP($A43,'Annex 2 EHV charges'!$A:$O,11,FALSE)=0,"",VLOOKUP($A43,'Annex 2 EHV charges'!$A:$O,11,FALSE)),"")</f>
        <v>2.2400000000000002</v>
      </c>
    </row>
    <row r="44" spans="1:8" ht="12.75" customHeight="1" x14ac:dyDescent="0.2">
      <c r="A44" s="114">
        <f t="array" ref="A44">IFERROR(INDEX('Annex 2 EHV charges'!$A$11:$A$259, MATCH(0, IF(ISBLANK('Annex 2 EHV charges'!$A$11:$A$259),1, COUNTIF(A$4:$A43, 'Annex 2 EHV charges'!$A$11:$A$259)), 0)),"")</f>
        <v>846</v>
      </c>
      <c r="B44" s="114">
        <f>IF($A44="","",VLOOKUP($A44,'Annex 2 EHV charges'!$A:$O,2,0))</f>
        <v>846</v>
      </c>
      <c r="C44" s="115">
        <f>IF($A44="","",VLOOKUP($A44,'Annex 2 EHV charges'!$A:$O,3,0))</f>
        <v>1300053862801</v>
      </c>
      <c r="D44" s="114" t="str">
        <f>IF($A44="","",VLOOKUP($A44,'Annex 2 EHV charges'!$A:$O,7,0))</f>
        <v>Mynydd Clogau</v>
      </c>
      <c r="E44" s="119" t="str">
        <f>IFERROR(IF(VLOOKUP($A44,'Annex 2 EHV charges'!$A:$O,8,FALSE)=0,"",VLOOKUP($A44,'Annex 2 EHV charges'!$A:$O,8,FALSE)),"")</f>
        <v>-</v>
      </c>
      <c r="F44" s="120">
        <f>IFERROR(IF(VLOOKUP($A44,'Annex 2 EHV charges'!$A:$O,9,FALSE)=0,"",VLOOKUP($A44,'Annex 2 EHV charges'!$A:$O,9,FALSE)),"")</f>
        <v>10.06</v>
      </c>
      <c r="G44" s="121">
        <f>IFERROR(IF(VLOOKUP($A44,'Annex 2 EHV charges'!$A:$O,10,FALSE)=0,"",VLOOKUP($A44,'Annex 2 EHV charges'!$A:$O,10,FALSE)),"")</f>
        <v>2.84</v>
      </c>
      <c r="H44" s="121">
        <f>IFERROR(IF(VLOOKUP($A44,'Annex 2 EHV charges'!$A:$O,11,FALSE)=0,"",VLOOKUP($A44,'Annex 2 EHV charges'!$A:$O,11,FALSE)),"")</f>
        <v>2.84</v>
      </c>
    </row>
    <row r="45" spans="1:8" ht="12.75" customHeight="1" x14ac:dyDescent="0.2">
      <c r="A45" s="114">
        <f t="array" ref="A45">IFERROR(INDEX('Annex 2 EHV charges'!$A$11:$A$259, MATCH(0, IF(ISBLANK('Annex 2 EHV charges'!$A$11:$A$259),1, COUNTIF(A$4:$A44, 'Annex 2 EHV charges'!$A$11:$A$259)), 0)),"")</f>
        <v>847</v>
      </c>
      <c r="B45" s="114">
        <f>IF($A45="","",VLOOKUP($A45,'Annex 2 EHV charges'!$A:$O,2,0))</f>
        <v>847</v>
      </c>
      <c r="C45" s="115">
        <f>IF($A45="","",VLOOKUP($A45,'Annex 2 EHV charges'!$A:$O,3,0))</f>
        <v>1300053962107</v>
      </c>
      <c r="D45" s="114" t="str">
        <f>IF($A45="","",VLOOKUP($A45,'Annex 2 EHV charges'!$A:$O,7,0))</f>
        <v>Granox</v>
      </c>
      <c r="E45" s="119" t="str">
        <f>IFERROR(IF(VLOOKUP($A45,'Annex 2 EHV charges'!$A:$O,8,FALSE)=0,"",VLOOKUP($A45,'Annex 2 EHV charges'!$A:$O,8,FALSE)),"")</f>
        <v>-</v>
      </c>
      <c r="F45" s="120">
        <f>IFERROR(IF(VLOOKUP($A45,'Annex 2 EHV charges'!$A:$O,9,FALSE)=0,"",VLOOKUP($A45,'Annex 2 EHV charges'!$A:$O,9,FALSE)),"")</f>
        <v>220.26</v>
      </c>
      <c r="G45" s="121">
        <f>IFERROR(IF(VLOOKUP($A45,'Annex 2 EHV charges'!$A:$O,10,FALSE)=0,"",VLOOKUP($A45,'Annex 2 EHV charges'!$A:$O,10,FALSE)),"")</f>
        <v>3.46</v>
      </c>
      <c r="H45" s="121">
        <f>IFERROR(IF(VLOOKUP($A45,'Annex 2 EHV charges'!$A:$O,11,FALSE)=0,"",VLOOKUP($A45,'Annex 2 EHV charges'!$A:$O,11,FALSE)),"")</f>
        <v>3.46</v>
      </c>
    </row>
    <row r="46" spans="1:8" ht="12.75" customHeight="1" x14ac:dyDescent="0.2">
      <c r="A46" s="114">
        <f t="array" ref="A46">IFERROR(INDEX('Annex 2 EHV charges'!$A$11:$A$259, MATCH(0, IF(ISBLANK('Annex 2 EHV charges'!$A$11:$A$259),1, COUNTIF(A$4:$A45, 'Annex 2 EHV charges'!$A$11:$A$259)), 0)),"")</f>
        <v>848</v>
      </c>
      <c r="B46" s="114">
        <f>IF($A46="","",VLOOKUP($A46,'Annex 2 EHV charges'!$A:$O,2,0))</f>
        <v>848</v>
      </c>
      <c r="C46" s="115">
        <f>IF($A46="","",VLOOKUP($A46,'Annex 2 EHV charges'!$A:$O,3,0))</f>
        <v>1300060499085</v>
      </c>
      <c r="D46" s="114" t="str">
        <f>IF($A46="","",VLOOKUP($A46,'Annex 2 EHV charges'!$A:$O,7,0))</f>
        <v>Tai Moelion</v>
      </c>
      <c r="E46" s="119" t="str">
        <f>IFERROR(IF(VLOOKUP($A46,'Annex 2 EHV charges'!$A:$O,8,FALSE)=0,"",VLOOKUP($A46,'Annex 2 EHV charges'!$A:$O,8,FALSE)),"")</f>
        <v>-</v>
      </c>
      <c r="F46" s="120">
        <f>IFERROR(IF(VLOOKUP($A46,'Annex 2 EHV charges'!$A:$O,9,FALSE)=0,"",VLOOKUP($A46,'Annex 2 EHV charges'!$A:$O,9,FALSE)),"")</f>
        <v>4.03</v>
      </c>
      <c r="G46" s="121">
        <f>IFERROR(IF(VLOOKUP($A46,'Annex 2 EHV charges'!$A:$O,10,FALSE)=0,"",VLOOKUP($A46,'Annex 2 EHV charges'!$A:$O,10,FALSE)),"")</f>
        <v>4.49</v>
      </c>
      <c r="H46" s="121">
        <f>IFERROR(IF(VLOOKUP($A46,'Annex 2 EHV charges'!$A:$O,11,FALSE)=0,"",VLOOKUP($A46,'Annex 2 EHV charges'!$A:$O,11,FALSE)),"")</f>
        <v>4.49</v>
      </c>
    </row>
    <row r="47" spans="1:8" ht="12.75" customHeight="1" x14ac:dyDescent="0.2">
      <c r="A47" s="114">
        <f t="array" ref="A47">IFERROR(INDEX('Annex 2 EHV charges'!$A$11:$A$259, MATCH(0, IF(ISBLANK('Annex 2 EHV charges'!$A$11:$A$259),1, COUNTIF(A$4:$A46, 'Annex 2 EHV charges'!$A$11:$A$259)), 0)),"")</f>
        <v>849</v>
      </c>
      <c r="B47" s="114">
        <f>IF($A47="","",VLOOKUP($A47,'Annex 2 EHV charges'!$A:$O,2,0))</f>
        <v>849</v>
      </c>
      <c r="C47" s="115">
        <f>IF($A47="","",VLOOKUP($A47,'Annex 2 EHV charges'!$A:$O,3,0))</f>
        <v>1300054624390</v>
      </c>
      <c r="D47" s="114" t="str">
        <f>IF($A47="","",VLOOKUP($A47,'Annex 2 EHV charges'!$A:$O,7,0))</f>
        <v>Braich Ddu</v>
      </c>
      <c r="E47" s="119" t="str">
        <f>IFERROR(IF(VLOOKUP($A47,'Annex 2 EHV charges'!$A:$O,8,FALSE)=0,"",VLOOKUP($A47,'Annex 2 EHV charges'!$A:$O,8,FALSE)),"")</f>
        <v>-</v>
      </c>
      <c r="F47" s="120">
        <f>IFERROR(IF(VLOOKUP($A47,'Annex 2 EHV charges'!$A:$O,9,FALSE)=0,"",VLOOKUP($A47,'Annex 2 EHV charges'!$A:$O,9,FALSE)),"")</f>
        <v>23.73</v>
      </c>
      <c r="G47" s="121">
        <f>IFERROR(IF(VLOOKUP($A47,'Annex 2 EHV charges'!$A:$O,10,FALSE)=0,"",VLOOKUP($A47,'Annex 2 EHV charges'!$A:$O,10,FALSE)),"")</f>
        <v>2.38</v>
      </c>
      <c r="H47" s="121">
        <f>IFERROR(IF(VLOOKUP($A47,'Annex 2 EHV charges'!$A:$O,11,FALSE)=0,"",VLOOKUP($A47,'Annex 2 EHV charges'!$A:$O,11,FALSE)),"")</f>
        <v>2.38</v>
      </c>
    </row>
    <row r="48" spans="1:8" ht="12.75" customHeight="1" x14ac:dyDescent="0.2">
      <c r="A48" s="114">
        <f t="array" ref="A48">IFERROR(INDEX('Annex 2 EHV charges'!$A$11:$A$259, MATCH(0, IF(ISBLANK('Annex 2 EHV charges'!$A$11:$A$259),1, COUNTIF(A$4:$A47, 'Annex 2 EHV charges'!$A$11:$A$259)), 0)),"")</f>
        <v>850</v>
      </c>
      <c r="B48" s="114">
        <f>IF($A48="","",VLOOKUP($A48,'Annex 2 EHV charges'!$A:$O,2,0))</f>
        <v>850</v>
      </c>
      <c r="C48" s="115">
        <f>IF($A48="","",VLOOKUP($A48,'Annex 2 EHV charges'!$A:$O,3,0))</f>
        <v>1300060668363</v>
      </c>
      <c r="D48" s="114" t="str">
        <f>IF($A48="","",VLOOKUP($A48,'Annex 2 EHV charges'!$A:$O,7,0))</f>
        <v>Widnes Biomass</v>
      </c>
      <c r="E48" s="119" t="str">
        <f>IFERROR(IF(VLOOKUP($A48,'Annex 2 EHV charges'!$A:$O,8,FALSE)=0,"",VLOOKUP($A48,'Annex 2 EHV charges'!$A:$O,8,FALSE)),"")</f>
        <v>-</v>
      </c>
      <c r="F48" s="120">
        <f>IFERROR(IF(VLOOKUP($A48,'Annex 2 EHV charges'!$A:$O,9,FALSE)=0,"",VLOOKUP($A48,'Annex 2 EHV charges'!$A:$O,9,FALSE)),"")</f>
        <v>717.61</v>
      </c>
      <c r="G48" s="121">
        <f>IFERROR(IF(VLOOKUP($A48,'Annex 2 EHV charges'!$A:$O,10,FALSE)=0,"",VLOOKUP($A48,'Annex 2 EHV charges'!$A:$O,10,FALSE)),"")</f>
        <v>2.42</v>
      </c>
      <c r="H48" s="121">
        <f>IFERROR(IF(VLOOKUP($A48,'Annex 2 EHV charges'!$A:$O,11,FALSE)=0,"",VLOOKUP($A48,'Annex 2 EHV charges'!$A:$O,11,FALSE)),"")</f>
        <v>2.42</v>
      </c>
    </row>
    <row r="49" spans="1:8" ht="12.75" customHeight="1" x14ac:dyDescent="0.2">
      <c r="A49" s="114">
        <f t="array" ref="A49">IFERROR(INDEX('Annex 2 EHV charges'!$A$11:$A$259, MATCH(0, IF(ISBLANK('Annex 2 EHV charges'!$A$11:$A$259),1, COUNTIF(A$4:$A48, 'Annex 2 EHV charges'!$A$11:$A$259)), 0)),"")</f>
        <v>851</v>
      </c>
      <c r="B49" s="114">
        <f>IF($A49="","",VLOOKUP($A49,'Annex 2 EHV charges'!$A:$O,2,0))</f>
        <v>851</v>
      </c>
      <c r="C49" s="115">
        <f>IF($A49="","",VLOOKUP($A49,'Annex 2 EHV charges'!$A:$O,3,0))</f>
        <v>1300054933348</v>
      </c>
      <c r="D49" s="114" t="str">
        <f>IF($A49="","",VLOOKUP($A49,'Annex 2 EHV charges'!$A:$O,7,0))</f>
        <v>Moel Maelogan 2</v>
      </c>
      <c r="E49" s="119" t="str">
        <f>IFERROR(IF(VLOOKUP($A49,'Annex 2 EHV charges'!$A:$O,8,FALSE)=0,"",VLOOKUP($A49,'Annex 2 EHV charges'!$A:$O,8,FALSE)),"")</f>
        <v>-</v>
      </c>
      <c r="F49" s="120">
        <f>IFERROR(IF(VLOOKUP($A49,'Annex 2 EHV charges'!$A:$O,9,FALSE)=0,"",VLOOKUP($A49,'Annex 2 EHV charges'!$A:$O,9,FALSE)),"")</f>
        <v>6.57</v>
      </c>
      <c r="G49" s="121">
        <f>IFERROR(IF(VLOOKUP($A49,'Annex 2 EHV charges'!$A:$O,10,FALSE)=0,"",VLOOKUP($A49,'Annex 2 EHV charges'!$A:$O,10,FALSE)),"")</f>
        <v>2.5299999999999998</v>
      </c>
      <c r="H49" s="121">
        <f>IFERROR(IF(VLOOKUP($A49,'Annex 2 EHV charges'!$A:$O,11,FALSE)=0,"",VLOOKUP($A49,'Annex 2 EHV charges'!$A:$O,11,FALSE)),"")</f>
        <v>2.5299999999999998</v>
      </c>
    </row>
    <row r="50" spans="1:8" ht="12.75" customHeight="1" x14ac:dyDescent="0.2">
      <c r="A50" s="114">
        <f t="array" ref="A50">IFERROR(INDEX('Annex 2 EHV charges'!$A$11:$A$259, MATCH(0, IF(ISBLANK('Annex 2 EHV charges'!$A$11:$A$259),1, COUNTIF(A$4:$A49, 'Annex 2 EHV charges'!$A$11:$A$259)), 0)),"")</f>
        <v>854</v>
      </c>
      <c r="B50" s="114">
        <f>IF($A50="","",VLOOKUP($A50,'Annex 2 EHV charges'!$A:$O,2,0))</f>
        <v>854</v>
      </c>
      <c r="C50" s="115">
        <f>IF($A50="","",VLOOKUP($A50,'Annex 2 EHV charges'!$A:$O,3,0))</f>
        <v>1300060138720</v>
      </c>
      <c r="D50" s="114" t="str">
        <f>IF($A50="","",VLOOKUP($A50,'Annex 2 EHV charges'!$A:$O,7,0))</f>
        <v>Wern Ddu</v>
      </c>
      <c r="E50" s="119" t="str">
        <f>IFERROR(IF(VLOOKUP($A50,'Annex 2 EHV charges'!$A:$O,8,FALSE)=0,"",VLOOKUP($A50,'Annex 2 EHV charges'!$A:$O,8,FALSE)),"")</f>
        <v>-</v>
      </c>
      <c r="F50" s="120">
        <f>IFERROR(IF(VLOOKUP($A50,'Annex 2 EHV charges'!$A:$O,9,FALSE)=0,"",VLOOKUP($A50,'Annex 2 EHV charges'!$A:$O,9,FALSE)),"")</f>
        <v>51.31</v>
      </c>
      <c r="G50" s="121">
        <f>IFERROR(IF(VLOOKUP($A50,'Annex 2 EHV charges'!$A:$O,10,FALSE)=0,"",VLOOKUP($A50,'Annex 2 EHV charges'!$A:$O,10,FALSE)),"")</f>
        <v>2.23</v>
      </c>
      <c r="H50" s="121">
        <f>IFERROR(IF(VLOOKUP($A50,'Annex 2 EHV charges'!$A:$O,11,FALSE)=0,"",VLOOKUP($A50,'Annex 2 EHV charges'!$A:$O,11,FALSE)),"")</f>
        <v>2.23</v>
      </c>
    </row>
    <row r="51" spans="1:8" ht="12.75" customHeight="1" x14ac:dyDescent="0.2">
      <c r="A51" s="114">
        <f t="array" ref="A51">IFERROR(INDEX('Annex 2 EHV charges'!$A$11:$A$259, MATCH(0, IF(ISBLANK('Annex 2 EHV charges'!$A$11:$A$259),1, COUNTIF(A$4:$A50, 'Annex 2 EHV charges'!$A$11:$A$259)), 0)),"")</f>
        <v>856</v>
      </c>
      <c r="B51" s="114">
        <f>IF($A51="","",VLOOKUP($A51,'Annex 2 EHV charges'!$A:$O,2,0))</f>
        <v>856</v>
      </c>
      <c r="C51" s="115">
        <f>IF($A51="","",VLOOKUP($A51,'Annex 2 EHV charges'!$A:$O,3,0))</f>
        <v>1300060102617</v>
      </c>
      <c r="D51" s="114" t="str">
        <f>IF($A51="","",VLOOKUP($A51,'Annex 2 EHV charges'!$A:$O,7,0))</f>
        <v>Rhyl Flats</v>
      </c>
      <c r="E51" s="119" t="str">
        <f>IFERROR(IF(VLOOKUP($A51,'Annex 2 EHV charges'!$A:$O,8,FALSE)=0,"",VLOOKUP($A51,'Annex 2 EHV charges'!$A:$O,8,FALSE)),"")</f>
        <v>-</v>
      </c>
      <c r="F51" s="120">
        <f>IFERROR(IF(VLOOKUP($A51,'Annex 2 EHV charges'!$A:$O,9,FALSE)=0,"",VLOOKUP($A51,'Annex 2 EHV charges'!$A:$O,9,FALSE)),"")</f>
        <v>167.27</v>
      </c>
      <c r="G51" s="121">
        <f>IFERROR(IF(VLOOKUP($A51,'Annex 2 EHV charges'!$A:$O,10,FALSE)=0,"",VLOOKUP($A51,'Annex 2 EHV charges'!$A:$O,10,FALSE)),"")</f>
        <v>2.33</v>
      </c>
      <c r="H51" s="121">
        <f>IFERROR(IF(VLOOKUP($A51,'Annex 2 EHV charges'!$A:$O,11,FALSE)=0,"",VLOOKUP($A51,'Annex 2 EHV charges'!$A:$O,11,FALSE)),"")</f>
        <v>2.33</v>
      </c>
    </row>
    <row r="52" spans="1:8" ht="12.75" customHeight="1" x14ac:dyDescent="0.2">
      <c r="A52" s="114">
        <f t="array" ref="A52">IFERROR(INDEX('Annex 2 EHV charges'!$A$11:$A$259, MATCH(0, IF(ISBLANK('Annex 2 EHV charges'!$A$11:$A$259),1, COUNTIF(A$4:$A51, 'Annex 2 EHV charges'!$A$11:$A$259)), 0)),"")</f>
        <v>857</v>
      </c>
      <c r="B52" s="114">
        <f>IF($A52="","",VLOOKUP($A52,'Annex 2 EHV charges'!$A:$O,2,0))</f>
        <v>857</v>
      </c>
      <c r="C52" s="115">
        <f>IF($A52="","",VLOOKUP($A52,'Annex 2 EHV charges'!$A:$O,3,0))</f>
        <v>1300060508758</v>
      </c>
      <c r="D52" s="114" t="str">
        <f>IF($A52="","",VLOOKUP($A52,'Annex 2 EHV charges'!$A:$O,7,0))</f>
        <v>Seaforth Liverpool Dock 2</v>
      </c>
      <c r="E52" s="119" t="str">
        <f>IFERROR(IF(VLOOKUP($A52,'Annex 2 EHV charges'!$A:$O,8,FALSE)=0,"",VLOOKUP($A52,'Annex 2 EHV charges'!$A:$O,8,FALSE)),"")</f>
        <v>-</v>
      </c>
      <c r="F52" s="120">
        <f>IFERROR(IF(VLOOKUP($A52,'Annex 2 EHV charges'!$A:$O,9,FALSE)=0,"",VLOOKUP($A52,'Annex 2 EHV charges'!$A:$O,9,FALSE)),"")</f>
        <v>67847.67</v>
      </c>
      <c r="G52" s="121">
        <f>IFERROR(IF(VLOOKUP($A52,'Annex 2 EHV charges'!$A:$O,10,FALSE)=0,"",VLOOKUP($A52,'Annex 2 EHV charges'!$A:$O,10,FALSE)),"")</f>
        <v>14.15</v>
      </c>
      <c r="H52" s="121">
        <f>IFERROR(IF(VLOOKUP($A52,'Annex 2 EHV charges'!$A:$O,11,FALSE)=0,"",VLOOKUP($A52,'Annex 2 EHV charges'!$A:$O,11,FALSE)),"")</f>
        <v>14.15</v>
      </c>
    </row>
    <row r="53" spans="1:8" ht="12.75" customHeight="1" x14ac:dyDescent="0.2">
      <c r="A53" s="114">
        <f t="array" ref="A53">IFERROR(INDEX('Annex 2 EHV charges'!$A$11:$A$259, MATCH(0, IF(ISBLANK('Annex 2 EHV charges'!$A$11:$A$259),1, COUNTIF(A$4:$A52, 'Annex 2 EHV charges'!$A$11:$A$259)), 0)),"")</f>
        <v>865</v>
      </c>
      <c r="B53" s="114">
        <f>IF($A53="","",VLOOKUP($A53,'Annex 2 EHV charges'!$A:$O,2,0))</f>
        <v>865</v>
      </c>
      <c r="C53" s="115">
        <f>IF($A53="","",VLOOKUP($A53,'Annex 2 EHV charges'!$A:$O,3,0))</f>
        <v>1300035438944</v>
      </c>
      <c r="D53" s="114" t="str">
        <f>IF($A53="","",VLOOKUP($A53,'Annex 2 EHV charges'!$A:$O,7,0))</f>
        <v>Cemmaes B</v>
      </c>
      <c r="E53" s="119" t="str">
        <f>IFERROR(IF(VLOOKUP($A53,'Annex 2 EHV charges'!$A:$O,8,FALSE)=0,"",VLOOKUP($A53,'Annex 2 EHV charges'!$A:$O,8,FALSE)),"")</f>
        <v>-</v>
      </c>
      <c r="F53" s="120">
        <f>IFERROR(IF(VLOOKUP($A53,'Annex 2 EHV charges'!$A:$O,9,FALSE)=0,"",VLOOKUP($A53,'Annex 2 EHV charges'!$A:$O,9,FALSE)),"")</f>
        <v>7.92</v>
      </c>
      <c r="G53" s="121">
        <f>IFERROR(IF(VLOOKUP($A53,'Annex 2 EHV charges'!$A:$O,10,FALSE)=0,"",VLOOKUP($A53,'Annex 2 EHV charges'!$A:$O,10,FALSE)),"")</f>
        <v>2.46</v>
      </c>
      <c r="H53" s="121">
        <f>IFERROR(IF(VLOOKUP($A53,'Annex 2 EHV charges'!$A:$O,11,FALSE)=0,"",VLOOKUP($A53,'Annex 2 EHV charges'!$A:$O,11,FALSE)),"")</f>
        <v>2.46</v>
      </c>
    </row>
    <row r="54" spans="1:8" ht="12.75" customHeight="1" x14ac:dyDescent="0.2">
      <c r="A54" s="114">
        <f t="array" ref="A54">IFERROR(INDEX('Annex 2 EHV charges'!$A$11:$A$259, MATCH(0, IF(ISBLANK('Annex 2 EHV charges'!$A$11:$A$259),1, COUNTIF(A$4:$A53, 'Annex 2 EHV charges'!$A$11:$A$259)), 0)),"")</f>
        <v>866</v>
      </c>
      <c r="B54" s="114">
        <f>IF($A54="","",VLOOKUP($A54,'Annex 2 EHV charges'!$A:$O,2,0))</f>
        <v>866</v>
      </c>
      <c r="C54" s="115">
        <f>IF($A54="","",VLOOKUP($A54,'Annex 2 EHV charges'!$A:$O,3,0))</f>
        <v>1300037983737</v>
      </c>
      <c r="D54" s="114" t="str">
        <f>IF($A54="","",VLOOKUP($A54,'Annex 2 EHV charges'!$A:$O,7,0))</f>
        <v>Penrhyddlan</v>
      </c>
      <c r="E54" s="119" t="str">
        <f>IFERROR(IF(VLOOKUP($A54,'Annex 2 EHV charges'!$A:$O,8,FALSE)=0,"",VLOOKUP($A54,'Annex 2 EHV charges'!$A:$O,8,FALSE)),"")</f>
        <v>-</v>
      </c>
      <c r="F54" s="120">
        <f>IFERROR(IF(VLOOKUP($A54,'Annex 2 EHV charges'!$A:$O,9,FALSE)=0,"",VLOOKUP($A54,'Annex 2 EHV charges'!$A:$O,9,FALSE)),"")</f>
        <v>15.18</v>
      </c>
      <c r="G54" s="121">
        <f>IFERROR(IF(VLOOKUP($A54,'Annex 2 EHV charges'!$A:$O,10,FALSE)=0,"",VLOOKUP($A54,'Annex 2 EHV charges'!$A:$O,10,FALSE)),"")</f>
        <v>3.72</v>
      </c>
      <c r="H54" s="121">
        <f>IFERROR(IF(VLOOKUP($A54,'Annex 2 EHV charges'!$A:$O,11,FALSE)=0,"",VLOOKUP($A54,'Annex 2 EHV charges'!$A:$O,11,FALSE)),"")</f>
        <v>3.72</v>
      </c>
    </row>
    <row r="55" spans="1:8" ht="12.75" customHeight="1" x14ac:dyDescent="0.2">
      <c r="A55" s="114">
        <f t="array" ref="A55">IFERROR(INDEX('Annex 2 EHV charges'!$A$11:$A$259, MATCH(0, IF(ISBLANK('Annex 2 EHV charges'!$A$11:$A$259),1, COUNTIF(A$4:$A54, 'Annex 2 EHV charges'!$A$11:$A$259)), 0)),"")</f>
        <v>867</v>
      </c>
      <c r="B55" s="114">
        <f>IF($A55="","",VLOOKUP($A55,'Annex 2 EHV charges'!$A:$O,2,0))</f>
        <v>867</v>
      </c>
      <c r="C55" s="115">
        <f>IF($A55="","",VLOOKUP($A55,'Annex 2 EHV charges'!$A:$O,3,0))</f>
        <v>1300037983755</v>
      </c>
      <c r="D55" s="114" t="str">
        <f>IF($A55="","",VLOOKUP($A55,'Annex 2 EHV charges'!$A:$O,7,0))</f>
        <v>Llidartywaun</v>
      </c>
      <c r="E55" s="119" t="str">
        <f>IFERROR(IF(VLOOKUP($A55,'Annex 2 EHV charges'!$A:$O,8,FALSE)=0,"",VLOOKUP($A55,'Annex 2 EHV charges'!$A:$O,8,FALSE)),"")</f>
        <v>-</v>
      </c>
      <c r="F55" s="120">
        <f>IFERROR(IF(VLOOKUP($A55,'Annex 2 EHV charges'!$A:$O,9,FALSE)=0,"",VLOOKUP($A55,'Annex 2 EHV charges'!$A:$O,9,FALSE)),"")</f>
        <v>14.17</v>
      </c>
      <c r="G55" s="121">
        <f>IFERROR(IF(VLOOKUP($A55,'Annex 2 EHV charges'!$A:$O,10,FALSE)=0,"",VLOOKUP($A55,'Annex 2 EHV charges'!$A:$O,10,FALSE)),"")</f>
        <v>3.62</v>
      </c>
      <c r="H55" s="121">
        <f>IFERROR(IF(VLOOKUP($A55,'Annex 2 EHV charges'!$A:$O,11,FALSE)=0,"",VLOOKUP($A55,'Annex 2 EHV charges'!$A:$O,11,FALSE)),"")</f>
        <v>3.62</v>
      </c>
    </row>
    <row r="56" spans="1:8" ht="12.75" customHeight="1" x14ac:dyDescent="0.2">
      <c r="A56" s="114">
        <f t="array" ref="A56">IFERROR(INDEX('Annex 2 EHV charges'!$A$11:$A$259, MATCH(0, IF(ISBLANK('Annex 2 EHV charges'!$A$11:$A$259),1, COUNTIF(A$4:$A55, 'Annex 2 EHV charges'!$A$11:$A$259)), 0)),"")</f>
        <v>868</v>
      </c>
      <c r="B56" s="114">
        <f>IF($A56="","",VLOOKUP($A56,'Annex 2 EHV charges'!$A:$O,2,0))</f>
        <v>868</v>
      </c>
      <c r="C56" s="115">
        <f>IF($A56="","",VLOOKUP($A56,'Annex 2 EHV charges'!$A:$O,3,0))</f>
        <v>1300035368906</v>
      </c>
      <c r="D56" s="114" t="str">
        <f>IF($A56="","",VLOOKUP($A56,'Annex 2 EHV charges'!$A:$O,7,0))</f>
        <v>Rhyd y Groes</v>
      </c>
      <c r="E56" s="119" t="str">
        <f>IFERROR(IF(VLOOKUP($A56,'Annex 2 EHV charges'!$A:$O,8,FALSE)=0,"",VLOOKUP($A56,'Annex 2 EHV charges'!$A:$O,8,FALSE)),"")</f>
        <v>-</v>
      </c>
      <c r="F56" s="120">
        <f>IFERROR(IF(VLOOKUP($A56,'Annex 2 EHV charges'!$A:$O,9,FALSE)=0,"",VLOOKUP($A56,'Annex 2 EHV charges'!$A:$O,9,FALSE)),"")</f>
        <v>87.54</v>
      </c>
      <c r="G56" s="121">
        <f>IFERROR(IF(VLOOKUP($A56,'Annex 2 EHV charges'!$A:$O,10,FALSE)=0,"",VLOOKUP($A56,'Annex 2 EHV charges'!$A:$O,10,FALSE)),"")</f>
        <v>2.23</v>
      </c>
      <c r="H56" s="121">
        <f>IFERROR(IF(VLOOKUP($A56,'Annex 2 EHV charges'!$A:$O,11,FALSE)=0,"",VLOOKUP($A56,'Annex 2 EHV charges'!$A:$O,11,FALSE)),"")</f>
        <v>2.23</v>
      </c>
    </row>
    <row r="57" spans="1:8" ht="12.75" customHeight="1" x14ac:dyDescent="0.2">
      <c r="A57" s="114">
        <f t="array" ref="A57">IFERROR(INDEX('Annex 2 EHV charges'!$A$11:$A$259, MATCH(0, IF(ISBLANK('Annex 2 EHV charges'!$A$11:$A$259),1, COUNTIF(A$4:$A56, 'Annex 2 EHV charges'!$A$11:$A$259)), 0)),"")</f>
        <v>869</v>
      </c>
      <c r="B57" s="114">
        <f>IF($A57="","",VLOOKUP($A57,'Annex 2 EHV charges'!$A:$O,2,0))</f>
        <v>869</v>
      </c>
      <c r="C57" s="115">
        <f>IF($A57="","",VLOOKUP($A57,'Annex 2 EHV charges'!$A:$O,3,0))</f>
        <v>1300035370393</v>
      </c>
      <c r="D57" s="114" t="str">
        <f>IF($A57="","",VLOOKUP($A57,'Annex 2 EHV charges'!$A:$O,7,0))</f>
        <v>Llangwyrfon</v>
      </c>
      <c r="E57" s="119" t="str">
        <f>IFERROR(IF(VLOOKUP($A57,'Annex 2 EHV charges'!$A:$O,8,FALSE)=0,"",VLOOKUP($A57,'Annex 2 EHV charges'!$A:$O,8,FALSE)),"")</f>
        <v>-</v>
      </c>
      <c r="F57" s="120">
        <f>IFERROR(IF(VLOOKUP($A57,'Annex 2 EHV charges'!$A:$O,9,FALSE)=0,"",VLOOKUP($A57,'Annex 2 EHV charges'!$A:$O,9,FALSE)),"")</f>
        <v>27.24</v>
      </c>
      <c r="G57" s="121">
        <f>IFERROR(IF(VLOOKUP($A57,'Annex 2 EHV charges'!$A:$O,10,FALSE)=0,"",VLOOKUP($A57,'Annex 2 EHV charges'!$A:$O,10,FALSE)),"")</f>
        <v>2.75</v>
      </c>
      <c r="H57" s="121">
        <f>IFERROR(IF(VLOOKUP($A57,'Annex 2 EHV charges'!$A:$O,11,FALSE)=0,"",VLOOKUP($A57,'Annex 2 EHV charges'!$A:$O,11,FALSE)),"")</f>
        <v>2.75</v>
      </c>
    </row>
    <row r="58" spans="1:8" ht="12.75" customHeight="1" x14ac:dyDescent="0.2">
      <c r="A58" s="114">
        <f t="array" ref="A58">IFERROR(INDEX('Annex 2 EHV charges'!$A$11:$A$259, MATCH(0, IF(ISBLANK('Annex 2 EHV charges'!$A$11:$A$259),1, COUNTIF(A$4:$A57, 'Annex 2 EHV charges'!$A$11:$A$259)), 0)),"")</f>
        <v>870</v>
      </c>
      <c r="B58" s="114">
        <f>IF($A58="","",VLOOKUP($A58,'Annex 2 EHV charges'!$A:$O,2,0))</f>
        <v>870</v>
      </c>
      <c r="C58" s="115">
        <f>IF($A58="","",VLOOKUP($A58,'Annex 2 EHV charges'!$A:$O,3,0))</f>
        <v>1300060308295</v>
      </c>
      <c r="D58" s="114" t="str">
        <f>IF($A58="","",VLOOKUP($A58,'Annex 2 EHV charges'!$A:$O,7,0))</f>
        <v>Storenergy (Lostock)</v>
      </c>
      <c r="E58" s="119" t="str">
        <f>IFERROR(IF(VLOOKUP($A58,'Annex 2 EHV charges'!$A:$O,8,FALSE)=0,"",VLOOKUP($A58,'Annex 2 EHV charges'!$A:$O,8,FALSE)),"")</f>
        <v>-</v>
      </c>
      <c r="F58" s="120">
        <f>IFERROR(IF(VLOOKUP($A58,'Annex 2 EHV charges'!$A:$O,9,FALSE)=0,"",VLOOKUP($A58,'Annex 2 EHV charges'!$A:$O,9,FALSE)),"")</f>
        <v>1484.92</v>
      </c>
      <c r="G58" s="121">
        <f>IFERROR(IF(VLOOKUP($A58,'Annex 2 EHV charges'!$A:$O,10,FALSE)=0,"",VLOOKUP($A58,'Annex 2 EHV charges'!$A:$O,10,FALSE)),"")</f>
        <v>11.06</v>
      </c>
      <c r="H58" s="121">
        <f>IFERROR(IF(VLOOKUP($A58,'Annex 2 EHV charges'!$A:$O,11,FALSE)=0,"",VLOOKUP($A58,'Annex 2 EHV charges'!$A:$O,11,FALSE)),"")</f>
        <v>11.06</v>
      </c>
    </row>
    <row r="59" spans="1:8" ht="12.75" customHeight="1" x14ac:dyDescent="0.2">
      <c r="A59" s="114">
        <f t="array" ref="A59">IFERROR(INDEX('Annex 2 EHV charges'!$A$11:$A$259, MATCH(0, IF(ISBLANK('Annex 2 EHV charges'!$A$11:$A$259),1, COUNTIF(A$4:$A58, 'Annex 2 EHV charges'!$A$11:$A$259)), 0)),"")</f>
        <v>871</v>
      </c>
      <c r="B59" s="114">
        <f>IF($A59="","",VLOOKUP($A59,'Annex 2 EHV charges'!$A:$O,2,0))</f>
        <v>871</v>
      </c>
      <c r="C59" s="115">
        <f>IF($A59="","",VLOOKUP($A59,'Annex 2 EHV charges'!$A:$O,3,0))</f>
        <v>1300037983996</v>
      </c>
      <c r="D59" s="114" t="str">
        <f>IF($A59="","",VLOOKUP($A59,'Annex 2 EHV charges'!$A:$O,7,0))</f>
        <v>Rheidol</v>
      </c>
      <c r="E59" s="119" t="str">
        <f>IFERROR(IF(VLOOKUP($A59,'Annex 2 EHV charges'!$A:$O,8,FALSE)=0,"",VLOOKUP($A59,'Annex 2 EHV charges'!$A:$O,8,FALSE)),"")</f>
        <v>-</v>
      </c>
      <c r="F59" s="120">
        <f>IFERROR(IF(VLOOKUP($A59,'Annex 2 EHV charges'!$A:$O,9,FALSE)=0,"",VLOOKUP($A59,'Annex 2 EHV charges'!$A:$O,9,FALSE)),"")</f>
        <v>81.3</v>
      </c>
      <c r="G59" s="121">
        <f>IFERROR(IF(VLOOKUP($A59,'Annex 2 EHV charges'!$A:$O,10,FALSE)=0,"",VLOOKUP($A59,'Annex 2 EHV charges'!$A:$O,10,FALSE)),"")</f>
        <v>1.55</v>
      </c>
      <c r="H59" s="121">
        <f>IFERROR(IF(VLOOKUP($A59,'Annex 2 EHV charges'!$A:$O,11,FALSE)=0,"",VLOOKUP($A59,'Annex 2 EHV charges'!$A:$O,11,FALSE)),"")</f>
        <v>1.55</v>
      </c>
    </row>
    <row r="60" spans="1:8" ht="12.75" customHeight="1" x14ac:dyDescent="0.2">
      <c r="A60" s="114">
        <f t="array" ref="A60">IFERROR(INDEX('Annex 2 EHV charges'!$A$11:$A$259, MATCH(0, IF(ISBLANK('Annex 2 EHV charges'!$A$11:$A$259),1, COUNTIF(A$4:$A59, 'Annex 2 EHV charges'!$A$11:$A$259)), 0)),"")</f>
        <v>872</v>
      </c>
      <c r="B60" s="114">
        <f>IF($A60="","",VLOOKUP($A60,'Annex 2 EHV charges'!$A:$O,2,0))</f>
        <v>872</v>
      </c>
      <c r="C60" s="115">
        <f>IF($A60="","",VLOOKUP($A60,'Annex 2 EHV charges'!$A:$O,3,0))</f>
        <v>1300037983913</v>
      </c>
      <c r="D60" s="114" t="str">
        <f>IF($A60="","",VLOOKUP($A60,'Annex 2 EHV charges'!$A:$O,7,0))</f>
        <v>Carno B</v>
      </c>
      <c r="E60" s="119" t="str">
        <f>IFERROR(IF(VLOOKUP($A60,'Annex 2 EHV charges'!$A:$O,8,FALSE)=0,"",VLOOKUP($A60,'Annex 2 EHV charges'!$A:$O,8,FALSE)),"")</f>
        <v>-</v>
      </c>
      <c r="F60" s="120">
        <f>IFERROR(IF(VLOOKUP($A60,'Annex 2 EHV charges'!$A:$O,9,FALSE)=0,"",VLOOKUP($A60,'Annex 2 EHV charges'!$A:$O,9,FALSE)),"")</f>
        <v>107.59</v>
      </c>
      <c r="G60" s="121">
        <f>IFERROR(IF(VLOOKUP($A60,'Annex 2 EHV charges'!$A:$O,10,FALSE)=0,"",VLOOKUP($A60,'Annex 2 EHV charges'!$A:$O,10,FALSE)),"")</f>
        <v>2.1800000000000002</v>
      </c>
      <c r="H60" s="121">
        <f>IFERROR(IF(VLOOKUP($A60,'Annex 2 EHV charges'!$A:$O,11,FALSE)=0,"",VLOOKUP($A60,'Annex 2 EHV charges'!$A:$O,11,FALSE)),"")</f>
        <v>2.1800000000000002</v>
      </c>
    </row>
    <row r="61" spans="1:8" ht="12.75" customHeight="1" x14ac:dyDescent="0.2">
      <c r="A61" s="114">
        <f t="array" ref="A61">IFERROR(INDEX('Annex 2 EHV charges'!$A$11:$A$259, MATCH(0, IF(ISBLANK('Annex 2 EHV charges'!$A$11:$A$259),1, COUNTIF(A$4:$A60, 'Annex 2 EHV charges'!$A$11:$A$259)), 0)),"")</f>
        <v>873</v>
      </c>
      <c r="B61" s="114">
        <f>IF($A61="","",VLOOKUP($A61,'Annex 2 EHV charges'!$A:$O,2,0))</f>
        <v>873</v>
      </c>
      <c r="C61" s="115">
        <f>IF($A61="","",VLOOKUP($A61,'Annex 2 EHV charges'!$A:$O,3,0))</f>
        <v>1300037983899</v>
      </c>
      <c r="D61" s="114" t="str">
        <f>IF($A61="","",VLOOKUP($A61,'Annex 2 EHV charges'!$A:$O,7,0))</f>
        <v>Carno A</v>
      </c>
      <c r="E61" s="119" t="str">
        <f>IFERROR(IF(VLOOKUP($A61,'Annex 2 EHV charges'!$A:$O,8,FALSE)=0,"",VLOOKUP($A61,'Annex 2 EHV charges'!$A:$O,8,FALSE)),"")</f>
        <v>-</v>
      </c>
      <c r="F61" s="120">
        <f>IFERROR(IF(VLOOKUP($A61,'Annex 2 EHV charges'!$A:$O,9,FALSE)=0,"",VLOOKUP($A61,'Annex 2 EHV charges'!$A:$O,9,FALSE)),"")</f>
        <v>38.18</v>
      </c>
      <c r="G61" s="121">
        <f>IFERROR(IF(VLOOKUP($A61,'Annex 2 EHV charges'!$A:$O,10,FALSE)=0,"",VLOOKUP($A61,'Annex 2 EHV charges'!$A:$O,10,FALSE)),"")</f>
        <v>2.2599999999999998</v>
      </c>
      <c r="H61" s="121">
        <f>IFERROR(IF(VLOOKUP($A61,'Annex 2 EHV charges'!$A:$O,11,FALSE)=0,"",VLOOKUP($A61,'Annex 2 EHV charges'!$A:$O,11,FALSE)),"")</f>
        <v>2.2599999999999998</v>
      </c>
    </row>
    <row r="62" spans="1:8" ht="12.75" customHeight="1" x14ac:dyDescent="0.2">
      <c r="A62" s="114">
        <f t="array" ref="A62">IFERROR(INDEX('Annex 2 EHV charges'!$A$11:$A$259, MATCH(0, IF(ISBLANK('Annex 2 EHV charges'!$A$11:$A$259),1, COUNTIF(A$4:$A61, 'Annex 2 EHV charges'!$A$11:$A$259)), 0)),"")</f>
        <v>874</v>
      </c>
      <c r="B62" s="114">
        <f>IF($A62="","",VLOOKUP($A62,'Annex 2 EHV charges'!$A:$O,2,0))</f>
        <v>874</v>
      </c>
      <c r="C62" s="115">
        <f>IF($A62="","",VLOOKUP($A62,'Annex 2 EHV charges'!$A:$O,3,0))</f>
        <v>1300035438572</v>
      </c>
      <c r="D62" s="114" t="str">
        <f>IF($A62="","",VLOOKUP($A62,'Annex 2 EHV charges'!$A:$O,7,0))</f>
        <v>Trysglwyn</v>
      </c>
      <c r="E62" s="119" t="str">
        <f>IFERROR(IF(VLOOKUP($A62,'Annex 2 EHV charges'!$A:$O,8,FALSE)=0,"",VLOOKUP($A62,'Annex 2 EHV charges'!$A:$O,8,FALSE)),"")</f>
        <v>-</v>
      </c>
      <c r="F62" s="120">
        <f>IFERROR(IF(VLOOKUP($A62,'Annex 2 EHV charges'!$A:$O,9,FALSE)=0,"",VLOOKUP($A62,'Annex 2 EHV charges'!$A:$O,9,FALSE)),"")</f>
        <v>15.83</v>
      </c>
      <c r="G62" s="121">
        <f>IFERROR(IF(VLOOKUP($A62,'Annex 2 EHV charges'!$A:$O,10,FALSE)=0,"",VLOOKUP($A62,'Annex 2 EHV charges'!$A:$O,10,FALSE)),"")</f>
        <v>2.41</v>
      </c>
      <c r="H62" s="121">
        <f>IFERROR(IF(VLOOKUP($A62,'Annex 2 EHV charges'!$A:$O,11,FALSE)=0,"",VLOOKUP($A62,'Annex 2 EHV charges'!$A:$O,11,FALSE)),"")</f>
        <v>2.41</v>
      </c>
    </row>
    <row r="63" spans="1:8" ht="12.75" customHeight="1" x14ac:dyDescent="0.2">
      <c r="A63" s="114">
        <f t="array" ref="A63">IFERROR(INDEX('Annex 2 EHV charges'!$A$11:$A$259, MATCH(0, IF(ISBLANK('Annex 2 EHV charges'!$A$11:$A$259),1, COUNTIF(A$4:$A62, 'Annex 2 EHV charges'!$A$11:$A$259)), 0)),"")</f>
        <v>875</v>
      </c>
      <c r="B63" s="114">
        <f>IF($A63="","",VLOOKUP($A63,'Annex 2 EHV charges'!$A:$O,2,0))</f>
        <v>875</v>
      </c>
      <c r="C63" s="115">
        <f>IF($A63="","",VLOOKUP($A63,'Annex 2 EHV charges'!$A:$O,3,0))</f>
        <v>1300050649406</v>
      </c>
      <c r="D63" s="114" t="str">
        <f>IF($A63="","",VLOOKUP($A63,'Annex 2 EHV charges'!$A:$O,7,0))</f>
        <v>Llanabo</v>
      </c>
      <c r="E63" s="119" t="str">
        <f>IFERROR(IF(VLOOKUP($A63,'Annex 2 EHV charges'!$A:$O,8,FALSE)=0,"",VLOOKUP($A63,'Annex 2 EHV charges'!$A:$O,8,FALSE)),"")</f>
        <v>-</v>
      </c>
      <c r="F63" s="120">
        <f>IFERROR(IF(VLOOKUP($A63,'Annex 2 EHV charges'!$A:$O,9,FALSE)=0,"",VLOOKUP($A63,'Annex 2 EHV charges'!$A:$O,9,FALSE)),"")</f>
        <v>7.86</v>
      </c>
      <c r="G63" s="121">
        <f>IFERROR(IF(VLOOKUP($A63,'Annex 2 EHV charges'!$A:$O,10,FALSE)=0,"",VLOOKUP($A63,'Annex 2 EHV charges'!$A:$O,10,FALSE)),"")</f>
        <v>2.44</v>
      </c>
      <c r="H63" s="121">
        <f>IFERROR(IF(VLOOKUP($A63,'Annex 2 EHV charges'!$A:$O,11,FALSE)=0,"",VLOOKUP($A63,'Annex 2 EHV charges'!$A:$O,11,FALSE)),"")</f>
        <v>2.44</v>
      </c>
    </row>
    <row r="64" spans="1:8" ht="12.75" customHeight="1" x14ac:dyDescent="0.2">
      <c r="A64" s="114">
        <f t="array" ref="A64">IFERROR(INDEX('Annex 2 EHV charges'!$A$11:$A$259, MATCH(0, IF(ISBLANK('Annex 2 EHV charges'!$A$11:$A$259),1, COUNTIF(A$4:$A63, 'Annex 2 EHV charges'!$A$11:$A$259)), 0)),"")</f>
        <v>876</v>
      </c>
      <c r="B64" s="114">
        <f>IF($A64="","",VLOOKUP($A64,'Annex 2 EHV charges'!$A:$O,2,0))</f>
        <v>876</v>
      </c>
      <c r="C64" s="115">
        <f>IF($A64="","",VLOOKUP($A64,'Annex 2 EHV charges'!$A:$O,3,0))</f>
        <v>1300060701106</v>
      </c>
      <c r="D64" s="114" t="str">
        <f>IF($A64="","",VLOOKUP($A64,'Annex 2 EHV charges'!$A:$O,7,0))</f>
        <v>Ebnal Lodge PV</v>
      </c>
      <c r="E64" s="119" t="str">
        <f>IFERROR(IF(VLOOKUP($A64,'Annex 2 EHV charges'!$A:$O,8,FALSE)=0,"",VLOOKUP($A64,'Annex 2 EHV charges'!$A:$O,8,FALSE)),"")</f>
        <v>-</v>
      </c>
      <c r="F64" s="120">
        <f>IFERROR(IF(VLOOKUP($A64,'Annex 2 EHV charges'!$A:$O,9,FALSE)=0,"",VLOOKUP($A64,'Annex 2 EHV charges'!$A:$O,9,FALSE)),"")</f>
        <v>23.34</v>
      </c>
      <c r="G64" s="121">
        <f>IFERROR(IF(VLOOKUP($A64,'Annex 2 EHV charges'!$A:$O,10,FALSE)=0,"",VLOOKUP($A64,'Annex 2 EHV charges'!$A:$O,10,FALSE)),"")</f>
        <v>2.97</v>
      </c>
      <c r="H64" s="121">
        <f>IFERROR(IF(VLOOKUP($A64,'Annex 2 EHV charges'!$A:$O,11,FALSE)=0,"",VLOOKUP($A64,'Annex 2 EHV charges'!$A:$O,11,FALSE)),"")</f>
        <v>2.97</v>
      </c>
    </row>
    <row r="65" spans="1:8" ht="12.75" customHeight="1" x14ac:dyDescent="0.2">
      <c r="A65" s="114">
        <f t="array" ref="A65">IFERROR(INDEX('Annex 2 EHV charges'!$A$11:$A$259, MATCH(0, IF(ISBLANK('Annex 2 EHV charges'!$A$11:$A$259),1, COUNTIF(A$4:$A64, 'Annex 2 EHV charges'!$A$11:$A$259)), 0)),"")</f>
        <v>877</v>
      </c>
      <c r="B65" s="114">
        <f>IF($A65="","",VLOOKUP($A65,'Annex 2 EHV charges'!$A:$O,2,0))</f>
        <v>877</v>
      </c>
      <c r="C65" s="115">
        <f>IF($A65="","",VLOOKUP($A65,'Annex 2 EHV charges'!$A:$O,3,0))</f>
        <v>1300053593216</v>
      </c>
      <c r="D65" s="114" t="str">
        <f>IF($A65="","",VLOOKUP($A65,'Annex 2 EHV charges'!$A:$O,7,0))</f>
        <v>Quinn Glass</v>
      </c>
      <c r="E65" s="119">
        <f>IFERROR(IF(VLOOKUP($A65,'Annex 2 EHV charges'!$A:$O,8,FALSE)=0,"",VLOOKUP($A65,'Annex 2 EHV charges'!$A:$O,8,FALSE)),"")</f>
        <v>0.29399999999999998</v>
      </c>
      <c r="F65" s="120">
        <f>IFERROR(IF(VLOOKUP($A65,'Annex 2 EHV charges'!$A:$O,9,FALSE)=0,"",VLOOKUP($A65,'Annex 2 EHV charges'!$A:$O,9,FALSE)),"")</f>
        <v>3887.23</v>
      </c>
      <c r="G65" s="121">
        <f>IFERROR(IF(VLOOKUP($A65,'Annex 2 EHV charges'!$A:$O,10,FALSE)=0,"",VLOOKUP($A65,'Annex 2 EHV charges'!$A:$O,10,FALSE)),"")</f>
        <v>5.12</v>
      </c>
      <c r="H65" s="121">
        <f>IFERROR(IF(VLOOKUP($A65,'Annex 2 EHV charges'!$A:$O,11,FALSE)=0,"",VLOOKUP($A65,'Annex 2 EHV charges'!$A:$O,11,FALSE)),"")</f>
        <v>5.12</v>
      </c>
    </row>
    <row r="66" spans="1:8" ht="12.75" customHeight="1" x14ac:dyDescent="0.2">
      <c r="A66" s="114">
        <f t="array" ref="A66">IFERROR(INDEX('Annex 2 EHV charges'!$A$11:$A$259, MATCH(0, IF(ISBLANK('Annex 2 EHV charges'!$A$11:$A$259),1, COUNTIF(A$4:$A65, 'Annex 2 EHV charges'!$A$11:$A$259)), 0)),"")</f>
        <v>878</v>
      </c>
      <c r="B66" s="114">
        <f>IF($A66="","",VLOOKUP($A66,'Annex 2 EHV charges'!$A:$O,2,0))</f>
        <v>878</v>
      </c>
      <c r="C66" s="115">
        <f>IF($A66="","",VLOOKUP($A66,'Annex 2 EHV charges'!$A:$O,3,0))</f>
        <v>1300054122122</v>
      </c>
      <c r="D66" s="114" t="str">
        <f>IF($A66="","",VLOOKUP($A66,'Annex 2 EHV charges'!$A:$O,7,0))</f>
        <v>Liverpool Int Bus Park</v>
      </c>
      <c r="E66" s="119" t="str">
        <f>IFERROR(IF(VLOOKUP($A66,'Annex 2 EHV charges'!$A:$O,8,FALSE)=0,"",VLOOKUP($A66,'Annex 2 EHV charges'!$A:$O,8,FALSE)),"")</f>
        <v>-</v>
      </c>
      <c r="F66" s="120">
        <f>IFERROR(IF(VLOOKUP($A66,'Annex 2 EHV charges'!$A:$O,9,FALSE)=0,"",VLOOKUP($A66,'Annex 2 EHV charges'!$A:$O,9,FALSE)),"")</f>
        <v>4253.66</v>
      </c>
      <c r="G66" s="121">
        <f>IFERROR(IF(VLOOKUP($A66,'Annex 2 EHV charges'!$A:$O,10,FALSE)=0,"",VLOOKUP($A66,'Annex 2 EHV charges'!$A:$O,10,FALSE)),"")</f>
        <v>4.93</v>
      </c>
      <c r="H66" s="121">
        <f>IFERROR(IF(VLOOKUP($A66,'Annex 2 EHV charges'!$A:$O,11,FALSE)=0,"",VLOOKUP($A66,'Annex 2 EHV charges'!$A:$O,11,FALSE)),"")</f>
        <v>4.93</v>
      </c>
    </row>
    <row r="67" spans="1:8" ht="12.75" customHeight="1" x14ac:dyDescent="0.2">
      <c r="A67" s="114">
        <f t="array" ref="A67">IFERROR(INDEX('Annex 2 EHV charges'!$A$11:$A$259, MATCH(0, IF(ISBLANK('Annex 2 EHV charges'!$A$11:$A$259),1, COUNTIF(A$4:$A66, 'Annex 2 EHV charges'!$A$11:$A$259)), 0)),"")</f>
        <v>880</v>
      </c>
      <c r="B67" s="114">
        <f>IF($A67="","",VLOOKUP($A67,'Annex 2 EHV charges'!$A:$O,2,0))</f>
        <v>880</v>
      </c>
      <c r="C67" s="115">
        <f>IF($A67="","",VLOOKUP($A67,'Annex 2 EHV charges'!$A:$O,3,0))</f>
        <v>1300060621588</v>
      </c>
      <c r="D67" s="114" t="str">
        <f>IF($A67="","",VLOOKUP($A67,'Annex 2 EHV charges'!$A:$O,7,0))</f>
        <v>Twemelows Hall PV</v>
      </c>
      <c r="E67" s="119" t="str">
        <f>IFERROR(IF(VLOOKUP($A67,'Annex 2 EHV charges'!$A:$O,8,FALSE)=0,"",VLOOKUP($A67,'Annex 2 EHV charges'!$A:$O,8,FALSE)),"")</f>
        <v>-</v>
      </c>
      <c r="F67" s="120">
        <f>IFERROR(IF(VLOOKUP($A67,'Annex 2 EHV charges'!$A:$O,9,FALSE)=0,"",VLOOKUP($A67,'Annex 2 EHV charges'!$A:$O,9,FALSE)),"")</f>
        <v>114.59</v>
      </c>
      <c r="G67" s="121">
        <f>IFERROR(IF(VLOOKUP($A67,'Annex 2 EHV charges'!$A:$O,10,FALSE)=0,"",VLOOKUP($A67,'Annex 2 EHV charges'!$A:$O,10,FALSE)),"")</f>
        <v>5.22</v>
      </c>
      <c r="H67" s="121">
        <f>IFERROR(IF(VLOOKUP($A67,'Annex 2 EHV charges'!$A:$O,11,FALSE)=0,"",VLOOKUP($A67,'Annex 2 EHV charges'!$A:$O,11,FALSE)),"")</f>
        <v>5.22</v>
      </c>
    </row>
    <row r="68" spans="1:8" ht="12.75" customHeight="1" x14ac:dyDescent="0.2">
      <c r="A68" s="114">
        <f t="array" ref="A68">IFERROR(INDEX('Annex 2 EHV charges'!$A$11:$A$259, MATCH(0, IF(ISBLANK('Annex 2 EHV charges'!$A$11:$A$259),1, COUNTIF(A$4:$A67, 'Annex 2 EHV charges'!$A$11:$A$259)), 0)),"")</f>
        <v>881</v>
      </c>
      <c r="B68" s="114">
        <f>IF($A68="","",VLOOKUP($A68,'Annex 2 EHV charges'!$A:$O,2,0))</f>
        <v>881</v>
      </c>
      <c r="C68" s="115">
        <f>IF($A68="","",VLOOKUP($A68,'Annex 2 EHV charges'!$A:$O,3,0))</f>
        <v>1300060626275</v>
      </c>
      <c r="D68" s="114" t="str">
        <f>IF($A68="","",VLOOKUP($A68,'Annex 2 EHV charges'!$A:$O,7,0))</f>
        <v>Teyrdan</v>
      </c>
      <c r="E68" s="119" t="str">
        <f>IFERROR(IF(VLOOKUP($A68,'Annex 2 EHV charges'!$A:$O,8,FALSE)=0,"",VLOOKUP($A68,'Annex 2 EHV charges'!$A:$O,8,FALSE)),"")</f>
        <v>-</v>
      </c>
      <c r="F68" s="120">
        <f>IFERROR(IF(VLOOKUP($A68,'Annex 2 EHV charges'!$A:$O,9,FALSE)=0,"",VLOOKUP($A68,'Annex 2 EHV charges'!$A:$O,9,FALSE)),"")</f>
        <v>0.86</v>
      </c>
      <c r="G68" s="121">
        <f>IFERROR(IF(VLOOKUP($A68,'Annex 2 EHV charges'!$A:$O,10,FALSE)=0,"",VLOOKUP($A68,'Annex 2 EHV charges'!$A:$O,10,FALSE)),"")</f>
        <v>3.92</v>
      </c>
      <c r="H68" s="121">
        <f>IFERROR(IF(VLOOKUP($A68,'Annex 2 EHV charges'!$A:$O,11,FALSE)=0,"",VLOOKUP($A68,'Annex 2 EHV charges'!$A:$O,11,FALSE)),"")</f>
        <v>3.92</v>
      </c>
    </row>
    <row r="69" spans="1:8" ht="12.75" customHeight="1" x14ac:dyDescent="0.2">
      <c r="A69" s="114">
        <f t="array" ref="A69">IFERROR(INDEX('Annex 2 EHV charges'!$A$11:$A$259, MATCH(0, IF(ISBLANK('Annex 2 EHV charges'!$A$11:$A$259),1, COUNTIF(A$4:$A68, 'Annex 2 EHV charges'!$A$11:$A$259)), 0)),"")</f>
        <v>882</v>
      </c>
      <c r="B69" s="114">
        <f>IF($A69="","",VLOOKUP($A69,'Annex 2 EHV charges'!$A:$O,2,0))</f>
        <v>882</v>
      </c>
      <c r="C69" s="115">
        <f>IF($A69="","",VLOOKUP($A69,'Annex 2 EHV charges'!$A:$O,3,0))</f>
        <v>1300060631656</v>
      </c>
      <c r="D69" s="114" t="str">
        <f>IF($A69="","",VLOOKUP($A69,'Annex 2 EHV charges'!$A:$O,7,0))</f>
        <v>Parc Adfer</v>
      </c>
      <c r="E69" s="119" t="str">
        <f>IFERROR(IF(VLOOKUP($A69,'Annex 2 EHV charges'!$A:$O,8,FALSE)=0,"",VLOOKUP($A69,'Annex 2 EHV charges'!$A:$O,8,FALSE)),"")</f>
        <v>-</v>
      </c>
      <c r="F69" s="120">
        <f>IFERROR(IF(VLOOKUP($A69,'Annex 2 EHV charges'!$A:$O,9,FALSE)=0,"",VLOOKUP($A69,'Annex 2 EHV charges'!$A:$O,9,FALSE)),"")</f>
        <v>239.67</v>
      </c>
      <c r="G69" s="121">
        <f>IFERROR(IF(VLOOKUP($A69,'Annex 2 EHV charges'!$A:$O,10,FALSE)=0,"",VLOOKUP($A69,'Annex 2 EHV charges'!$A:$O,10,FALSE)),"")</f>
        <v>3.65</v>
      </c>
      <c r="H69" s="121">
        <f>IFERROR(IF(VLOOKUP($A69,'Annex 2 EHV charges'!$A:$O,11,FALSE)=0,"",VLOOKUP($A69,'Annex 2 EHV charges'!$A:$O,11,FALSE)),"")</f>
        <v>3.65</v>
      </c>
    </row>
    <row r="70" spans="1:8" ht="12.75" customHeight="1" x14ac:dyDescent="0.2">
      <c r="A70" s="114">
        <f t="array" ref="A70">IFERROR(INDEX('Annex 2 EHV charges'!$A$11:$A$259, MATCH(0, IF(ISBLANK('Annex 2 EHV charges'!$A$11:$A$259),1, COUNTIF(A$4:$A69, 'Annex 2 EHV charges'!$A$11:$A$259)), 0)),"")</f>
        <v>883</v>
      </c>
      <c r="B70" s="114">
        <f>IF($A70="","",VLOOKUP($A70,'Annex 2 EHV charges'!$A:$O,2,0))</f>
        <v>883</v>
      </c>
      <c r="C70" s="115">
        <f>IF($A70="","",VLOOKUP($A70,'Annex 2 EHV charges'!$A:$O,3,0))</f>
        <v>1300060621950</v>
      </c>
      <c r="D70" s="114" t="str">
        <f>IF($A70="","",VLOOKUP($A70,'Annex 2 EHV charges'!$A:$O,7,0))</f>
        <v>Hadley Solar Park</v>
      </c>
      <c r="E70" s="119" t="str">
        <f>IFERROR(IF(VLOOKUP($A70,'Annex 2 EHV charges'!$A:$O,8,FALSE)=0,"",VLOOKUP($A70,'Annex 2 EHV charges'!$A:$O,8,FALSE)),"")</f>
        <v>-</v>
      </c>
      <c r="F70" s="120">
        <f>IFERROR(IF(VLOOKUP($A70,'Annex 2 EHV charges'!$A:$O,9,FALSE)=0,"",VLOOKUP($A70,'Annex 2 EHV charges'!$A:$O,9,FALSE)),"")</f>
        <v>1.02</v>
      </c>
      <c r="G70" s="121">
        <f>IFERROR(IF(VLOOKUP($A70,'Annex 2 EHV charges'!$A:$O,10,FALSE)=0,"",VLOOKUP($A70,'Annex 2 EHV charges'!$A:$O,10,FALSE)),"")</f>
        <v>3.74</v>
      </c>
      <c r="H70" s="121">
        <f>IFERROR(IF(VLOOKUP($A70,'Annex 2 EHV charges'!$A:$O,11,FALSE)=0,"",VLOOKUP($A70,'Annex 2 EHV charges'!$A:$O,11,FALSE)),"")</f>
        <v>3.74</v>
      </c>
    </row>
    <row r="71" spans="1:8" ht="12.75" customHeight="1" x14ac:dyDescent="0.2">
      <c r="A71" s="114">
        <f t="array" ref="A71">IFERROR(INDEX('Annex 2 EHV charges'!$A$11:$A$259, MATCH(0, IF(ISBLANK('Annex 2 EHV charges'!$A$11:$A$259),1, COUNTIF(A$4:$A70, 'Annex 2 EHV charges'!$A$11:$A$259)), 0)),"")</f>
        <v>886</v>
      </c>
      <c r="B71" s="114">
        <f>IF($A71="","",VLOOKUP($A71,'Annex 2 EHV charges'!$A:$O,2,0))</f>
        <v>886</v>
      </c>
      <c r="C71" s="115">
        <f>IF($A71="","",VLOOKUP($A71,'Annex 2 EHV charges'!$A:$O,3,0))</f>
        <v>1300060657830</v>
      </c>
      <c r="D71" s="114" t="str">
        <f>IF($A71="","",VLOOKUP($A71,'Annex 2 EHV charges'!$A:$O,7,0))</f>
        <v>Charity Farm Solar Park</v>
      </c>
      <c r="E71" s="119" t="str">
        <f>IFERROR(IF(VLOOKUP($A71,'Annex 2 EHV charges'!$A:$O,8,FALSE)=0,"",VLOOKUP($A71,'Annex 2 EHV charges'!$A:$O,8,FALSE)),"")</f>
        <v>-</v>
      </c>
      <c r="F71" s="120">
        <f>IFERROR(IF(VLOOKUP($A71,'Annex 2 EHV charges'!$A:$O,9,FALSE)=0,"",VLOOKUP($A71,'Annex 2 EHV charges'!$A:$O,9,FALSE)),"")</f>
        <v>0.56000000000000005</v>
      </c>
      <c r="G71" s="121">
        <f>IFERROR(IF(VLOOKUP($A71,'Annex 2 EHV charges'!$A:$O,10,FALSE)=0,"",VLOOKUP($A71,'Annex 2 EHV charges'!$A:$O,10,FALSE)),"")</f>
        <v>4.1500000000000004</v>
      </c>
      <c r="H71" s="121">
        <f>IFERROR(IF(VLOOKUP($A71,'Annex 2 EHV charges'!$A:$O,11,FALSE)=0,"",VLOOKUP($A71,'Annex 2 EHV charges'!$A:$O,11,FALSE)),"")</f>
        <v>4.1500000000000004</v>
      </c>
    </row>
    <row r="72" spans="1:8" ht="12.75" customHeight="1" x14ac:dyDescent="0.2">
      <c r="A72" s="114">
        <f t="array" ref="A72">IFERROR(INDEX('Annex 2 EHV charges'!$A$11:$A$259, MATCH(0, IF(ISBLANK('Annex 2 EHV charges'!$A$11:$A$259),1, COUNTIF(A$4:$A71, 'Annex 2 EHV charges'!$A$11:$A$259)), 0)),"")</f>
        <v>887</v>
      </c>
      <c r="B72" s="114">
        <f>IF($A72="","",VLOOKUP($A72,'Annex 2 EHV charges'!$A:$O,2,0))</f>
        <v>887</v>
      </c>
      <c r="C72" s="115">
        <f>IF($A72="","",VLOOKUP($A72,'Annex 2 EHV charges'!$A:$O,3,0))</f>
        <v>1300035619768</v>
      </c>
      <c r="D72" s="114" t="str">
        <f>IF($A72="","",VLOOKUP($A72,'Annex 2 EHV charges'!$A:$O,7,0))</f>
        <v>Mynydd Gorduu</v>
      </c>
      <c r="E72" s="119" t="str">
        <f>IFERROR(IF(VLOOKUP($A72,'Annex 2 EHV charges'!$A:$O,8,FALSE)=0,"",VLOOKUP($A72,'Annex 2 EHV charges'!$A:$O,8,FALSE)),"")</f>
        <v>-</v>
      </c>
      <c r="F72" s="120">
        <f>IFERROR(IF(VLOOKUP($A72,'Annex 2 EHV charges'!$A:$O,9,FALSE)=0,"",VLOOKUP($A72,'Annex 2 EHV charges'!$A:$O,9,FALSE)),"")</f>
        <v>101.32</v>
      </c>
      <c r="G72" s="121">
        <f>IFERROR(IF(VLOOKUP($A72,'Annex 2 EHV charges'!$A:$O,10,FALSE)=0,"",VLOOKUP($A72,'Annex 2 EHV charges'!$A:$O,10,FALSE)),"")</f>
        <v>2.5</v>
      </c>
      <c r="H72" s="121">
        <f>IFERROR(IF(VLOOKUP($A72,'Annex 2 EHV charges'!$A:$O,11,FALSE)=0,"",VLOOKUP($A72,'Annex 2 EHV charges'!$A:$O,11,FALSE)),"")</f>
        <v>2.5</v>
      </c>
    </row>
    <row r="73" spans="1:8" ht="12.75" customHeight="1" x14ac:dyDescent="0.2">
      <c r="A73" s="114">
        <f t="array" ref="A73">IFERROR(INDEX('Annex 2 EHV charges'!$A$11:$A$259, MATCH(0, IF(ISBLANK('Annex 2 EHV charges'!$A$11:$A$259),1, COUNTIF(A$4:$A72, 'Annex 2 EHV charges'!$A$11:$A$259)), 0)),"")</f>
        <v>888</v>
      </c>
      <c r="B73" s="114">
        <f>IF($A73="","",VLOOKUP($A73,'Annex 2 EHV charges'!$A:$O,2,0))</f>
        <v>888</v>
      </c>
      <c r="C73" s="115" t="str">
        <f>IF($A73="","",VLOOKUP($A73,'Annex 2 EHV charges'!$A:$O,3,0))</f>
        <v>-</v>
      </c>
      <c r="D73" s="114" t="str">
        <f>IF($A73="","",VLOOKUP($A73,'Annex 2 EHV charges'!$A:$O,7,0))</f>
        <v xml:space="preserve">Winsford Salt </v>
      </c>
      <c r="E73" s="119" t="str">
        <f>IFERROR(IF(VLOOKUP($A73,'Annex 2 EHV charges'!$A:$O,8,FALSE)=0,"",VLOOKUP($A73,'Annex 2 EHV charges'!$A:$O,8,FALSE)),"")</f>
        <v>-</v>
      </c>
      <c r="F73" s="120">
        <f>IFERROR(IF(VLOOKUP($A73,'Annex 2 EHV charges'!$A:$O,9,FALSE)=0,"",VLOOKUP($A73,'Annex 2 EHV charges'!$A:$O,9,FALSE)),"")</f>
        <v>9017.2999999999993</v>
      </c>
      <c r="G73" s="121">
        <f>IFERROR(IF(VLOOKUP($A73,'Annex 2 EHV charges'!$A:$O,10,FALSE)=0,"",VLOOKUP($A73,'Annex 2 EHV charges'!$A:$O,10,FALSE)),"")</f>
        <v>7.51</v>
      </c>
      <c r="H73" s="121">
        <f>IFERROR(IF(VLOOKUP($A73,'Annex 2 EHV charges'!$A:$O,11,FALSE)=0,"",VLOOKUP($A73,'Annex 2 EHV charges'!$A:$O,11,FALSE)),"")</f>
        <v>7.51</v>
      </c>
    </row>
    <row r="74" spans="1:8" ht="12.75" customHeight="1" x14ac:dyDescent="0.2">
      <c r="A74" s="114">
        <f t="array" ref="A74">IFERROR(INDEX('Annex 2 EHV charges'!$A$11:$A$259, MATCH(0, IF(ISBLANK('Annex 2 EHV charges'!$A$11:$A$259),1, COUNTIF(A$4:$A73, 'Annex 2 EHV charges'!$A$11:$A$259)), 0)),"")</f>
        <v>889</v>
      </c>
      <c r="B74" s="114">
        <f>IF($A74="","",VLOOKUP($A74,'Annex 2 EHV charges'!$A:$O,2,0))</f>
        <v>889</v>
      </c>
      <c r="C74" s="115">
        <f>IF($A74="","",VLOOKUP($A74,'Annex 2 EHV charges'!$A:$O,3,0))</f>
        <v>1300060626293</v>
      </c>
      <c r="D74" s="114" t="str">
        <f>IF($A74="","",VLOOKUP($A74,'Annex 2 EHV charges'!$A:$O,7,0))</f>
        <v>Nefyn</v>
      </c>
      <c r="E74" s="119" t="str">
        <f>IFERROR(IF(VLOOKUP($A74,'Annex 2 EHV charges'!$A:$O,8,FALSE)=0,"",VLOOKUP($A74,'Annex 2 EHV charges'!$A:$O,8,FALSE)),"")</f>
        <v>-</v>
      </c>
      <c r="F74" s="120">
        <f>IFERROR(IF(VLOOKUP($A74,'Annex 2 EHV charges'!$A:$O,9,FALSE)=0,"",VLOOKUP($A74,'Annex 2 EHV charges'!$A:$O,9,FALSE)),"")</f>
        <v>0.77</v>
      </c>
      <c r="G74" s="121">
        <f>IFERROR(IF(VLOOKUP($A74,'Annex 2 EHV charges'!$A:$O,10,FALSE)=0,"",VLOOKUP($A74,'Annex 2 EHV charges'!$A:$O,10,FALSE)),"")</f>
        <v>2.89</v>
      </c>
      <c r="H74" s="121">
        <f>IFERROR(IF(VLOOKUP($A74,'Annex 2 EHV charges'!$A:$O,11,FALSE)=0,"",VLOOKUP($A74,'Annex 2 EHV charges'!$A:$O,11,FALSE)),"")</f>
        <v>2.89</v>
      </c>
    </row>
    <row r="75" spans="1:8" ht="12.75" customHeight="1" x14ac:dyDescent="0.2">
      <c r="A75" s="114">
        <f t="array" ref="A75">IFERROR(INDEX('Annex 2 EHV charges'!$A$11:$A$259, MATCH(0, IF(ISBLANK('Annex 2 EHV charges'!$A$11:$A$259),1, COUNTIF(A$4:$A74, 'Annex 2 EHV charges'!$A$11:$A$259)), 0)),"")</f>
        <v>890</v>
      </c>
      <c r="B75" s="114">
        <f>IF($A75="","",VLOOKUP($A75,'Annex 2 EHV charges'!$A:$O,2,0))</f>
        <v>890</v>
      </c>
      <c r="C75" s="115">
        <f>IF($A75="","",VLOOKUP($A75,'Annex 2 EHV charges'!$A:$O,3,0))</f>
        <v>1300060621987</v>
      </c>
      <c r="D75" s="114" t="str">
        <f>IF($A75="","",VLOOKUP($A75,'Annex 2 EHV charges'!$A:$O,7,0))</f>
        <v>Frodsham WF 1</v>
      </c>
      <c r="E75" s="119">
        <f>IFERROR(IF(VLOOKUP($A75,'Annex 2 EHV charges'!$A:$O,8,FALSE)=0,"",VLOOKUP($A75,'Annex 2 EHV charges'!$A:$O,8,FALSE)),"")</f>
        <v>8.2000000000000003E-2</v>
      </c>
      <c r="F75" s="120">
        <f>IFERROR(IF(VLOOKUP($A75,'Annex 2 EHV charges'!$A:$O,9,FALSE)=0,"",VLOOKUP($A75,'Annex 2 EHV charges'!$A:$O,9,FALSE)),"")</f>
        <v>80.91</v>
      </c>
      <c r="G75" s="121">
        <f>IFERROR(IF(VLOOKUP($A75,'Annex 2 EHV charges'!$A:$O,10,FALSE)=0,"",VLOOKUP($A75,'Annex 2 EHV charges'!$A:$O,10,FALSE)),"")</f>
        <v>2.2599999999999998</v>
      </c>
      <c r="H75" s="121">
        <f>IFERROR(IF(VLOOKUP($A75,'Annex 2 EHV charges'!$A:$O,11,FALSE)=0,"",VLOOKUP($A75,'Annex 2 EHV charges'!$A:$O,11,FALSE)),"")</f>
        <v>2.2599999999999998</v>
      </c>
    </row>
    <row r="76" spans="1:8" ht="12.75" customHeight="1" x14ac:dyDescent="0.2">
      <c r="A76" s="114">
        <f t="array" ref="A76">IFERROR(INDEX('Annex 2 EHV charges'!$A$11:$A$259, MATCH(0, IF(ISBLANK('Annex 2 EHV charges'!$A$11:$A$259),1, COUNTIF(A$4:$A75, 'Annex 2 EHV charges'!$A$11:$A$259)), 0)),"")</f>
        <v>891</v>
      </c>
      <c r="B76" s="114">
        <f>IF($A76="","",VLOOKUP($A76,'Annex 2 EHV charges'!$A:$O,2,0))</f>
        <v>891</v>
      </c>
      <c r="C76" s="115">
        <f>IF($A76="","",VLOOKUP($A76,'Annex 2 EHV charges'!$A:$O,3,0))</f>
        <v>1300060622002</v>
      </c>
      <c r="D76" s="114" t="str">
        <f>IF($A76="","",VLOOKUP($A76,'Annex 2 EHV charges'!$A:$O,7,0))</f>
        <v>Frodsham WF 2</v>
      </c>
      <c r="E76" s="119">
        <f>IFERROR(IF(VLOOKUP($A76,'Annex 2 EHV charges'!$A:$O,8,FALSE)=0,"",VLOOKUP($A76,'Annex 2 EHV charges'!$A:$O,8,FALSE)),"")</f>
        <v>0.18099999999999999</v>
      </c>
      <c r="F76" s="120">
        <f>IFERROR(IF(VLOOKUP($A76,'Annex 2 EHV charges'!$A:$O,9,FALSE)=0,"",VLOOKUP($A76,'Annex 2 EHV charges'!$A:$O,9,FALSE)),"")</f>
        <v>37.49</v>
      </c>
      <c r="G76" s="121">
        <f>IFERROR(IF(VLOOKUP($A76,'Annex 2 EHV charges'!$A:$O,10,FALSE)=0,"",VLOOKUP($A76,'Annex 2 EHV charges'!$A:$O,10,FALSE)),"")</f>
        <v>2.2999999999999998</v>
      </c>
      <c r="H76" s="121">
        <f>IFERROR(IF(VLOOKUP($A76,'Annex 2 EHV charges'!$A:$O,11,FALSE)=0,"",VLOOKUP($A76,'Annex 2 EHV charges'!$A:$O,11,FALSE)),"")</f>
        <v>2.2999999999999998</v>
      </c>
    </row>
    <row r="77" spans="1:8" ht="12.75" customHeight="1" x14ac:dyDescent="0.2">
      <c r="A77" s="114">
        <f t="array" ref="A77">IFERROR(INDEX('Annex 2 EHV charges'!$A$11:$A$259, MATCH(0, IF(ISBLANK('Annex 2 EHV charges'!$A$11:$A$259),1, COUNTIF(A$4:$A76, 'Annex 2 EHV charges'!$A$11:$A$259)), 0)),"")</f>
        <v>892</v>
      </c>
      <c r="B77" s="114">
        <f>IF($A77="","",VLOOKUP($A77,'Annex 2 EHV charges'!$A:$O,2,0))</f>
        <v>892</v>
      </c>
      <c r="C77" s="115">
        <f>IF($A77="","",VLOOKUP($A77,'Annex 2 EHV charges'!$A:$O,3,0))</f>
        <v>1300060609697</v>
      </c>
      <c r="D77" s="114" t="str">
        <f>IF($A77="","",VLOOKUP($A77,'Annex 2 EHV charges'!$A:$O,7,0))</f>
        <v>Ince Biomass</v>
      </c>
      <c r="E77" s="119">
        <f>IFERROR(IF(VLOOKUP($A77,'Annex 2 EHV charges'!$A:$O,8,FALSE)=0,"",VLOOKUP($A77,'Annex 2 EHV charges'!$A:$O,8,FALSE)),"")</f>
        <v>0.28999999999999998</v>
      </c>
      <c r="F77" s="120">
        <f>IFERROR(IF(VLOOKUP($A77,'Annex 2 EHV charges'!$A:$O,9,FALSE)=0,"",VLOOKUP($A77,'Annex 2 EHV charges'!$A:$O,9,FALSE)),"")</f>
        <v>278.75</v>
      </c>
      <c r="G77" s="121">
        <f>IFERROR(IF(VLOOKUP($A77,'Annex 2 EHV charges'!$A:$O,10,FALSE)=0,"",VLOOKUP($A77,'Annex 2 EHV charges'!$A:$O,10,FALSE)),"")</f>
        <v>2.65</v>
      </c>
      <c r="H77" s="121">
        <f>IFERROR(IF(VLOOKUP($A77,'Annex 2 EHV charges'!$A:$O,11,FALSE)=0,"",VLOOKUP($A77,'Annex 2 EHV charges'!$A:$O,11,FALSE)),"")</f>
        <v>2.65</v>
      </c>
    </row>
    <row r="78" spans="1:8" ht="12.75" customHeight="1" x14ac:dyDescent="0.2">
      <c r="A78" s="114">
        <f t="array" ref="A78">IFERROR(INDEX('Annex 2 EHV charges'!$A$11:$A$259, MATCH(0, IF(ISBLANK('Annex 2 EHV charges'!$A$11:$A$259),1, COUNTIF(A$4:$A77, 'Annex 2 EHV charges'!$A$11:$A$259)), 0)),"")</f>
        <v>893</v>
      </c>
      <c r="B78" s="114">
        <f>IF($A78="","",VLOOKUP($A78,'Annex 2 EHV charges'!$A:$O,2,0))</f>
        <v>893</v>
      </c>
      <c r="C78" s="115">
        <f>IF($A78="","",VLOOKUP($A78,'Annex 2 EHV charges'!$A:$O,3,0))</f>
        <v>1300060659740</v>
      </c>
      <c r="D78" s="114" t="str">
        <f>IF($A78="","",VLOOKUP($A78,'Annex 2 EHV charges'!$A:$O,7,0))</f>
        <v>Kinmel Estate Solar Park</v>
      </c>
      <c r="E78" s="119" t="str">
        <f>IFERROR(IF(VLOOKUP($A78,'Annex 2 EHV charges'!$A:$O,8,FALSE)=0,"",VLOOKUP($A78,'Annex 2 EHV charges'!$A:$O,8,FALSE)),"")</f>
        <v>-</v>
      </c>
      <c r="F78" s="120">
        <f>IFERROR(IF(VLOOKUP($A78,'Annex 2 EHV charges'!$A:$O,9,FALSE)=0,"",VLOOKUP($A78,'Annex 2 EHV charges'!$A:$O,9,FALSE)),"")</f>
        <v>4.08</v>
      </c>
      <c r="G78" s="121">
        <f>IFERROR(IF(VLOOKUP($A78,'Annex 2 EHV charges'!$A:$O,10,FALSE)=0,"",VLOOKUP($A78,'Annex 2 EHV charges'!$A:$O,10,FALSE)),"")</f>
        <v>2.61</v>
      </c>
      <c r="H78" s="121">
        <f>IFERROR(IF(VLOOKUP($A78,'Annex 2 EHV charges'!$A:$O,11,FALSE)=0,"",VLOOKUP($A78,'Annex 2 EHV charges'!$A:$O,11,FALSE)),"")</f>
        <v>2.61</v>
      </c>
    </row>
    <row r="79" spans="1:8" ht="12.75" customHeight="1" x14ac:dyDescent="0.2">
      <c r="A79" s="114">
        <f t="array" ref="A79">IFERROR(INDEX('Annex 2 EHV charges'!$A$11:$A$259, MATCH(0, IF(ISBLANK('Annex 2 EHV charges'!$A$11:$A$259),1, COUNTIF(A$4:$A78, 'Annex 2 EHV charges'!$A$11:$A$259)), 0)),"")</f>
        <v>894</v>
      </c>
      <c r="B79" s="114">
        <f>IF($A79="","",VLOOKUP($A79,'Annex 2 EHV charges'!$A:$O,2,0))</f>
        <v>894</v>
      </c>
      <c r="C79" s="115">
        <f>IF($A79="","",VLOOKUP($A79,'Annex 2 EHV charges'!$A:$O,3,0))</f>
        <v>1300060647600</v>
      </c>
      <c r="D79" s="114" t="str">
        <f>IF($A79="","",VLOOKUP($A79,'Annex 2 EHV charges'!$A:$O,7,0))</f>
        <v>Tirgwynt Wind Farm</v>
      </c>
      <c r="E79" s="119" t="str">
        <f>IFERROR(IF(VLOOKUP($A79,'Annex 2 EHV charges'!$A:$O,8,FALSE)=0,"",VLOOKUP($A79,'Annex 2 EHV charges'!$A:$O,8,FALSE)),"")</f>
        <v>-</v>
      </c>
      <c r="F79" s="120">
        <f>IFERROR(IF(VLOOKUP($A79,'Annex 2 EHV charges'!$A:$O,9,FALSE)=0,"",VLOOKUP($A79,'Annex 2 EHV charges'!$A:$O,9,FALSE)),"")</f>
        <v>381.72</v>
      </c>
      <c r="G79" s="121">
        <f>IFERROR(IF(VLOOKUP($A79,'Annex 2 EHV charges'!$A:$O,10,FALSE)=0,"",VLOOKUP($A79,'Annex 2 EHV charges'!$A:$O,10,FALSE)),"")</f>
        <v>2.16</v>
      </c>
      <c r="H79" s="121">
        <f>IFERROR(IF(VLOOKUP($A79,'Annex 2 EHV charges'!$A:$O,11,FALSE)=0,"",VLOOKUP($A79,'Annex 2 EHV charges'!$A:$O,11,FALSE)),"")</f>
        <v>2.16</v>
      </c>
    </row>
    <row r="80" spans="1:8" ht="12.75" customHeight="1" x14ac:dyDescent="0.2">
      <c r="A80" s="114">
        <f t="array" ref="A80">IFERROR(INDEX('Annex 2 EHV charges'!$A$11:$A$259, MATCH(0, IF(ISBLANK('Annex 2 EHV charges'!$A$11:$A$259),1, COUNTIF(A$4:$A79, 'Annex 2 EHV charges'!$A$11:$A$259)), 0)),"")</f>
        <v>896</v>
      </c>
      <c r="B80" s="114">
        <f>IF($A80="","",VLOOKUP($A80,'Annex 2 EHV charges'!$A:$O,2,0))</f>
        <v>896</v>
      </c>
      <c r="C80" s="115">
        <f>IF($A80="","",VLOOKUP($A80,'Annex 2 EHV charges'!$A:$O,3,0))</f>
        <v>1300060673442</v>
      </c>
      <c r="D80" s="114" t="str">
        <f>IF($A80="","",VLOOKUP($A80,'Annex 2 EHV charges'!$A:$O,7,0))</f>
        <v>Percival Lane STOR</v>
      </c>
      <c r="E80" s="119" t="str">
        <f>IFERROR(IF(VLOOKUP($A80,'Annex 2 EHV charges'!$A:$O,8,FALSE)=0,"",VLOOKUP($A80,'Annex 2 EHV charges'!$A:$O,8,FALSE)),"")</f>
        <v>-</v>
      </c>
      <c r="F80" s="120">
        <f>IFERROR(IF(VLOOKUP($A80,'Annex 2 EHV charges'!$A:$O,9,FALSE)=0,"",VLOOKUP($A80,'Annex 2 EHV charges'!$A:$O,9,FALSE)),"")</f>
        <v>31.89</v>
      </c>
      <c r="G80" s="121">
        <f>IFERROR(IF(VLOOKUP($A80,'Annex 2 EHV charges'!$A:$O,10,FALSE)=0,"",VLOOKUP($A80,'Annex 2 EHV charges'!$A:$O,10,FALSE)),"")</f>
        <v>4.3899999999999997</v>
      </c>
      <c r="H80" s="121">
        <f>IFERROR(IF(VLOOKUP($A80,'Annex 2 EHV charges'!$A:$O,11,FALSE)=0,"",VLOOKUP($A80,'Annex 2 EHV charges'!$A:$O,11,FALSE)),"")</f>
        <v>4.3899999999999997</v>
      </c>
    </row>
    <row r="81" spans="1:8" ht="12.75" customHeight="1" x14ac:dyDescent="0.2">
      <c r="A81" s="114">
        <f t="array" ref="A81">IFERROR(INDEX('Annex 2 EHV charges'!$A$11:$A$259, MATCH(0, IF(ISBLANK('Annex 2 EHV charges'!$A$11:$A$259),1, COUNTIF(A$4:$A80, 'Annex 2 EHV charges'!$A$11:$A$259)), 0)),"")</f>
        <v>897</v>
      </c>
      <c r="B81" s="114">
        <f>IF($A81="","",VLOOKUP($A81,'Annex 2 EHV charges'!$A:$O,2,0))</f>
        <v>897</v>
      </c>
      <c r="C81" s="115">
        <f>IF($A81="","",VLOOKUP($A81,'Annex 2 EHV charges'!$A:$O,3,0))</f>
        <v>1300060673460</v>
      </c>
      <c r="D81" s="114" t="str">
        <f>IF($A81="","",VLOOKUP($A81,'Annex 2 EHV charges'!$A:$O,7,0))</f>
        <v>Stanlow STOR</v>
      </c>
      <c r="E81" s="119">
        <f>IFERROR(IF(VLOOKUP($A81,'Annex 2 EHV charges'!$A:$O,8,FALSE)=0,"",VLOOKUP($A81,'Annex 2 EHV charges'!$A:$O,8,FALSE)),"")</f>
        <v>0.29399999999999998</v>
      </c>
      <c r="F81" s="120">
        <f>IFERROR(IF(VLOOKUP($A81,'Annex 2 EHV charges'!$A:$O,9,FALSE)=0,"",VLOOKUP($A81,'Annex 2 EHV charges'!$A:$O,9,FALSE)),"")</f>
        <v>63</v>
      </c>
      <c r="G81" s="121">
        <f>IFERROR(IF(VLOOKUP($A81,'Annex 2 EHV charges'!$A:$O,10,FALSE)=0,"",VLOOKUP($A81,'Annex 2 EHV charges'!$A:$O,10,FALSE)),"")</f>
        <v>1.8</v>
      </c>
      <c r="H81" s="121">
        <f>IFERROR(IF(VLOOKUP($A81,'Annex 2 EHV charges'!$A:$O,11,FALSE)=0,"",VLOOKUP($A81,'Annex 2 EHV charges'!$A:$O,11,FALSE)),"")</f>
        <v>1.8</v>
      </c>
    </row>
    <row r="82" spans="1:8" ht="12.75" customHeight="1" x14ac:dyDescent="0.2">
      <c r="A82" s="114">
        <f t="array" ref="A82">IFERROR(INDEX('Annex 2 EHV charges'!$A$11:$A$259, MATCH(0, IF(ISBLANK('Annex 2 EHV charges'!$A$11:$A$259),1, COUNTIF(A$4:$A81, 'Annex 2 EHV charges'!$A$11:$A$259)), 0)),"")</f>
        <v>898</v>
      </c>
      <c r="B82" s="114">
        <f>IF($A82="","",VLOOKUP($A82,'Annex 2 EHV charges'!$A:$O,2,0))</f>
        <v>898</v>
      </c>
      <c r="C82" s="115">
        <f>IF($A82="","",VLOOKUP($A82,'Annex 2 EHV charges'!$A:$O,3,0))</f>
        <v>1300051694552</v>
      </c>
      <c r="D82" s="114" t="str">
        <f>IF($A82="","",VLOOKUP($A82,'Annex 2 EHV charges'!$A:$O,7,0))</f>
        <v>PG Winnington</v>
      </c>
      <c r="E82" s="119" t="str">
        <f>IFERROR(IF(VLOOKUP($A82,'Annex 2 EHV charges'!$A:$O,8,FALSE)=0,"",VLOOKUP($A82,'Annex 2 EHV charges'!$A:$O,8,FALSE)),"")</f>
        <v>-</v>
      </c>
      <c r="F82" s="120">
        <f>IFERROR(IF(VLOOKUP($A82,'Annex 2 EHV charges'!$A:$O,9,FALSE)=0,"",VLOOKUP($A82,'Annex 2 EHV charges'!$A:$O,9,FALSE)),"")</f>
        <v>607.24</v>
      </c>
      <c r="G82" s="121">
        <f>IFERROR(IF(VLOOKUP($A82,'Annex 2 EHV charges'!$A:$O,10,FALSE)=0,"",VLOOKUP($A82,'Annex 2 EHV charges'!$A:$O,10,FALSE)),"")</f>
        <v>2.13</v>
      </c>
      <c r="H82" s="121">
        <f>IFERROR(IF(VLOOKUP($A82,'Annex 2 EHV charges'!$A:$O,11,FALSE)=0,"",VLOOKUP($A82,'Annex 2 EHV charges'!$A:$O,11,FALSE)),"")</f>
        <v>2.13</v>
      </c>
    </row>
    <row r="83" spans="1:8" ht="12.75" customHeight="1" x14ac:dyDescent="0.2">
      <c r="A83" s="114">
        <f t="array" ref="A83">IFERROR(INDEX('Annex 2 EHV charges'!$A$11:$A$259, MATCH(0, IF(ISBLANK('Annex 2 EHV charges'!$A$11:$A$259),1, COUNTIF(A$4:$A82, 'Annex 2 EHV charges'!$A$11:$A$259)), 0)),"")</f>
        <v>899</v>
      </c>
      <c r="B83" s="114">
        <f>IF($A83="","",VLOOKUP($A83,'Annex 2 EHV charges'!$A:$O,2,0))</f>
        <v>899</v>
      </c>
      <c r="C83" s="115">
        <f>IF($A83="","",VLOOKUP($A83,'Annex 2 EHV charges'!$A:$O,3,0))</f>
        <v>1300060484140</v>
      </c>
      <c r="D83" s="114" t="str">
        <f>IF($A83="","",VLOOKUP($A83,'Annex 2 EHV charges'!$A:$O,7,0))</f>
        <v>Airbus UK Ltd (33kV)</v>
      </c>
      <c r="E83" s="119" t="str">
        <f>IFERROR(IF(VLOOKUP($A83,'Annex 2 EHV charges'!$A:$O,8,FALSE)=0,"",VLOOKUP($A83,'Annex 2 EHV charges'!$A:$O,8,FALSE)),"")</f>
        <v>-</v>
      </c>
      <c r="F83" s="120">
        <f>IFERROR(IF(VLOOKUP($A83,'Annex 2 EHV charges'!$A:$O,9,FALSE)=0,"",VLOOKUP($A83,'Annex 2 EHV charges'!$A:$O,9,FALSE)),"")</f>
        <v>7139.1</v>
      </c>
      <c r="G83" s="121">
        <f>IFERROR(IF(VLOOKUP($A83,'Annex 2 EHV charges'!$A:$O,10,FALSE)=0,"",VLOOKUP($A83,'Annex 2 EHV charges'!$A:$O,10,FALSE)),"")</f>
        <v>6.72</v>
      </c>
      <c r="H83" s="121">
        <f>IFERROR(IF(VLOOKUP($A83,'Annex 2 EHV charges'!$A:$O,11,FALSE)=0,"",VLOOKUP($A83,'Annex 2 EHV charges'!$A:$O,11,FALSE)),"")</f>
        <v>6.72</v>
      </c>
    </row>
    <row r="84" spans="1:8" ht="12.75" customHeight="1" x14ac:dyDescent="0.2">
      <c r="A84" s="114">
        <f t="array" ref="A84">IFERROR(INDEX('Annex 2 EHV charges'!$A$11:$A$259, MATCH(0, IF(ISBLANK('Annex 2 EHV charges'!$A$11:$A$259),1, COUNTIF(A$4:$A83, 'Annex 2 EHV charges'!$A$11:$A$259)), 0)),"")</f>
        <v>921</v>
      </c>
      <c r="B84" s="114">
        <f>IF($A84="","",VLOOKUP($A84,'Annex 2 EHV charges'!$A:$O,2,0))</f>
        <v>921</v>
      </c>
      <c r="C84" s="115">
        <f>IF($A84="","",VLOOKUP($A84,'Annex 2 EHV charges'!$A:$O,3,0))</f>
        <v>1300050654248</v>
      </c>
      <c r="D84" s="114" t="str">
        <f>IF($A84="","",VLOOKUP($A84,'Annex 2 EHV charges'!$A:$O,7,0))</f>
        <v>Network Rail (Crewe)</v>
      </c>
      <c r="E84" s="119" t="str">
        <f>IFERROR(IF(VLOOKUP($A84,'Annex 2 EHV charges'!$A:$O,8,FALSE)=0,"",VLOOKUP($A84,'Annex 2 EHV charges'!$A:$O,8,FALSE)),"")</f>
        <v>-</v>
      </c>
      <c r="F84" s="120">
        <f>IFERROR(IF(VLOOKUP($A84,'Annex 2 EHV charges'!$A:$O,9,FALSE)=0,"",VLOOKUP($A84,'Annex 2 EHV charges'!$A:$O,9,FALSE)),"")</f>
        <v>9193.32</v>
      </c>
      <c r="G84" s="121">
        <f>IFERROR(IF(VLOOKUP($A84,'Annex 2 EHV charges'!$A:$O,10,FALSE)=0,"",VLOOKUP($A84,'Annex 2 EHV charges'!$A:$O,10,FALSE)),"")</f>
        <v>3.91</v>
      </c>
      <c r="H84" s="121">
        <f>IFERROR(IF(VLOOKUP($A84,'Annex 2 EHV charges'!$A:$O,11,FALSE)=0,"",VLOOKUP($A84,'Annex 2 EHV charges'!$A:$O,11,FALSE)),"")</f>
        <v>3.91</v>
      </c>
    </row>
    <row r="85" spans="1:8" ht="12.75" customHeight="1" x14ac:dyDescent="0.2">
      <c r="A85" s="114">
        <f t="array" ref="A85">IFERROR(INDEX('Annex 2 EHV charges'!$A$11:$A$259, MATCH(0, IF(ISBLANK('Annex 2 EHV charges'!$A$11:$A$259),1, COUNTIF(A$4:$A84, 'Annex 2 EHV charges'!$A$11:$A$259)), 0)),"")</f>
        <v>922</v>
      </c>
      <c r="B85" s="114">
        <f>IF($A85="","",VLOOKUP($A85,'Annex 2 EHV charges'!$A:$O,2,0))</f>
        <v>922</v>
      </c>
      <c r="C85" s="115">
        <f>IF($A85="","",VLOOKUP($A85,'Annex 2 EHV charges'!$A:$O,3,0))</f>
        <v>1300050654257</v>
      </c>
      <c r="D85" s="114" t="str">
        <f>IF($A85="","",VLOOKUP($A85,'Annex 2 EHV charges'!$A:$O,7,0))</f>
        <v>Network Rail (Speke)</v>
      </c>
      <c r="E85" s="119" t="str">
        <f>IFERROR(IF(VLOOKUP($A85,'Annex 2 EHV charges'!$A:$O,8,FALSE)=0,"",VLOOKUP($A85,'Annex 2 EHV charges'!$A:$O,8,FALSE)),"")</f>
        <v>-</v>
      </c>
      <c r="F85" s="120">
        <f>IFERROR(IF(VLOOKUP($A85,'Annex 2 EHV charges'!$A:$O,9,FALSE)=0,"",VLOOKUP($A85,'Annex 2 EHV charges'!$A:$O,9,FALSE)),"")</f>
        <v>3354.85</v>
      </c>
      <c r="G85" s="121">
        <f>IFERROR(IF(VLOOKUP($A85,'Annex 2 EHV charges'!$A:$O,10,FALSE)=0,"",VLOOKUP($A85,'Annex 2 EHV charges'!$A:$O,10,FALSE)),"")</f>
        <v>8.4499999999999993</v>
      </c>
      <c r="H85" s="121">
        <f>IFERROR(IF(VLOOKUP($A85,'Annex 2 EHV charges'!$A:$O,11,FALSE)=0,"",VLOOKUP($A85,'Annex 2 EHV charges'!$A:$O,11,FALSE)),"")</f>
        <v>8.4499999999999993</v>
      </c>
    </row>
    <row r="86" spans="1:8" ht="12.75" customHeight="1" x14ac:dyDescent="0.2">
      <c r="A86" s="114">
        <f t="array" ref="A86">IFERROR(INDEX('Annex 2 EHV charges'!$A$11:$A$259, MATCH(0, IF(ISBLANK('Annex 2 EHV charges'!$A$11:$A$259),1, COUNTIF(A$4:$A85, 'Annex 2 EHV charges'!$A$11:$A$259)), 0)),"")</f>
        <v>923</v>
      </c>
      <c r="B86" s="114">
        <f>IF($A86="","",VLOOKUP($A86,'Annex 2 EHV charges'!$A:$O,2,0))</f>
        <v>923</v>
      </c>
      <c r="C86" s="115">
        <f>IF($A86="","",VLOOKUP($A86,'Annex 2 EHV charges'!$A:$O,3,0))</f>
        <v>1300050649994</v>
      </c>
      <c r="D86" s="114" t="str">
        <f>IF($A86="","",VLOOKUP($A86,'Annex 2 EHV charges'!$A:$O,7,0))</f>
        <v>Network Rail (Bankhall)</v>
      </c>
      <c r="E86" s="119" t="str">
        <f>IFERROR(IF(VLOOKUP($A86,'Annex 2 EHV charges'!$A:$O,8,FALSE)=0,"",VLOOKUP($A86,'Annex 2 EHV charges'!$A:$O,8,FALSE)),"")</f>
        <v>-</v>
      </c>
      <c r="F86" s="120">
        <f>IFERROR(IF(VLOOKUP($A86,'Annex 2 EHV charges'!$A:$O,9,FALSE)=0,"",VLOOKUP($A86,'Annex 2 EHV charges'!$A:$O,9,FALSE)),"")</f>
        <v>1457.52</v>
      </c>
      <c r="G86" s="121">
        <f>IFERROR(IF(VLOOKUP($A86,'Annex 2 EHV charges'!$A:$O,10,FALSE)=0,"",VLOOKUP($A86,'Annex 2 EHV charges'!$A:$O,10,FALSE)),"")</f>
        <v>9.42</v>
      </c>
      <c r="H86" s="121">
        <f>IFERROR(IF(VLOOKUP($A86,'Annex 2 EHV charges'!$A:$O,11,FALSE)=0,"",VLOOKUP($A86,'Annex 2 EHV charges'!$A:$O,11,FALSE)),"")</f>
        <v>9.42</v>
      </c>
    </row>
    <row r="87" spans="1:8" ht="12.75" customHeight="1" x14ac:dyDescent="0.2">
      <c r="A87" s="114">
        <f t="array" ref="A87">IFERROR(INDEX('Annex 2 EHV charges'!$A$11:$A$259, MATCH(0, IF(ISBLANK('Annex 2 EHV charges'!$A$11:$A$259),1, COUNTIF(A$4:$A86, 'Annex 2 EHV charges'!$A$11:$A$259)), 0)),"")</f>
        <v>924</v>
      </c>
      <c r="B87" s="114">
        <f>IF($A87="","",VLOOKUP($A87,'Annex 2 EHV charges'!$A:$O,2,0))</f>
        <v>924</v>
      </c>
      <c r="C87" s="115">
        <f>IF($A87="","",VLOOKUP($A87,'Annex 2 EHV charges'!$A:$O,3,0))</f>
        <v>1300050653040</v>
      </c>
      <c r="D87" s="114" t="str">
        <f>IF($A87="","",VLOOKUP($A87,'Annex 2 EHV charges'!$A:$O,7,0))</f>
        <v>Network Rail (Bromborough)</v>
      </c>
      <c r="E87" s="119" t="str">
        <f>IFERROR(IF(VLOOKUP($A87,'Annex 2 EHV charges'!$A:$O,8,FALSE)=0,"",VLOOKUP($A87,'Annex 2 EHV charges'!$A:$O,8,FALSE)),"")</f>
        <v>-</v>
      </c>
      <c r="F87" s="120">
        <f>IFERROR(IF(VLOOKUP($A87,'Annex 2 EHV charges'!$A:$O,9,FALSE)=0,"",VLOOKUP($A87,'Annex 2 EHV charges'!$A:$O,9,FALSE)),"")</f>
        <v>932.75</v>
      </c>
      <c r="G87" s="121">
        <f>IFERROR(IF(VLOOKUP($A87,'Annex 2 EHV charges'!$A:$O,10,FALSE)=0,"",VLOOKUP($A87,'Annex 2 EHV charges'!$A:$O,10,FALSE)),"")</f>
        <v>11.87</v>
      </c>
      <c r="H87" s="121">
        <f>IFERROR(IF(VLOOKUP($A87,'Annex 2 EHV charges'!$A:$O,11,FALSE)=0,"",VLOOKUP($A87,'Annex 2 EHV charges'!$A:$O,11,FALSE)),"")</f>
        <v>11.87</v>
      </c>
    </row>
    <row r="88" spans="1:8" ht="12.75" customHeight="1" x14ac:dyDescent="0.2">
      <c r="A88" s="114">
        <f t="array" ref="A88">IFERROR(INDEX('Annex 2 EHV charges'!$A$11:$A$259, MATCH(0, IF(ISBLANK('Annex 2 EHV charges'!$A$11:$A$259),1, COUNTIF(A$4:$A87, 'Annex 2 EHV charges'!$A$11:$A$259)), 0)),"")</f>
        <v>925</v>
      </c>
      <c r="B88" s="114">
        <f>IF($A88="","",VLOOKUP($A88,'Annex 2 EHV charges'!$A:$O,2,0))</f>
        <v>925</v>
      </c>
      <c r="C88" s="115">
        <f>IF($A88="","",VLOOKUP($A88,'Annex 2 EHV charges'!$A:$O,3,0))</f>
        <v>1300050654220</v>
      </c>
      <c r="D88" s="114" t="str">
        <f>IF($A88="","",VLOOKUP($A88,'Annex 2 EHV charges'!$A:$O,7,0))</f>
        <v>Network Rail (Shore Road)</v>
      </c>
      <c r="E88" s="119" t="str">
        <f>IFERROR(IF(VLOOKUP($A88,'Annex 2 EHV charges'!$A:$O,8,FALSE)=0,"",VLOOKUP($A88,'Annex 2 EHV charges'!$A:$O,8,FALSE)),"")</f>
        <v>-</v>
      </c>
      <c r="F88" s="120">
        <f>IFERROR(IF(VLOOKUP($A88,'Annex 2 EHV charges'!$A:$O,9,FALSE)=0,"",VLOOKUP($A88,'Annex 2 EHV charges'!$A:$O,9,FALSE)),"")</f>
        <v>5443.56</v>
      </c>
      <c r="G88" s="121">
        <f>IFERROR(IF(VLOOKUP($A88,'Annex 2 EHV charges'!$A:$O,10,FALSE)=0,"",VLOOKUP($A88,'Annex 2 EHV charges'!$A:$O,10,FALSE)),"")</f>
        <v>9.2100000000000009</v>
      </c>
      <c r="H88" s="121">
        <f>IFERROR(IF(VLOOKUP($A88,'Annex 2 EHV charges'!$A:$O,11,FALSE)=0,"",VLOOKUP($A88,'Annex 2 EHV charges'!$A:$O,11,FALSE)),"")</f>
        <v>9.2100000000000009</v>
      </c>
    </row>
    <row r="89" spans="1:8" ht="12.75" customHeight="1" x14ac:dyDescent="0.2">
      <c r="A89" s="114" t="str">
        <f t="array" ref="A89">IFERROR(INDEX('Annex 2 EHV charges'!$A$11:$A$259, MATCH(0, IF(ISBLANK('Annex 2 EHV charges'!$A$11:$A$259),1, COUNTIF(A$4:$A88, 'Annex 2 EHV charges'!$A$11:$A$259)), 0)),"")</f>
        <v>MSID 7120</v>
      </c>
      <c r="B89" s="114" t="str">
        <f>IF($A89="","",VLOOKUP($A89,'Annex 2 EHV charges'!$A:$O,2,0))</f>
        <v>MSID 7120</v>
      </c>
      <c r="C89" s="115" t="str">
        <f>IF($A89="","",VLOOKUP($A89,'Annex 2 EHV charges'!$A:$O,3,0))</f>
        <v>MSID 7120</v>
      </c>
      <c r="D89" s="114" t="str">
        <f>IF($A89="","",VLOOKUP($A89,'Annex 2 EHV charges'!$A:$O,7,0))</f>
        <v>Shotton Paper</v>
      </c>
      <c r="E89" s="119" t="str">
        <f>IFERROR(IF(VLOOKUP($A89,'Annex 2 EHV charges'!$A:$O,8,FALSE)=0,"",VLOOKUP($A89,'Annex 2 EHV charges'!$A:$O,8,FALSE)),"")</f>
        <v>-</v>
      </c>
      <c r="F89" s="120">
        <f>IFERROR(IF(VLOOKUP($A89,'Annex 2 EHV charges'!$A:$O,9,FALSE)=0,"",VLOOKUP($A89,'Annex 2 EHV charges'!$A:$O,9,FALSE)),"")</f>
        <v>25658.22232067406</v>
      </c>
      <c r="G89" s="121">
        <f>IFERROR(IF(VLOOKUP($A89,'Annex 2 EHV charges'!$A:$O,10,FALSE)=0,"",VLOOKUP($A89,'Annex 2 EHV charges'!$A:$O,10,FALSE)),"")</f>
        <v>1.97</v>
      </c>
      <c r="H89" s="121">
        <f>IFERROR(IF(VLOOKUP($A89,'Annex 2 EHV charges'!$A:$O,11,FALSE)=0,"",VLOOKUP($A89,'Annex 2 EHV charges'!$A:$O,11,FALSE)),"")</f>
        <v>1.97</v>
      </c>
    </row>
    <row r="90" spans="1:8" ht="12.75" customHeight="1" x14ac:dyDescent="0.2">
      <c r="A90" s="114" t="str">
        <f t="array" ref="A90">IFERROR(INDEX('Annex 2 EHV charges'!$A$11:$A$259, MATCH(0, IF(ISBLANK('Annex 2 EHV charges'!$A$11:$A$259),1, COUNTIF(A$4:$A89, 'Annex 2 EHV charges'!$A$11:$A$259)), 0)),"")</f>
        <v>MSID 7203</v>
      </c>
      <c r="B90" s="114" t="str">
        <f>IF($A90="","",VLOOKUP($A90,'Annex 2 EHV charges'!$A:$O,2,0))</f>
        <v>MSID 7203</v>
      </c>
      <c r="C90" s="115" t="str">
        <f>IF($A90="","",VLOOKUP($A90,'Annex 2 EHV charges'!$A:$O,3,0))</f>
        <v>MSID 7203</v>
      </c>
      <c r="D90" s="114" t="str">
        <f>IF($A90="","",VLOOKUP($A90,'Annex 2 EHV charges'!$A:$O,7,0))</f>
        <v>Burbo Bank</v>
      </c>
      <c r="E90" s="119" t="str">
        <f>IFERROR(IF(VLOOKUP($A90,'Annex 2 EHV charges'!$A:$O,8,FALSE)=0,"",VLOOKUP($A90,'Annex 2 EHV charges'!$A:$O,8,FALSE)),"")</f>
        <v>-</v>
      </c>
      <c r="F90" s="120">
        <f>IFERROR(IF(VLOOKUP($A90,'Annex 2 EHV charges'!$A:$O,9,FALSE)=0,"",VLOOKUP($A90,'Annex 2 EHV charges'!$A:$O,9,FALSE)),"")</f>
        <v>4446.59</v>
      </c>
      <c r="G90" s="121" t="str">
        <f>IFERROR(IF(VLOOKUP($A90,'Annex 2 EHV charges'!$A:$O,10,FALSE)=0,"",VLOOKUP($A90,'Annex 2 EHV charges'!$A:$O,10,FALSE)),"")</f>
        <v>-</v>
      </c>
      <c r="H90" s="121" t="str">
        <f>IFERROR(IF(VLOOKUP($A90,'Annex 2 EHV charges'!$A:$O,11,FALSE)=0,"",VLOOKUP($A90,'Annex 2 EHV charges'!$A:$O,11,FALSE)),"")</f>
        <v>-</v>
      </c>
    </row>
    <row r="91" spans="1:8" ht="12.75" customHeight="1" x14ac:dyDescent="0.2">
      <c r="A91" s="114" t="str">
        <f t="array" ref="A91">IFERROR(INDEX('Annex 2 EHV charges'!$A$11:$A$259, MATCH(0, IF(ISBLANK('Annex 2 EHV charges'!$A$11:$A$259),1, COUNTIF(A$4:$A90, 'Annex 2 EHV charges'!$A$11:$A$259)), 0)),"")</f>
        <v>MSID 0030</v>
      </c>
      <c r="B91" s="114" t="str">
        <f>IF($A91="","",VLOOKUP($A91,'Annex 2 EHV charges'!$A:$O,2,0))</f>
        <v>MSID 0030</v>
      </c>
      <c r="C91" s="115" t="str">
        <f>IF($A91="","",VLOOKUP($A91,'Annex 2 EHV charges'!$A:$O,3,0))</f>
        <v>MSID 0030</v>
      </c>
      <c r="D91" s="114" t="str">
        <f>IF($A91="","",VLOOKUP($A91,'Annex 2 EHV charges'!$A:$O,7,0))</f>
        <v>Risley</v>
      </c>
      <c r="E91" s="119" t="str">
        <f>IFERROR(IF(VLOOKUP($A91,'Annex 2 EHV charges'!$A:$O,8,FALSE)=0,"",VLOOKUP($A91,'Annex 2 EHV charges'!$A:$O,8,FALSE)),"")</f>
        <v>-</v>
      </c>
      <c r="F91" s="120" t="str">
        <f>IFERROR(IF(VLOOKUP($A91,'Annex 2 EHV charges'!$A:$O,9,FALSE)=0,"",VLOOKUP($A91,'Annex 2 EHV charges'!$A:$O,9,FALSE)),"")</f>
        <v>-</v>
      </c>
      <c r="G91" s="121">
        <f>IFERROR(IF(VLOOKUP($A91,'Annex 2 EHV charges'!$A:$O,10,FALSE)=0,"",VLOOKUP($A91,'Annex 2 EHV charges'!$A:$O,10,FALSE)),"")</f>
        <v>10.57</v>
      </c>
      <c r="H91" s="121">
        <f>IFERROR(IF(VLOOKUP($A91,'Annex 2 EHV charges'!$A:$O,11,FALSE)=0,"",VLOOKUP($A91,'Annex 2 EHV charges'!$A:$O,11,FALSE)),"")</f>
        <v>10.57</v>
      </c>
    </row>
    <row r="92" spans="1:8" ht="12.75" customHeight="1" x14ac:dyDescent="0.2">
      <c r="A92" s="114" t="str">
        <f t="array" ref="A92">IFERROR(INDEX('Annex 2 EHV charges'!$A$11:$A$259, MATCH(0, IF(ISBLANK('Annex 2 EHV charges'!$A$11:$A$259),1, COUNTIF(A$4:$A91, 'Annex 2 EHV charges'!$A$11:$A$259)), 0)),"")</f>
        <v>MSID 0031/32</v>
      </c>
      <c r="B92" s="114" t="str">
        <f>IF($A92="","",VLOOKUP($A92,'Annex 2 EHV charges'!$A:$O,2,0))</f>
        <v>MSID 0031/32</v>
      </c>
      <c r="C92" s="115" t="str">
        <f>IF($A92="","",VLOOKUP($A92,'Annex 2 EHV charges'!$A:$O,3,0))</f>
        <v>MSID 0031/32</v>
      </c>
      <c r="D92" s="114" t="str">
        <f>IF($A92="","",VLOOKUP($A92,'Annex 2 EHV charges'!$A:$O,7,0))</f>
        <v>Bold</v>
      </c>
      <c r="E92" s="119" t="str">
        <f>IFERROR(IF(VLOOKUP($A92,'Annex 2 EHV charges'!$A:$O,8,FALSE)=0,"",VLOOKUP($A92,'Annex 2 EHV charges'!$A:$O,8,FALSE)),"")</f>
        <v>-</v>
      </c>
      <c r="F92" s="120" t="str">
        <f>IFERROR(IF(VLOOKUP($A92,'Annex 2 EHV charges'!$A:$O,9,FALSE)=0,"",VLOOKUP($A92,'Annex 2 EHV charges'!$A:$O,9,FALSE)),"")</f>
        <v>-</v>
      </c>
      <c r="G92" s="121">
        <f>IFERROR(IF(VLOOKUP($A92,'Annex 2 EHV charges'!$A:$O,10,FALSE)=0,"",VLOOKUP($A92,'Annex 2 EHV charges'!$A:$O,10,FALSE)),"")</f>
        <v>3.28</v>
      </c>
      <c r="H92" s="121">
        <f>IFERROR(IF(VLOOKUP($A92,'Annex 2 EHV charges'!$A:$O,11,FALSE)=0,"",VLOOKUP($A92,'Annex 2 EHV charges'!$A:$O,11,FALSE)),"")</f>
        <v>3.28</v>
      </c>
    </row>
    <row r="93" spans="1:8" ht="12.75" customHeight="1" x14ac:dyDescent="0.2">
      <c r="A93" s="114" t="str">
        <f t="array" ref="A93">IFERROR(INDEX('Annex 2 EHV charges'!$A$11:$A$259, MATCH(0, IF(ISBLANK('Annex 2 EHV charges'!$A$11:$A$259),1, COUNTIF(A$4:$A92, 'Annex 2 EHV charges'!$A$11:$A$259)), 0)),"")</f>
        <v>MSID 4532/33</v>
      </c>
      <c r="B93" s="114" t="str">
        <f>IF($A93="","",VLOOKUP($A93,'Annex 2 EHV charges'!$A:$O,2,0))</f>
        <v>MSID 4532/33</v>
      </c>
      <c r="C93" s="115" t="str">
        <f>IF($A93="","",VLOOKUP($A93,'Annex 2 EHV charges'!$A:$O,3,0))</f>
        <v>MSID 4532/33</v>
      </c>
      <c r="D93" s="114" t="str">
        <f>IF($A93="","",VLOOKUP($A93,'Annex 2 EHV charges'!$A:$O,7,0))</f>
        <v>Dolgarrog PS</v>
      </c>
      <c r="E93" s="119" t="str">
        <f>IFERROR(IF(VLOOKUP($A93,'Annex 2 EHV charges'!$A:$O,8,FALSE)=0,"",VLOOKUP($A93,'Annex 2 EHV charges'!$A:$O,8,FALSE)),"")</f>
        <v>-</v>
      </c>
      <c r="F93" s="120" t="str">
        <f>IFERROR(IF(VLOOKUP($A93,'Annex 2 EHV charges'!$A:$O,9,FALSE)=0,"",VLOOKUP($A93,'Annex 2 EHV charges'!$A:$O,9,FALSE)),"")</f>
        <v>-</v>
      </c>
      <c r="G93" s="121">
        <f>IFERROR(IF(VLOOKUP($A93,'Annex 2 EHV charges'!$A:$O,10,FALSE)=0,"",VLOOKUP($A93,'Annex 2 EHV charges'!$A:$O,10,FALSE)),"")</f>
        <v>4.38</v>
      </c>
      <c r="H93" s="121">
        <f>IFERROR(IF(VLOOKUP($A93,'Annex 2 EHV charges'!$A:$O,11,FALSE)=0,"",VLOOKUP($A93,'Annex 2 EHV charges'!$A:$O,11,FALSE)),"")</f>
        <v>4.38</v>
      </c>
    </row>
    <row r="94" spans="1:8" ht="12.75" customHeight="1" x14ac:dyDescent="0.2">
      <c r="A94" s="114">
        <f t="array" ref="A94">IFERROR(INDEX('Annex 2 EHV charges'!$A$11:$A$259, MATCH(0, IF(ISBLANK('Annex 2 EHV charges'!$A$11:$A$259),1, COUNTIF(A$4:$A93, 'Annex 2 EHV charges'!$A$11:$A$259)), 0)),"")</f>
        <v>300</v>
      </c>
      <c r="B94" s="114">
        <f>IF($A94="","",VLOOKUP($A94,'Annex 2 EHV charges'!$A:$O,2,0))</f>
        <v>300</v>
      </c>
      <c r="C94" s="115">
        <f>IF($A94="","",VLOOKUP($A94,'Annex 2 EHV charges'!$A:$O,3,0))</f>
        <v>1300035348714</v>
      </c>
      <c r="D94" s="114" t="str">
        <f>IF($A94="","",VLOOKUP($A94,'Annex 2 EHV charges'!$A:$O,7,0))</f>
        <v>Royal London Insurance</v>
      </c>
      <c r="E94" s="119">
        <f>IFERROR(IF(VLOOKUP($A94,'Annex 2 EHV charges'!$A:$O,8,FALSE)=0,"",VLOOKUP($A94,'Annex 2 EHV charges'!$A:$O,8,FALSE)),"")</f>
        <v>2.9550000000000001</v>
      </c>
      <c r="F94" s="120">
        <f>IFERROR(IF(VLOOKUP($A94,'Annex 2 EHV charges'!$A:$O,9,FALSE)=0,"",VLOOKUP($A94,'Annex 2 EHV charges'!$A:$O,9,FALSE)),"")</f>
        <v>211.59</v>
      </c>
      <c r="G94" s="121">
        <f>IFERROR(IF(VLOOKUP($A94,'Annex 2 EHV charges'!$A:$O,10,FALSE)=0,"",VLOOKUP($A94,'Annex 2 EHV charges'!$A:$O,10,FALSE)),"")</f>
        <v>2.4700000000000002</v>
      </c>
      <c r="H94" s="121">
        <f>IFERROR(IF(VLOOKUP($A94,'Annex 2 EHV charges'!$A:$O,11,FALSE)=0,"",VLOOKUP($A94,'Annex 2 EHV charges'!$A:$O,11,FALSE)),"")</f>
        <v>2.4700000000000002</v>
      </c>
    </row>
    <row r="95" spans="1:8" ht="12.75" customHeight="1" x14ac:dyDescent="0.2">
      <c r="A95" s="114">
        <f t="array" ref="A95">IFERROR(INDEX('Annex 2 EHV charges'!$A$11:$A$259, MATCH(0, IF(ISBLANK('Annex 2 EHV charges'!$A$11:$A$259),1, COUNTIF(A$4:$A94, 'Annex 2 EHV charges'!$A$11:$A$259)), 0)),"")</f>
        <v>302</v>
      </c>
      <c r="B95" s="114">
        <f>IF($A95="","",VLOOKUP($A95,'Annex 2 EHV charges'!$A:$O,2,0))</f>
        <v>302</v>
      </c>
      <c r="C95" s="115">
        <f>IF($A95="","",VLOOKUP($A95,'Annex 2 EHV charges'!$A:$O,3,0))</f>
        <v>1300035349461</v>
      </c>
      <c r="D95" s="114" t="str">
        <f>IF($A95="","",VLOOKUP($A95,'Annex 2 EHV charges'!$A:$O,7,0))</f>
        <v>United Biscuits (Uk) Ltd</v>
      </c>
      <c r="E95" s="119">
        <f>IFERROR(IF(VLOOKUP($A95,'Annex 2 EHV charges'!$A:$O,8,FALSE)=0,"",VLOOKUP($A95,'Annex 2 EHV charges'!$A:$O,8,FALSE)),"")</f>
        <v>1.8360000000000001</v>
      </c>
      <c r="F95" s="120">
        <f>IFERROR(IF(VLOOKUP($A95,'Annex 2 EHV charges'!$A:$O,9,FALSE)=0,"",VLOOKUP($A95,'Annex 2 EHV charges'!$A:$O,9,FALSE)),"")</f>
        <v>211.59</v>
      </c>
      <c r="G95" s="121">
        <f>IFERROR(IF(VLOOKUP($A95,'Annex 2 EHV charges'!$A:$O,10,FALSE)=0,"",VLOOKUP($A95,'Annex 2 EHV charges'!$A:$O,10,FALSE)),"")</f>
        <v>7.4</v>
      </c>
      <c r="H95" s="121">
        <f>IFERROR(IF(VLOOKUP($A95,'Annex 2 EHV charges'!$A:$O,11,FALSE)=0,"",VLOOKUP($A95,'Annex 2 EHV charges'!$A:$O,11,FALSE)),"")</f>
        <v>7.4</v>
      </c>
    </row>
    <row r="96" spans="1:8" ht="12.75" customHeight="1" x14ac:dyDescent="0.2">
      <c r="A96" s="114">
        <f t="array" ref="A96">IFERROR(INDEX('Annex 2 EHV charges'!$A$11:$A$259, MATCH(0, IF(ISBLANK('Annex 2 EHV charges'!$A$11:$A$259),1, COUNTIF(A$4:$A95, 'Annex 2 EHV charges'!$A$11:$A$259)), 0)),"")</f>
        <v>303</v>
      </c>
      <c r="B96" s="114">
        <f>IF($A96="","",VLOOKUP($A96,'Annex 2 EHV charges'!$A:$O,2,0))</f>
        <v>303</v>
      </c>
      <c r="C96" s="115">
        <f>IF($A96="","",VLOOKUP($A96,'Annex 2 EHV charges'!$A:$O,3,0))</f>
        <v>1300035350156</v>
      </c>
      <c r="D96" s="114" t="str">
        <f>IF($A96="","",VLOOKUP($A96,'Annex 2 EHV charges'!$A:$O,7,0))</f>
        <v>Brocklebank Dock</v>
      </c>
      <c r="E96" s="119">
        <f>IFERROR(IF(VLOOKUP($A96,'Annex 2 EHV charges'!$A:$O,8,FALSE)=0,"",VLOOKUP($A96,'Annex 2 EHV charges'!$A:$O,8,FALSE)),"")</f>
        <v>0.64800000000000002</v>
      </c>
      <c r="F96" s="120">
        <f>IFERROR(IF(VLOOKUP($A96,'Annex 2 EHV charges'!$A:$O,9,FALSE)=0,"",VLOOKUP($A96,'Annex 2 EHV charges'!$A:$O,9,FALSE)),"")</f>
        <v>211.59</v>
      </c>
      <c r="G96" s="121">
        <f>IFERROR(IF(VLOOKUP($A96,'Annex 2 EHV charges'!$A:$O,10,FALSE)=0,"",VLOOKUP($A96,'Annex 2 EHV charges'!$A:$O,10,FALSE)),"")</f>
        <v>12.86</v>
      </c>
      <c r="H96" s="121">
        <f>IFERROR(IF(VLOOKUP($A96,'Annex 2 EHV charges'!$A:$O,11,FALSE)=0,"",VLOOKUP($A96,'Annex 2 EHV charges'!$A:$O,11,FALSE)),"")</f>
        <v>12.86</v>
      </c>
    </row>
    <row r="97" spans="1:8" ht="12.75" customHeight="1" x14ac:dyDescent="0.2">
      <c r="A97" s="114">
        <f t="array" ref="A97">IFERROR(INDEX('Annex 2 EHV charges'!$A$11:$A$259, MATCH(0, IF(ISBLANK('Annex 2 EHV charges'!$A$11:$A$259),1, COUNTIF(A$4:$A96, 'Annex 2 EHV charges'!$A$11:$A$259)), 0)),"")</f>
        <v>304</v>
      </c>
      <c r="B97" s="114">
        <f>IF($A97="","",VLOOKUP($A97,'Annex 2 EHV charges'!$A:$O,2,0))</f>
        <v>304</v>
      </c>
      <c r="C97" s="115">
        <f>IF($A97="","",VLOOKUP($A97,'Annex 2 EHV charges'!$A:$O,3,0))</f>
        <v>1300035351949</v>
      </c>
      <c r="D97" s="114" t="str">
        <f>IF($A97="","",VLOOKUP($A97,'Annex 2 EHV charges'!$A:$O,7,0))</f>
        <v>Bruntwood Limited</v>
      </c>
      <c r="E97" s="119" t="str">
        <f>IFERROR(IF(VLOOKUP($A97,'Annex 2 EHV charges'!$A:$O,8,FALSE)=0,"",VLOOKUP($A97,'Annex 2 EHV charges'!$A:$O,8,FALSE)),"")</f>
        <v>-</v>
      </c>
      <c r="F97" s="120">
        <f>IFERROR(IF(VLOOKUP($A97,'Annex 2 EHV charges'!$A:$O,9,FALSE)=0,"",VLOOKUP($A97,'Annex 2 EHV charges'!$A:$O,9,FALSE)),"")</f>
        <v>211.59</v>
      </c>
      <c r="G97" s="121">
        <f>IFERROR(IF(VLOOKUP($A97,'Annex 2 EHV charges'!$A:$O,10,FALSE)=0,"",VLOOKUP($A97,'Annex 2 EHV charges'!$A:$O,10,FALSE)),"")</f>
        <v>6.11</v>
      </c>
      <c r="H97" s="121">
        <f>IFERROR(IF(VLOOKUP($A97,'Annex 2 EHV charges'!$A:$O,11,FALSE)=0,"",VLOOKUP($A97,'Annex 2 EHV charges'!$A:$O,11,FALSE)),"")</f>
        <v>6.11</v>
      </c>
    </row>
    <row r="98" spans="1:8" ht="12.75" customHeight="1" x14ac:dyDescent="0.2">
      <c r="A98" s="114">
        <f t="array" ref="A98">IFERROR(INDEX('Annex 2 EHV charges'!$A$11:$A$259, MATCH(0, IF(ISBLANK('Annex 2 EHV charges'!$A$11:$A$259),1, COUNTIF(A$4:$A97, 'Annex 2 EHV charges'!$A$11:$A$259)), 0)),"")</f>
        <v>305</v>
      </c>
      <c r="B98" s="114">
        <f>IF($A98="","",VLOOKUP($A98,'Annex 2 EHV charges'!$A:$O,2,0))</f>
        <v>305</v>
      </c>
      <c r="C98" s="115">
        <f>IF($A98="","",VLOOKUP($A98,'Annex 2 EHV charges'!$A:$O,3,0))</f>
        <v>1300035351958</v>
      </c>
      <c r="D98" s="114" t="str">
        <f>IF($A98="","",VLOOKUP($A98,'Annex 2 EHV charges'!$A:$O,7,0))</f>
        <v>L'pool Daily Post &amp; Echo</v>
      </c>
      <c r="E98" s="119" t="str">
        <f>IFERROR(IF(VLOOKUP($A98,'Annex 2 EHV charges'!$A:$O,8,FALSE)=0,"",VLOOKUP($A98,'Annex 2 EHV charges'!$A:$O,8,FALSE)),"")</f>
        <v>-</v>
      </c>
      <c r="F98" s="120">
        <f>IFERROR(IF(VLOOKUP($A98,'Annex 2 EHV charges'!$A:$O,9,FALSE)=0,"",VLOOKUP($A98,'Annex 2 EHV charges'!$A:$O,9,FALSE)),"")</f>
        <v>211.59</v>
      </c>
      <c r="G98" s="121">
        <f>IFERROR(IF(VLOOKUP($A98,'Annex 2 EHV charges'!$A:$O,10,FALSE)=0,"",VLOOKUP($A98,'Annex 2 EHV charges'!$A:$O,10,FALSE)),"")</f>
        <v>5.49</v>
      </c>
      <c r="H98" s="121">
        <f>IFERROR(IF(VLOOKUP($A98,'Annex 2 EHV charges'!$A:$O,11,FALSE)=0,"",VLOOKUP($A98,'Annex 2 EHV charges'!$A:$O,11,FALSE)),"")</f>
        <v>5.49</v>
      </c>
    </row>
    <row r="99" spans="1:8" ht="12.75" customHeight="1" x14ac:dyDescent="0.2">
      <c r="A99" s="114">
        <f t="array" ref="A99">IFERROR(INDEX('Annex 2 EHV charges'!$A$11:$A$259, MATCH(0, IF(ISBLANK('Annex 2 EHV charges'!$A$11:$A$259),1, COUNTIF(A$4:$A98, 'Annex 2 EHV charges'!$A$11:$A$259)), 0)),"")</f>
        <v>306</v>
      </c>
      <c r="B99" s="114">
        <f>IF($A99="","",VLOOKUP($A99,'Annex 2 EHV charges'!$A:$O,2,0))</f>
        <v>306</v>
      </c>
      <c r="C99" s="115">
        <f>IF($A99="","",VLOOKUP($A99,'Annex 2 EHV charges'!$A:$O,3,0))</f>
        <v>1300035352214</v>
      </c>
      <c r="D99" s="114" t="str">
        <f>IF($A99="","",VLOOKUP($A99,'Annex 2 EHV charges'!$A:$O,7,0))</f>
        <v>University Of Liverpool</v>
      </c>
      <c r="E99" s="119">
        <f>IFERROR(IF(VLOOKUP($A99,'Annex 2 EHV charges'!$A:$O,8,FALSE)=0,"",VLOOKUP($A99,'Annex 2 EHV charges'!$A:$O,8,FALSE)),"")</f>
        <v>1.8360000000000001</v>
      </c>
      <c r="F99" s="120">
        <f>IFERROR(IF(VLOOKUP($A99,'Annex 2 EHV charges'!$A:$O,9,FALSE)=0,"",VLOOKUP($A99,'Annex 2 EHV charges'!$A:$O,9,FALSE)),"")</f>
        <v>211.59</v>
      </c>
      <c r="G99" s="121">
        <f>IFERROR(IF(VLOOKUP($A99,'Annex 2 EHV charges'!$A:$O,10,FALSE)=0,"",VLOOKUP($A99,'Annex 2 EHV charges'!$A:$O,10,FALSE)),"")</f>
        <v>3.14</v>
      </c>
      <c r="H99" s="121">
        <f>IFERROR(IF(VLOOKUP($A99,'Annex 2 EHV charges'!$A:$O,11,FALSE)=0,"",VLOOKUP($A99,'Annex 2 EHV charges'!$A:$O,11,FALSE)),"")</f>
        <v>3.14</v>
      </c>
    </row>
    <row r="100" spans="1:8" ht="12.75" customHeight="1" x14ac:dyDescent="0.2">
      <c r="A100" s="114">
        <f t="array" ref="A100">IFERROR(INDEX('Annex 2 EHV charges'!$A$11:$A$259, MATCH(0, IF(ISBLANK('Annex 2 EHV charges'!$A$11:$A$259),1, COUNTIF(A$4:$A99, 'Annex 2 EHV charges'!$A$11:$A$259)), 0)),"")</f>
        <v>307</v>
      </c>
      <c r="B100" s="114">
        <f>IF($A100="","",VLOOKUP($A100,'Annex 2 EHV charges'!$A:$O,2,0))</f>
        <v>307</v>
      </c>
      <c r="C100" s="115">
        <f>IF($A100="","",VLOOKUP($A100,'Annex 2 EHV charges'!$A:$O,3,0))</f>
        <v>1300035352232</v>
      </c>
      <c r="D100" s="114" t="str">
        <f>IF($A100="","",VLOOKUP($A100,'Annex 2 EHV charges'!$A:$O,7,0))</f>
        <v>Norwepp Ltd</v>
      </c>
      <c r="E100" s="119">
        <f>IFERROR(IF(VLOOKUP($A100,'Annex 2 EHV charges'!$A:$O,8,FALSE)=0,"",VLOOKUP($A100,'Annex 2 EHV charges'!$A:$O,8,FALSE)),"")</f>
        <v>1.913</v>
      </c>
      <c r="F100" s="120">
        <f>IFERROR(IF(VLOOKUP($A100,'Annex 2 EHV charges'!$A:$O,9,FALSE)=0,"",VLOOKUP($A100,'Annex 2 EHV charges'!$A:$O,9,FALSE)),"")</f>
        <v>211.59</v>
      </c>
      <c r="G100" s="121">
        <f>IFERROR(IF(VLOOKUP($A100,'Annex 2 EHV charges'!$A:$O,10,FALSE)=0,"",VLOOKUP($A100,'Annex 2 EHV charges'!$A:$O,10,FALSE)),"")</f>
        <v>2.7</v>
      </c>
      <c r="H100" s="121">
        <f>IFERROR(IF(VLOOKUP($A100,'Annex 2 EHV charges'!$A:$O,11,FALSE)=0,"",VLOOKUP($A100,'Annex 2 EHV charges'!$A:$O,11,FALSE)),"")</f>
        <v>2.7</v>
      </c>
    </row>
    <row r="101" spans="1:8" ht="12.75" customHeight="1" x14ac:dyDescent="0.2">
      <c r="A101" s="114">
        <f t="array" ref="A101">IFERROR(INDEX('Annex 2 EHV charges'!$A$11:$A$259, MATCH(0, IF(ISBLANK('Annex 2 EHV charges'!$A$11:$A$259),1, COUNTIF(A$4:$A100, 'Annex 2 EHV charges'!$A$11:$A$259)), 0)),"")</f>
        <v>308</v>
      </c>
      <c r="B101" s="114">
        <f>IF($A101="","",VLOOKUP($A101,'Annex 2 EHV charges'!$A:$O,2,0))</f>
        <v>308</v>
      </c>
      <c r="C101" s="115">
        <f>IF($A101="","",VLOOKUP($A101,'Annex 2 EHV charges'!$A:$O,3,0))</f>
        <v>1300035353050</v>
      </c>
      <c r="D101" s="114" t="str">
        <f>IF($A101="","",VLOOKUP($A101,'Annex 2 EHV charges'!$A:$O,7,0))</f>
        <v>New Capital Dev Ltd</v>
      </c>
      <c r="E101" s="119" t="str">
        <f>IFERROR(IF(VLOOKUP($A101,'Annex 2 EHV charges'!$A:$O,8,FALSE)=0,"",VLOOKUP($A101,'Annex 2 EHV charges'!$A:$O,8,FALSE)),"")</f>
        <v>-</v>
      </c>
      <c r="F101" s="120">
        <f>IFERROR(IF(VLOOKUP($A101,'Annex 2 EHV charges'!$A:$O,9,FALSE)=0,"",VLOOKUP($A101,'Annex 2 EHV charges'!$A:$O,9,FALSE)),"")</f>
        <v>211.59</v>
      </c>
      <c r="G101" s="121">
        <f>IFERROR(IF(VLOOKUP($A101,'Annex 2 EHV charges'!$A:$O,10,FALSE)=0,"",VLOOKUP($A101,'Annex 2 EHV charges'!$A:$O,10,FALSE)),"")</f>
        <v>10.4</v>
      </c>
      <c r="H101" s="121">
        <f>IFERROR(IF(VLOOKUP($A101,'Annex 2 EHV charges'!$A:$O,11,FALSE)=0,"",VLOOKUP($A101,'Annex 2 EHV charges'!$A:$O,11,FALSE)),"")</f>
        <v>10.4</v>
      </c>
    </row>
    <row r="102" spans="1:8" ht="12.75" customHeight="1" x14ac:dyDescent="0.2">
      <c r="A102" s="114">
        <f t="array" ref="A102">IFERROR(INDEX('Annex 2 EHV charges'!$A$11:$A$259, MATCH(0, IF(ISBLANK('Annex 2 EHV charges'!$A$11:$A$259),1, COUNTIF(A$4:$A101, 'Annex 2 EHV charges'!$A$11:$A$259)), 0)),"")</f>
        <v>309</v>
      </c>
      <c r="B102" s="114">
        <f>IF($A102="","",VLOOKUP($A102,'Annex 2 EHV charges'!$A:$O,2,0))</f>
        <v>309</v>
      </c>
      <c r="C102" s="115">
        <f>IF($A102="","",VLOOKUP($A102,'Annex 2 EHV charges'!$A:$O,3,0))</f>
        <v>1300035354346</v>
      </c>
      <c r="D102" s="114" t="str">
        <f>IF($A102="","",VLOOKUP($A102,'Annex 2 EHV charges'!$A:$O,7,0))</f>
        <v>Chiron Vaccines Ltd</v>
      </c>
      <c r="E102" s="119">
        <f>IFERROR(IF(VLOOKUP($A102,'Annex 2 EHV charges'!$A:$O,8,FALSE)=0,"",VLOOKUP($A102,'Annex 2 EHV charges'!$A:$O,8,FALSE)),"")</f>
        <v>0.92500000000000004</v>
      </c>
      <c r="F102" s="120">
        <f>IFERROR(IF(VLOOKUP($A102,'Annex 2 EHV charges'!$A:$O,9,FALSE)=0,"",VLOOKUP($A102,'Annex 2 EHV charges'!$A:$O,9,FALSE)),"")</f>
        <v>211.59</v>
      </c>
      <c r="G102" s="121">
        <f>IFERROR(IF(VLOOKUP($A102,'Annex 2 EHV charges'!$A:$O,10,FALSE)=0,"",VLOOKUP($A102,'Annex 2 EHV charges'!$A:$O,10,FALSE)),"")</f>
        <v>2.0299999999999998</v>
      </c>
      <c r="H102" s="121">
        <f>IFERROR(IF(VLOOKUP($A102,'Annex 2 EHV charges'!$A:$O,11,FALSE)=0,"",VLOOKUP($A102,'Annex 2 EHV charges'!$A:$O,11,FALSE)),"")</f>
        <v>2.0299999999999998</v>
      </c>
    </row>
    <row r="103" spans="1:8" ht="12.75" customHeight="1" x14ac:dyDescent="0.2">
      <c r="A103" s="114">
        <f t="array" ref="A103">IFERROR(INDEX('Annex 2 EHV charges'!$A$11:$A$259, MATCH(0, IF(ISBLANK('Annex 2 EHV charges'!$A$11:$A$259),1, COUNTIF(A$4:$A102, 'Annex 2 EHV charges'!$A$11:$A$259)), 0)),"")</f>
        <v>311</v>
      </c>
      <c r="B103" s="114">
        <f>IF($A103="","",VLOOKUP($A103,'Annex 2 EHV charges'!$A:$O,2,0))</f>
        <v>311</v>
      </c>
      <c r="C103" s="115">
        <f>IF($A103="","",VLOOKUP($A103,'Annex 2 EHV charges'!$A:$O,3,0))</f>
        <v>1300035355526</v>
      </c>
      <c r="D103" s="114" t="str">
        <f>IF($A103="","",VLOOKUP($A103,'Annex 2 EHV charges'!$A:$O,7,0))</f>
        <v>Bruntwood Ltd (Warrington)</v>
      </c>
      <c r="E103" s="119" t="str">
        <f>IFERROR(IF(VLOOKUP($A103,'Annex 2 EHV charges'!$A:$O,8,FALSE)=0,"",VLOOKUP($A103,'Annex 2 EHV charges'!$A:$O,8,FALSE)),"")</f>
        <v>-</v>
      </c>
      <c r="F103" s="120">
        <f>IFERROR(IF(VLOOKUP($A103,'Annex 2 EHV charges'!$A:$O,9,FALSE)=0,"",VLOOKUP($A103,'Annex 2 EHV charges'!$A:$O,9,FALSE)),"")</f>
        <v>211.59</v>
      </c>
      <c r="G103" s="121">
        <f>IFERROR(IF(VLOOKUP($A103,'Annex 2 EHV charges'!$A:$O,10,FALSE)=0,"",VLOOKUP($A103,'Annex 2 EHV charges'!$A:$O,10,FALSE)),"")</f>
        <v>3.68</v>
      </c>
      <c r="H103" s="121">
        <f>IFERROR(IF(VLOOKUP($A103,'Annex 2 EHV charges'!$A:$O,11,FALSE)=0,"",VLOOKUP($A103,'Annex 2 EHV charges'!$A:$O,11,FALSE)),"")</f>
        <v>3.68</v>
      </c>
    </row>
    <row r="104" spans="1:8" ht="12.75" customHeight="1" x14ac:dyDescent="0.2">
      <c r="A104" s="114">
        <f t="array" ref="A104">IFERROR(INDEX('Annex 2 EHV charges'!$A$11:$A$259, MATCH(0, IF(ISBLANK('Annex 2 EHV charges'!$A$11:$A$259),1, COUNTIF(A$4:$A103, 'Annex 2 EHV charges'!$A$11:$A$259)), 0)),"")</f>
        <v>314</v>
      </c>
      <c r="B104" s="114">
        <f>IF($A104="","",VLOOKUP($A104,'Annex 2 EHV charges'!$A:$O,2,0))</f>
        <v>314</v>
      </c>
      <c r="C104" s="115">
        <f>IF($A104="","",VLOOKUP($A104,'Annex 2 EHV charges'!$A:$O,3,0))</f>
        <v>1300035359567</v>
      </c>
      <c r="D104" s="114" t="str">
        <f>IF($A104="","",VLOOKUP($A104,'Annex 2 EHV charges'!$A:$O,7,0))</f>
        <v>SCA Limited</v>
      </c>
      <c r="E104" s="119">
        <f>IFERROR(IF(VLOOKUP($A104,'Annex 2 EHV charges'!$A:$O,8,FALSE)=0,"",VLOOKUP($A104,'Annex 2 EHV charges'!$A:$O,8,FALSE)),"")</f>
        <v>0.29099999999999998</v>
      </c>
      <c r="F104" s="120">
        <f>IFERROR(IF(VLOOKUP($A104,'Annex 2 EHV charges'!$A:$O,9,FALSE)=0,"",VLOOKUP($A104,'Annex 2 EHV charges'!$A:$O,9,FALSE)),"")</f>
        <v>211.59</v>
      </c>
      <c r="G104" s="121">
        <f>IFERROR(IF(VLOOKUP($A104,'Annex 2 EHV charges'!$A:$O,10,FALSE)=0,"",VLOOKUP($A104,'Annex 2 EHV charges'!$A:$O,10,FALSE)),"")</f>
        <v>9.5</v>
      </c>
      <c r="H104" s="121">
        <f>IFERROR(IF(VLOOKUP($A104,'Annex 2 EHV charges'!$A:$O,11,FALSE)=0,"",VLOOKUP($A104,'Annex 2 EHV charges'!$A:$O,11,FALSE)),"")</f>
        <v>9.5</v>
      </c>
    </row>
    <row r="105" spans="1:8" ht="12.75" customHeight="1" x14ac:dyDescent="0.2">
      <c r="A105" s="114">
        <f t="array" ref="A105">IFERROR(INDEX('Annex 2 EHV charges'!$A$11:$A$259, MATCH(0, IF(ISBLANK('Annex 2 EHV charges'!$A$11:$A$259),1, COUNTIF(A$4:$A104, 'Annex 2 EHV charges'!$A$11:$A$259)), 0)),"")</f>
        <v>315</v>
      </c>
      <c r="B105" s="114">
        <f>IF($A105="","",VLOOKUP($A105,'Annex 2 EHV charges'!$A:$O,2,0))</f>
        <v>315</v>
      </c>
      <c r="C105" s="115">
        <f>IF($A105="","",VLOOKUP($A105,'Annex 2 EHV charges'!$A:$O,3,0))</f>
        <v>1300035359725</v>
      </c>
      <c r="D105" s="114" t="str">
        <f>IF($A105="","",VLOOKUP($A105,'Annex 2 EHV charges'!$A:$O,7,0))</f>
        <v>UU Water Plc - Sutton Hall</v>
      </c>
      <c r="E105" s="119">
        <f>IFERROR(IF(VLOOKUP($A105,'Annex 2 EHV charges'!$A:$O,8,FALSE)=0,"",VLOOKUP($A105,'Annex 2 EHV charges'!$A:$O,8,FALSE)),"")</f>
        <v>0.29399999999999998</v>
      </c>
      <c r="F105" s="120">
        <f>IFERROR(IF(VLOOKUP($A105,'Annex 2 EHV charges'!$A:$O,9,FALSE)=0,"",VLOOKUP($A105,'Annex 2 EHV charges'!$A:$O,9,FALSE)),"")</f>
        <v>211.59</v>
      </c>
      <c r="G105" s="121">
        <f>IFERROR(IF(VLOOKUP($A105,'Annex 2 EHV charges'!$A:$O,10,FALSE)=0,"",VLOOKUP($A105,'Annex 2 EHV charges'!$A:$O,10,FALSE)),"")</f>
        <v>9.73</v>
      </c>
      <c r="H105" s="121">
        <f>IFERROR(IF(VLOOKUP($A105,'Annex 2 EHV charges'!$A:$O,11,FALSE)=0,"",VLOOKUP($A105,'Annex 2 EHV charges'!$A:$O,11,FALSE)),"")</f>
        <v>9.73</v>
      </c>
    </row>
    <row r="106" spans="1:8" ht="12.75" customHeight="1" x14ac:dyDescent="0.2">
      <c r="A106" s="114">
        <f t="array" ref="A106">IFERROR(INDEX('Annex 2 EHV charges'!$A$11:$A$259, MATCH(0, IF(ISBLANK('Annex 2 EHV charges'!$A$11:$A$259),1, COUNTIF(A$4:$A105, 'Annex 2 EHV charges'!$A$11:$A$259)), 0)),"")</f>
        <v>316</v>
      </c>
      <c r="B106" s="114">
        <f>IF($A106="","",VLOOKUP($A106,'Annex 2 EHV charges'!$A:$O,2,0))</f>
        <v>316</v>
      </c>
      <c r="C106" s="115">
        <f>IF($A106="","",VLOOKUP($A106,'Annex 2 EHV charges'!$A:$O,3,0))</f>
        <v>1300035360386</v>
      </c>
      <c r="D106" s="114" t="str">
        <f>IF($A106="","",VLOOKUP($A106,'Annex 2 EHV charges'!$A:$O,7,0))</f>
        <v>Dairy Crest Ltd</v>
      </c>
      <c r="E106" s="119">
        <f>IFERROR(IF(VLOOKUP($A106,'Annex 2 EHV charges'!$A:$O,8,FALSE)=0,"",VLOOKUP($A106,'Annex 2 EHV charges'!$A:$O,8,FALSE)),"")</f>
        <v>9.1999999999999998E-2</v>
      </c>
      <c r="F106" s="120">
        <f>IFERROR(IF(VLOOKUP($A106,'Annex 2 EHV charges'!$A:$O,9,FALSE)=0,"",VLOOKUP($A106,'Annex 2 EHV charges'!$A:$O,9,FALSE)),"")</f>
        <v>211.59</v>
      </c>
      <c r="G106" s="121">
        <f>IFERROR(IF(VLOOKUP($A106,'Annex 2 EHV charges'!$A:$O,10,FALSE)=0,"",VLOOKUP($A106,'Annex 2 EHV charges'!$A:$O,10,FALSE)),"")</f>
        <v>4.07</v>
      </c>
      <c r="H106" s="121">
        <f>IFERROR(IF(VLOOKUP($A106,'Annex 2 EHV charges'!$A:$O,11,FALSE)=0,"",VLOOKUP($A106,'Annex 2 EHV charges'!$A:$O,11,FALSE)),"")</f>
        <v>4.07</v>
      </c>
    </row>
    <row r="107" spans="1:8" ht="12.75" customHeight="1" x14ac:dyDescent="0.2">
      <c r="A107" s="114">
        <f t="array" ref="A107">IFERROR(INDEX('Annex 2 EHV charges'!$A$11:$A$259, MATCH(0, IF(ISBLANK('Annex 2 EHV charges'!$A$11:$A$259),1, COUNTIF(A$4:$A106, 'Annex 2 EHV charges'!$A$11:$A$259)), 0)),"")</f>
        <v>317</v>
      </c>
      <c r="B107" s="114">
        <f>IF($A107="","",VLOOKUP($A107,'Annex 2 EHV charges'!$A:$O,2,0))</f>
        <v>317</v>
      </c>
      <c r="C107" s="115">
        <f>IF($A107="","",VLOOKUP($A107,'Annex 2 EHV charges'!$A:$O,3,0))</f>
        <v>1300035360632</v>
      </c>
      <c r="D107" s="114" t="str">
        <f>IF($A107="","",VLOOKUP($A107,'Annex 2 EHV charges'!$A:$O,7,0))</f>
        <v>Tetra Pak Manufacturing Uk Ltd</v>
      </c>
      <c r="E107" s="119">
        <f>IFERROR(IF(VLOOKUP($A107,'Annex 2 EHV charges'!$A:$O,8,FALSE)=0,"",VLOOKUP($A107,'Annex 2 EHV charges'!$A:$O,8,FALSE)),"")</f>
        <v>8.7999999999999995E-2</v>
      </c>
      <c r="F107" s="120">
        <f>IFERROR(IF(VLOOKUP($A107,'Annex 2 EHV charges'!$A:$O,9,FALSE)=0,"",VLOOKUP($A107,'Annex 2 EHV charges'!$A:$O,9,FALSE)),"")</f>
        <v>211.59</v>
      </c>
      <c r="G107" s="121">
        <f>IFERROR(IF(VLOOKUP($A107,'Annex 2 EHV charges'!$A:$O,10,FALSE)=0,"",VLOOKUP($A107,'Annex 2 EHV charges'!$A:$O,10,FALSE)),"")</f>
        <v>9.24</v>
      </c>
      <c r="H107" s="121">
        <f>IFERROR(IF(VLOOKUP($A107,'Annex 2 EHV charges'!$A:$O,11,FALSE)=0,"",VLOOKUP($A107,'Annex 2 EHV charges'!$A:$O,11,FALSE)),"")</f>
        <v>9.24</v>
      </c>
    </row>
    <row r="108" spans="1:8" ht="12.75" customHeight="1" x14ac:dyDescent="0.2">
      <c r="A108" s="114">
        <f t="array" ref="A108">IFERROR(INDEX('Annex 2 EHV charges'!$A$11:$A$259, MATCH(0, IF(ISBLANK('Annex 2 EHV charges'!$A$11:$A$259),1, COUNTIF(A$4:$A107, 'Annex 2 EHV charges'!$A$11:$A$259)), 0)),"")</f>
        <v>318</v>
      </c>
      <c r="B108" s="114">
        <f>IF($A108="","",VLOOKUP($A108,'Annex 2 EHV charges'!$A:$O,2,0))</f>
        <v>318</v>
      </c>
      <c r="C108" s="115">
        <f>IF($A108="","",VLOOKUP($A108,'Annex 2 EHV charges'!$A:$O,3,0))</f>
        <v>1300035360952</v>
      </c>
      <c r="D108" s="114" t="str">
        <f>IF($A108="","",VLOOKUP($A108,'Annex 2 EHV charges'!$A:$O,7,0))</f>
        <v>Hydro Aluminium Deeside Ltd</v>
      </c>
      <c r="E108" s="119">
        <f>IFERROR(IF(VLOOKUP($A108,'Annex 2 EHV charges'!$A:$O,8,FALSE)=0,"",VLOOKUP($A108,'Annex 2 EHV charges'!$A:$O,8,FALSE)),"")</f>
        <v>9.0999999999999998E-2</v>
      </c>
      <c r="F108" s="120">
        <f>IFERROR(IF(VLOOKUP($A108,'Annex 2 EHV charges'!$A:$O,9,FALSE)=0,"",VLOOKUP($A108,'Annex 2 EHV charges'!$A:$O,9,FALSE)),"")</f>
        <v>211.59</v>
      </c>
      <c r="G108" s="121">
        <f>IFERROR(IF(VLOOKUP($A108,'Annex 2 EHV charges'!$A:$O,10,FALSE)=0,"",VLOOKUP($A108,'Annex 2 EHV charges'!$A:$O,10,FALSE)),"")</f>
        <v>7.82</v>
      </c>
      <c r="H108" s="121">
        <f>IFERROR(IF(VLOOKUP($A108,'Annex 2 EHV charges'!$A:$O,11,FALSE)=0,"",VLOOKUP($A108,'Annex 2 EHV charges'!$A:$O,11,FALSE)),"")</f>
        <v>7.82</v>
      </c>
    </row>
    <row r="109" spans="1:8" ht="12.75" customHeight="1" x14ac:dyDescent="0.2">
      <c r="A109" s="114">
        <f t="array" ref="A109">IFERROR(INDEX('Annex 2 EHV charges'!$A$11:$A$259, MATCH(0, IF(ISBLANK('Annex 2 EHV charges'!$A$11:$A$259),1, COUNTIF(A$4:$A108, 'Annex 2 EHV charges'!$A$11:$A$259)), 0)),"")</f>
        <v>319</v>
      </c>
      <c r="B109" s="114">
        <f>IF($A109="","",VLOOKUP($A109,'Annex 2 EHV charges'!$A:$O,2,0))</f>
        <v>319</v>
      </c>
      <c r="C109" s="115">
        <f>IF($A109="","",VLOOKUP($A109,'Annex 2 EHV charges'!$A:$O,3,0))</f>
        <v>1300035362719</v>
      </c>
      <c r="D109" s="114" t="str">
        <f>IF($A109="","",VLOOKUP($A109,'Annex 2 EHV charges'!$A:$O,7,0))</f>
        <v>British Polythene Industries Plc</v>
      </c>
      <c r="E109" s="119">
        <f>IFERROR(IF(VLOOKUP($A109,'Annex 2 EHV charges'!$A:$O,8,FALSE)=0,"",VLOOKUP($A109,'Annex 2 EHV charges'!$A:$O,8,FALSE)),"")</f>
        <v>0.85399999999999998</v>
      </c>
      <c r="F109" s="120">
        <f>IFERROR(IF(VLOOKUP($A109,'Annex 2 EHV charges'!$A:$O,9,FALSE)=0,"",VLOOKUP($A109,'Annex 2 EHV charges'!$A:$O,9,FALSE)),"")</f>
        <v>211.59</v>
      </c>
      <c r="G109" s="121">
        <f>IFERROR(IF(VLOOKUP($A109,'Annex 2 EHV charges'!$A:$O,10,FALSE)=0,"",VLOOKUP($A109,'Annex 2 EHV charges'!$A:$O,10,FALSE)),"")</f>
        <v>9.77</v>
      </c>
      <c r="H109" s="121">
        <f>IFERROR(IF(VLOOKUP($A109,'Annex 2 EHV charges'!$A:$O,11,FALSE)=0,"",VLOOKUP($A109,'Annex 2 EHV charges'!$A:$O,11,FALSE)),"")</f>
        <v>9.77</v>
      </c>
    </row>
    <row r="110" spans="1:8" ht="12.75" customHeight="1" x14ac:dyDescent="0.2">
      <c r="A110" s="114">
        <f t="array" ref="A110">IFERROR(INDEX('Annex 2 EHV charges'!$A$11:$A$259, MATCH(0, IF(ISBLANK('Annex 2 EHV charges'!$A$11:$A$259),1, COUNTIF(A$4:$A109, 'Annex 2 EHV charges'!$A$11:$A$259)), 0)),"")</f>
        <v>320</v>
      </c>
      <c r="B110" s="114">
        <f>IF($A110="","",VLOOKUP($A110,'Annex 2 EHV charges'!$A:$O,2,0))</f>
        <v>320</v>
      </c>
      <c r="C110" s="115">
        <f>IF($A110="","",VLOOKUP($A110,'Annex 2 EHV charges'!$A:$O,3,0))</f>
        <v>1300035363002</v>
      </c>
      <c r="D110" s="114" t="str">
        <f>IF($A110="","",VLOOKUP($A110,'Annex 2 EHV charges'!$A:$O,7,0))</f>
        <v>Stanton Land And Marine Ltd</v>
      </c>
      <c r="E110" s="119">
        <f>IFERROR(IF(VLOOKUP($A110,'Annex 2 EHV charges'!$A:$O,8,FALSE)=0,"",VLOOKUP($A110,'Annex 2 EHV charges'!$A:$O,8,FALSE)),"")</f>
        <v>0.98299999999999998</v>
      </c>
      <c r="F110" s="120">
        <f>IFERROR(IF(VLOOKUP($A110,'Annex 2 EHV charges'!$A:$O,9,FALSE)=0,"",VLOOKUP($A110,'Annex 2 EHV charges'!$A:$O,9,FALSE)),"")</f>
        <v>1144.49</v>
      </c>
      <c r="G110" s="121">
        <f>IFERROR(IF(VLOOKUP($A110,'Annex 2 EHV charges'!$A:$O,10,FALSE)=0,"",VLOOKUP($A110,'Annex 2 EHV charges'!$A:$O,10,FALSE)),"")</f>
        <v>4.59</v>
      </c>
      <c r="H110" s="121">
        <f>IFERROR(IF(VLOOKUP($A110,'Annex 2 EHV charges'!$A:$O,11,FALSE)=0,"",VLOOKUP($A110,'Annex 2 EHV charges'!$A:$O,11,FALSE)),"")</f>
        <v>4.59</v>
      </c>
    </row>
    <row r="111" spans="1:8" ht="12.75" customHeight="1" x14ac:dyDescent="0.2">
      <c r="A111" s="114">
        <f t="array" ref="A111">IFERROR(INDEX('Annex 2 EHV charges'!$A$11:$A$259, MATCH(0, IF(ISBLANK('Annex 2 EHV charges'!$A$11:$A$259),1, COUNTIF(A$4:$A110, 'Annex 2 EHV charges'!$A$11:$A$259)), 0)),"")</f>
        <v>321</v>
      </c>
      <c r="B111" s="114">
        <f>IF($A111="","",VLOOKUP($A111,'Annex 2 EHV charges'!$A:$O,2,0))</f>
        <v>321</v>
      </c>
      <c r="C111" s="115">
        <f>IF($A111="","",VLOOKUP($A111,'Annex 2 EHV charges'!$A:$O,3,0))</f>
        <v>1300035364619</v>
      </c>
      <c r="D111" s="114" t="str">
        <f>IF($A111="","",VLOOKUP($A111,'Annex 2 EHV charges'!$A:$O,7,0))</f>
        <v>Bombardier UK Ltd</v>
      </c>
      <c r="E111" s="119">
        <f>IFERROR(IF(VLOOKUP($A111,'Annex 2 EHV charges'!$A:$O,8,FALSE)=0,"",VLOOKUP($A111,'Annex 2 EHV charges'!$A:$O,8,FALSE)),"")</f>
        <v>0.95199999999999996</v>
      </c>
      <c r="F111" s="120">
        <f>IFERROR(IF(VLOOKUP($A111,'Annex 2 EHV charges'!$A:$O,9,FALSE)=0,"",VLOOKUP($A111,'Annex 2 EHV charges'!$A:$O,9,FALSE)),"")</f>
        <v>1865.8</v>
      </c>
      <c r="G111" s="121">
        <f>IFERROR(IF(VLOOKUP($A111,'Annex 2 EHV charges'!$A:$O,10,FALSE)=0,"",VLOOKUP($A111,'Annex 2 EHV charges'!$A:$O,10,FALSE)),"")</f>
        <v>5.29</v>
      </c>
      <c r="H111" s="121">
        <f>IFERROR(IF(VLOOKUP($A111,'Annex 2 EHV charges'!$A:$O,11,FALSE)=0,"",VLOOKUP($A111,'Annex 2 EHV charges'!$A:$O,11,FALSE)),"")</f>
        <v>5.29</v>
      </c>
    </row>
    <row r="112" spans="1:8" ht="12.75" customHeight="1" x14ac:dyDescent="0.2">
      <c r="A112" s="114">
        <f t="array" ref="A112">IFERROR(INDEX('Annex 2 EHV charges'!$A$11:$A$259, MATCH(0, IF(ISBLANK('Annex 2 EHV charges'!$A$11:$A$259),1, COUNTIF(A$4:$A111, 'Annex 2 EHV charges'!$A$11:$A$259)), 0)),"")</f>
        <v>322</v>
      </c>
      <c r="B112" s="114">
        <f>IF($A112="","",VLOOKUP($A112,'Annex 2 EHV charges'!$A:$O,2,0))</f>
        <v>322</v>
      </c>
      <c r="C112" s="115">
        <f>IF($A112="","",VLOOKUP($A112,'Annex 2 EHV charges'!$A:$O,3,0))</f>
        <v>1300035364707</v>
      </c>
      <c r="D112" s="114" t="str">
        <f>IF($A112="","",VLOOKUP($A112,'Annex 2 EHV charges'!$A:$O,7,0))</f>
        <v>Bentley Motor Cars Ltd</v>
      </c>
      <c r="E112" s="119">
        <f>IFERROR(IF(VLOOKUP($A112,'Annex 2 EHV charges'!$A:$O,8,FALSE)=0,"",VLOOKUP($A112,'Annex 2 EHV charges'!$A:$O,8,FALSE)),"")</f>
        <v>0.94599999999999995</v>
      </c>
      <c r="F112" s="120">
        <f>IFERROR(IF(VLOOKUP($A112,'Annex 2 EHV charges'!$A:$O,9,FALSE)=0,"",VLOOKUP($A112,'Annex 2 EHV charges'!$A:$O,9,FALSE)),"")</f>
        <v>211.59</v>
      </c>
      <c r="G112" s="121">
        <f>IFERROR(IF(VLOOKUP($A112,'Annex 2 EHV charges'!$A:$O,10,FALSE)=0,"",VLOOKUP($A112,'Annex 2 EHV charges'!$A:$O,10,FALSE)),"")</f>
        <v>6.83</v>
      </c>
      <c r="H112" s="121">
        <f>IFERROR(IF(VLOOKUP($A112,'Annex 2 EHV charges'!$A:$O,11,FALSE)=0,"",VLOOKUP($A112,'Annex 2 EHV charges'!$A:$O,11,FALSE)),"")</f>
        <v>6.83</v>
      </c>
    </row>
    <row r="113" spans="1:8" ht="12.75" customHeight="1" x14ac:dyDescent="0.2">
      <c r="A113" s="114">
        <f t="array" ref="A113">IFERROR(INDEX('Annex 2 EHV charges'!$A$11:$A$259, MATCH(0, IF(ISBLANK('Annex 2 EHV charges'!$A$11:$A$259),1, COUNTIF(A$4:$A112, 'Annex 2 EHV charges'!$A$11:$A$259)), 0)),"")</f>
        <v>323</v>
      </c>
      <c r="B113" s="114">
        <f>IF($A113="","",VLOOKUP($A113,'Annex 2 EHV charges'!$A:$O,2,0))</f>
        <v>323</v>
      </c>
      <c r="C113" s="115">
        <f>IF($A113="","",VLOOKUP($A113,'Annex 2 EHV charges'!$A:$O,3,0))</f>
        <v>1300035366379</v>
      </c>
      <c r="D113" s="114" t="str">
        <f>IF($A113="","",VLOOKUP($A113,'Annex 2 EHV charges'!$A:$O,7,0))</f>
        <v>Tarmac Limited</v>
      </c>
      <c r="E113" s="119" t="str">
        <f>IFERROR(IF(VLOOKUP($A113,'Annex 2 EHV charges'!$A:$O,8,FALSE)=0,"",VLOOKUP($A113,'Annex 2 EHV charges'!$A:$O,8,FALSE)),"")</f>
        <v>-</v>
      </c>
      <c r="F113" s="120">
        <f>IFERROR(IF(VLOOKUP($A113,'Annex 2 EHV charges'!$A:$O,9,FALSE)=0,"",VLOOKUP($A113,'Annex 2 EHV charges'!$A:$O,9,FALSE)),"")</f>
        <v>105.79</v>
      </c>
      <c r="G113" s="121">
        <f>IFERROR(IF(VLOOKUP($A113,'Annex 2 EHV charges'!$A:$O,10,FALSE)=0,"",VLOOKUP($A113,'Annex 2 EHV charges'!$A:$O,10,FALSE)),"")</f>
        <v>4.2699999999999996</v>
      </c>
      <c r="H113" s="121">
        <f>IFERROR(IF(VLOOKUP($A113,'Annex 2 EHV charges'!$A:$O,11,FALSE)=0,"",VLOOKUP($A113,'Annex 2 EHV charges'!$A:$O,11,FALSE)),"")</f>
        <v>4.2699999999999996</v>
      </c>
    </row>
    <row r="114" spans="1:8" ht="12.75" customHeight="1" x14ac:dyDescent="0.2">
      <c r="A114" s="114">
        <f t="array" ref="A114">IFERROR(INDEX('Annex 2 EHV charges'!$A$11:$A$259, MATCH(0, IF(ISBLANK('Annex 2 EHV charges'!$A$11:$A$259),1, COUNTIF(A$4:$A113, 'Annex 2 EHV charges'!$A$11:$A$259)), 0)),"")</f>
        <v>324</v>
      </c>
      <c r="B114" s="114">
        <f>IF($A114="","",VLOOKUP($A114,'Annex 2 EHV charges'!$A:$O,2,0))</f>
        <v>324</v>
      </c>
      <c r="C114" s="115">
        <f>IF($A114="","",VLOOKUP($A114,'Annex 2 EHV charges'!$A:$O,3,0))</f>
        <v>1300035369760</v>
      </c>
      <c r="D114" s="114" t="str">
        <f>IF($A114="","",VLOOKUP($A114,'Annex 2 EHV charges'!$A:$O,7,0))</f>
        <v>Texplan</v>
      </c>
      <c r="E114" s="119">
        <f>IFERROR(IF(VLOOKUP($A114,'Annex 2 EHV charges'!$A:$O,8,FALSE)=0,"",VLOOKUP($A114,'Annex 2 EHV charges'!$A:$O,8,FALSE)),"")</f>
        <v>0.65</v>
      </c>
      <c r="F114" s="120">
        <f>IFERROR(IF(VLOOKUP($A114,'Annex 2 EHV charges'!$A:$O,9,FALSE)=0,"",VLOOKUP($A114,'Annex 2 EHV charges'!$A:$O,9,FALSE)),"")</f>
        <v>211.59</v>
      </c>
      <c r="G114" s="121">
        <f>IFERROR(IF(VLOOKUP($A114,'Annex 2 EHV charges'!$A:$O,10,FALSE)=0,"",VLOOKUP($A114,'Annex 2 EHV charges'!$A:$O,10,FALSE)),"")</f>
        <v>10.07</v>
      </c>
      <c r="H114" s="121">
        <f>IFERROR(IF(VLOOKUP($A114,'Annex 2 EHV charges'!$A:$O,11,FALSE)=0,"",VLOOKUP($A114,'Annex 2 EHV charges'!$A:$O,11,FALSE)),"")</f>
        <v>10.07</v>
      </c>
    </row>
    <row r="115" spans="1:8" ht="12.75" customHeight="1" x14ac:dyDescent="0.2">
      <c r="A115" s="114">
        <f t="array" ref="A115">IFERROR(INDEX('Annex 2 EHV charges'!$A$11:$A$259, MATCH(0, IF(ISBLANK('Annex 2 EHV charges'!$A$11:$A$259),1, COUNTIF(A$4:$A114, 'Annex 2 EHV charges'!$A$11:$A$259)), 0)),"")</f>
        <v>325</v>
      </c>
      <c r="B115" s="114">
        <f>IF($A115="","",VLOOKUP($A115,'Annex 2 EHV charges'!$A:$O,2,0))</f>
        <v>325</v>
      </c>
      <c r="C115" s="115">
        <f>IF($A115="","",VLOOKUP($A115,'Annex 2 EHV charges'!$A:$O,3,0))</f>
        <v>1300051555440</v>
      </c>
      <c r="D115" s="114" t="str">
        <f>IF($A115="","",VLOOKUP($A115,'Annex 2 EHV charges'!$A:$O,7,0))</f>
        <v>SCA</v>
      </c>
      <c r="E115" s="119" t="str">
        <f>IFERROR(IF(VLOOKUP($A115,'Annex 2 EHV charges'!$A:$O,8,FALSE)=0,"",VLOOKUP($A115,'Annex 2 EHV charges'!$A:$O,8,FALSE)),"")</f>
        <v>-</v>
      </c>
      <c r="F115" s="120">
        <f>IFERROR(IF(VLOOKUP($A115,'Annex 2 EHV charges'!$A:$O,9,FALSE)=0,"",VLOOKUP($A115,'Annex 2 EHV charges'!$A:$O,9,FALSE)),"")</f>
        <v>211.59</v>
      </c>
      <c r="G115" s="121">
        <f>IFERROR(IF(VLOOKUP($A115,'Annex 2 EHV charges'!$A:$O,10,FALSE)=0,"",VLOOKUP($A115,'Annex 2 EHV charges'!$A:$O,10,FALSE)),"")</f>
        <v>12.31</v>
      </c>
      <c r="H115" s="121">
        <f>IFERROR(IF(VLOOKUP($A115,'Annex 2 EHV charges'!$A:$O,11,FALSE)=0,"",VLOOKUP($A115,'Annex 2 EHV charges'!$A:$O,11,FALSE)),"")</f>
        <v>12.31</v>
      </c>
    </row>
    <row r="116" spans="1:8" ht="12.75" customHeight="1" x14ac:dyDescent="0.2">
      <c r="A116" s="114">
        <f t="array" ref="A116">IFERROR(INDEX('Annex 2 EHV charges'!$A$11:$A$259, MATCH(0, IF(ISBLANK('Annex 2 EHV charges'!$A$11:$A$259),1, COUNTIF(A$4:$A115, 'Annex 2 EHV charges'!$A$11:$A$259)), 0)),"")</f>
        <v>326</v>
      </c>
      <c r="B116" s="114">
        <f>IF($A116="","",VLOOKUP($A116,'Annex 2 EHV charges'!$A:$O,2,0))</f>
        <v>326</v>
      </c>
      <c r="C116" s="115">
        <f>IF($A116="","",VLOOKUP($A116,'Annex 2 EHV charges'!$A:$O,3,0))</f>
        <v>1300052619849</v>
      </c>
      <c r="D116" s="114" t="str">
        <f>IF($A116="","",VLOOKUP($A116,'Annex 2 EHV charges'!$A:$O,7,0))</f>
        <v>Somerfield Plc</v>
      </c>
      <c r="E116" s="119">
        <f>IFERROR(IF(VLOOKUP($A116,'Annex 2 EHV charges'!$A:$O,8,FALSE)=0,"",VLOOKUP($A116,'Annex 2 EHV charges'!$A:$O,8,FALSE)),"")</f>
        <v>0.83399999999999996</v>
      </c>
      <c r="F116" s="120">
        <f>IFERROR(IF(VLOOKUP($A116,'Annex 2 EHV charges'!$A:$O,9,FALSE)=0,"",VLOOKUP($A116,'Annex 2 EHV charges'!$A:$O,9,FALSE)),"")</f>
        <v>211.59</v>
      </c>
      <c r="G116" s="121">
        <f>IFERROR(IF(VLOOKUP($A116,'Annex 2 EHV charges'!$A:$O,10,FALSE)=0,"",VLOOKUP($A116,'Annex 2 EHV charges'!$A:$O,10,FALSE)),"")</f>
        <v>5.01</v>
      </c>
      <c r="H116" s="121">
        <f>IFERROR(IF(VLOOKUP($A116,'Annex 2 EHV charges'!$A:$O,11,FALSE)=0,"",VLOOKUP($A116,'Annex 2 EHV charges'!$A:$O,11,FALSE)),"")</f>
        <v>5.01</v>
      </c>
    </row>
    <row r="117" spans="1:8" ht="12.75" customHeight="1" x14ac:dyDescent="0.2">
      <c r="A117" s="114">
        <f t="array" ref="A117">IFERROR(INDEX('Annex 2 EHV charges'!$A$11:$A$259, MATCH(0, IF(ISBLANK('Annex 2 EHV charges'!$A$11:$A$259),1, COUNTIF(A$4:$A116, 'Annex 2 EHV charges'!$A$11:$A$259)), 0)),"")</f>
        <v>328</v>
      </c>
      <c r="B117" s="114">
        <f>IF($A117="","",VLOOKUP($A117,'Annex 2 EHV charges'!$A:$O,2,0))</f>
        <v>328</v>
      </c>
      <c r="C117" s="115">
        <f>IF($A117="","",VLOOKUP($A117,'Annex 2 EHV charges'!$A:$O,3,0))</f>
        <v>1300035348662</v>
      </c>
      <c r="D117" s="114" t="str">
        <f>IF($A117="","",VLOOKUP($A117,'Annex 2 EHV charges'!$A:$O,7,0))</f>
        <v>Alliance &amp; Leicester Plc</v>
      </c>
      <c r="E117" s="119">
        <f>IFERROR(IF(VLOOKUP($A117,'Annex 2 EHV charges'!$A:$O,8,FALSE)=0,"",VLOOKUP($A117,'Annex 2 EHV charges'!$A:$O,8,FALSE)),"")</f>
        <v>2.9990000000000001</v>
      </c>
      <c r="F117" s="120">
        <f>IFERROR(IF(VLOOKUP($A117,'Annex 2 EHV charges'!$A:$O,9,FALSE)=0,"",VLOOKUP($A117,'Annex 2 EHV charges'!$A:$O,9,FALSE)),"")</f>
        <v>211.59</v>
      </c>
      <c r="G117" s="121">
        <f>IFERROR(IF(VLOOKUP($A117,'Annex 2 EHV charges'!$A:$O,10,FALSE)=0,"",VLOOKUP($A117,'Annex 2 EHV charges'!$A:$O,10,FALSE)),"")</f>
        <v>7.85</v>
      </c>
      <c r="H117" s="121">
        <f>IFERROR(IF(VLOOKUP($A117,'Annex 2 EHV charges'!$A:$O,11,FALSE)=0,"",VLOOKUP($A117,'Annex 2 EHV charges'!$A:$O,11,FALSE)),"")</f>
        <v>7.85</v>
      </c>
    </row>
    <row r="118" spans="1:8" ht="12.75" customHeight="1" x14ac:dyDescent="0.2">
      <c r="A118" s="114">
        <f t="array" ref="A118">IFERROR(INDEX('Annex 2 EHV charges'!$A$11:$A$259, MATCH(0, IF(ISBLANK('Annex 2 EHV charges'!$A$11:$A$259),1, COUNTIF(A$4:$A117, 'Annex 2 EHV charges'!$A$11:$A$259)), 0)),"")</f>
        <v>329</v>
      </c>
      <c r="B118" s="114">
        <f>IF($A118="","",VLOOKUP($A118,'Annex 2 EHV charges'!$A:$O,2,0))</f>
        <v>329</v>
      </c>
      <c r="C118" s="115">
        <f>IF($A118="","",VLOOKUP($A118,'Annex 2 EHV charges'!$A:$O,3,0))</f>
        <v>1300035349035</v>
      </c>
      <c r="D118" s="114" t="str">
        <f>IF($A118="","",VLOOKUP($A118,'Annex 2 EHV charges'!$A:$O,7,0))</f>
        <v>Dairy Crest</v>
      </c>
      <c r="E118" s="119">
        <f>IFERROR(IF(VLOOKUP($A118,'Annex 2 EHV charges'!$A:$O,8,FALSE)=0,"",VLOOKUP($A118,'Annex 2 EHV charges'!$A:$O,8,FALSE)),"")</f>
        <v>1.5309999999999999</v>
      </c>
      <c r="F118" s="120">
        <f>IFERROR(IF(VLOOKUP($A118,'Annex 2 EHV charges'!$A:$O,9,FALSE)=0,"",VLOOKUP($A118,'Annex 2 EHV charges'!$A:$O,9,FALSE)),"")</f>
        <v>211.59</v>
      </c>
      <c r="G118" s="121">
        <f>IFERROR(IF(VLOOKUP($A118,'Annex 2 EHV charges'!$A:$O,10,FALSE)=0,"",VLOOKUP($A118,'Annex 2 EHV charges'!$A:$O,10,FALSE)),"")</f>
        <v>6.12</v>
      </c>
      <c r="H118" s="121">
        <f>IFERROR(IF(VLOOKUP($A118,'Annex 2 EHV charges'!$A:$O,11,FALSE)=0,"",VLOOKUP($A118,'Annex 2 EHV charges'!$A:$O,11,FALSE)),"")</f>
        <v>6.12</v>
      </c>
    </row>
    <row r="119" spans="1:8" ht="12.75" customHeight="1" x14ac:dyDescent="0.2">
      <c r="A119" s="114">
        <f t="array" ref="A119">IFERROR(INDEX('Annex 2 EHV charges'!$A$11:$A$259, MATCH(0, IF(ISBLANK('Annex 2 EHV charges'!$A$11:$A$259),1, COUNTIF(A$4:$A118, 'Annex 2 EHV charges'!$A$11:$A$259)), 0)),"")</f>
        <v>331</v>
      </c>
      <c r="B119" s="114">
        <f>IF($A119="","",VLOOKUP($A119,'Annex 2 EHV charges'!$A:$O,2,0))</f>
        <v>331</v>
      </c>
      <c r="C119" s="115">
        <f>IF($A119="","",VLOOKUP($A119,'Annex 2 EHV charges'!$A:$O,3,0))</f>
        <v>1300035349114</v>
      </c>
      <c r="D119" s="114" t="str">
        <f>IF($A119="","",VLOOKUP($A119,'Annex 2 EHV charges'!$A:$O,7,0))</f>
        <v>Kodak Ltd</v>
      </c>
      <c r="E119" s="119">
        <f>IFERROR(IF(VLOOKUP($A119,'Annex 2 EHV charges'!$A:$O,8,FALSE)=0,"",VLOOKUP($A119,'Annex 2 EHV charges'!$A:$O,8,FALSE)),"")</f>
        <v>1.5680000000000001</v>
      </c>
      <c r="F119" s="120">
        <f>IFERROR(IF(VLOOKUP($A119,'Annex 2 EHV charges'!$A:$O,9,FALSE)=0,"",VLOOKUP($A119,'Annex 2 EHV charges'!$A:$O,9,FALSE)),"")</f>
        <v>211.59</v>
      </c>
      <c r="G119" s="121">
        <f>IFERROR(IF(VLOOKUP($A119,'Annex 2 EHV charges'!$A:$O,10,FALSE)=0,"",VLOOKUP($A119,'Annex 2 EHV charges'!$A:$O,10,FALSE)),"")</f>
        <v>2.34</v>
      </c>
      <c r="H119" s="121">
        <f>IFERROR(IF(VLOOKUP($A119,'Annex 2 EHV charges'!$A:$O,11,FALSE)=0,"",VLOOKUP($A119,'Annex 2 EHV charges'!$A:$O,11,FALSE)),"")</f>
        <v>2.34</v>
      </c>
    </row>
    <row r="120" spans="1:8" ht="12.75" customHeight="1" x14ac:dyDescent="0.2">
      <c r="A120" s="114">
        <f t="array" ref="A120">IFERROR(INDEX('Annex 2 EHV charges'!$A$11:$A$259, MATCH(0, IF(ISBLANK('Annex 2 EHV charges'!$A$11:$A$259),1, COUNTIF(A$4:$A119, 'Annex 2 EHV charges'!$A$11:$A$259)), 0)),"")</f>
        <v>333</v>
      </c>
      <c r="B120" s="114">
        <f>IF($A120="","",VLOOKUP($A120,'Annex 2 EHV charges'!$A:$O,2,0))</f>
        <v>333</v>
      </c>
      <c r="C120" s="115">
        <f>IF($A120="","",VLOOKUP($A120,'Annex 2 EHV charges'!$A:$O,3,0))</f>
        <v>1300035349346</v>
      </c>
      <c r="D120" s="114" t="str">
        <f>IF($A120="","",VLOOKUP($A120,'Annex 2 EHV charges'!$A:$O,7,0))</f>
        <v>Thyssen Krupp (Group)</v>
      </c>
      <c r="E120" s="119">
        <f>IFERROR(IF(VLOOKUP($A120,'Annex 2 EHV charges'!$A:$O,8,FALSE)=0,"",VLOOKUP($A120,'Annex 2 EHV charges'!$A:$O,8,FALSE)),"")</f>
        <v>1.4730000000000001</v>
      </c>
      <c r="F120" s="120">
        <f>IFERROR(IF(VLOOKUP($A120,'Annex 2 EHV charges'!$A:$O,9,FALSE)=0,"",VLOOKUP($A120,'Annex 2 EHV charges'!$A:$O,9,FALSE)),"")</f>
        <v>211.59</v>
      </c>
      <c r="G120" s="121">
        <f>IFERROR(IF(VLOOKUP($A120,'Annex 2 EHV charges'!$A:$O,10,FALSE)=0,"",VLOOKUP($A120,'Annex 2 EHV charges'!$A:$O,10,FALSE)),"")</f>
        <v>5.72</v>
      </c>
      <c r="H120" s="121">
        <f>IFERROR(IF(VLOOKUP($A120,'Annex 2 EHV charges'!$A:$O,11,FALSE)=0,"",VLOOKUP($A120,'Annex 2 EHV charges'!$A:$O,11,FALSE)),"")</f>
        <v>5.72</v>
      </c>
    </row>
    <row r="121" spans="1:8" ht="12.75" customHeight="1" x14ac:dyDescent="0.2">
      <c r="A121" s="114">
        <f t="array" ref="A121">IFERROR(INDEX('Annex 2 EHV charges'!$A$11:$A$259, MATCH(0, IF(ISBLANK('Annex 2 EHV charges'!$A$11:$A$259),1, COUNTIF(A$4:$A120, 'Annex 2 EHV charges'!$A$11:$A$259)), 0)),"")</f>
        <v>334</v>
      </c>
      <c r="B121" s="114">
        <f>IF($A121="","",VLOOKUP($A121,'Annex 2 EHV charges'!$A:$O,2,0))</f>
        <v>334</v>
      </c>
      <c r="C121" s="115">
        <f>IF($A121="","",VLOOKUP($A121,'Annex 2 EHV charges'!$A:$O,3,0))</f>
        <v>1300035349355</v>
      </c>
      <c r="D121" s="114" t="str">
        <f>IF($A121="","",VLOOKUP($A121,'Annex 2 EHV charges'!$A:$O,7,0))</f>
        <v>New Horizon Global Ltd</v>
      </c>
      <c r="E121" s="119">
        <f>IFERROR(IF(VLOOKUP($A121,'Annex 2 EHV charges'!$A:$O,8,FALSE)=0,"",VLOOKUP($A121,'Annex 2 EHV charges'!$A:$O,8,FALSE)),"")</f>
        <v>1.601</v>
      </c>
      <c r="F121" s="120">
        <f>IFERROR(IF(VLOOKUP($A121,'Annex 2 EHV charges'!$A:$O,9,FALSE)=0,"",VLOOKUP($A121,'Annex 2 EHV charges'!$A:$O,9,FALSE)),"")</f>
        <v>211.59</v>
      </c>
      <c r="G121" s="121">
        <f>IFERROR(IF(VLOOKUP($A121,'Annex 2 EHV charges'!$A:$O,10,FALSE)=0,"",VLOOKUP($A121,'Annex 2 EHV charges'!$A:$O,10,FALSE)),"")</f>
        <v>3.65</v>
      </c>
      <c r="H121" s="121">
        <f>IFERROR(IF(VLOOKUP($A121,'Annex 2 EHV charges'!$A:$O,11,FALSE)=0,"",VLOOKUP($A121,'Annex 2 EHV charges'!$A:$O,11,FALSE)),"")</f>
        <v>3.65</v>
      </c>
    </row>
    <row r="122" spans="1:8" ht="12.75" customHeight="1" x14ac:dyDescent="0.2">
      <c r="A122" s="114">
        <f t="array" ref="A122">IFERROR(INDEX('Annex 2 EHV charges'!$A$11:$A$259, MATCH(0, IF(ISBLANK('Annex 2 EHV charges'!$A$11:$A$259),1, COUNTIF(A$4:$A121, 'Annex 2 EHV charges'!$A$11:$A$259)), 0)),"")</f>
        <v>335</v>
      </c>
      <c r="B122" s="114">
        <f>IF($A122="","",VLOOKUP($A122,'Annex 2 EHV charges'!$A:$O,2,0))</f>
        <v>335</v>
      </c>
      <c r="C122" s="115">
        <f>IF($A122="","",VLOOKUP($A122,'Annex 2 EHV charges'!$A:$O,3,0))</f>
        <v>1300035349639</v>
      </c>
      <c r="D122" s="114" t="str">
        <f>IF($A122="","",VLOOKUP($A122,'Annex 2 EHV charges'!$A:$O,7,0))</f>
        <v>Seaforth Cornmill</v>
      </c>
      <c r="E122" s="119">
        <f>IFERROR(IF(VLOOKUP($A122,'Annex 2 EHV charges'!$A:$O,8,FALSE)=0,"",VLOOKUP($A122,'Annex 2 EHV charges'!$A:$O,8,FALSE)),"")</f>
        <v>1.512</v>
      </c>
      <c r="F122" s="120">
        <f>IFERROR(IF(VLOOKUP($A122,'Annex 2 EHV charges'!$A:$O,9,FALSE)=0,"",VLOOKUP($A122,'Annex 2 EHV charges'!$A:$O,9,FALSE)),"")</f>
        <v>211.59</v>
      </c>
      <c r="G122" s="121">
        <f>IFERROR(IF(VLOOKUP($A122,'Annex 2 EHV charges'!$A:$O,10,FALSE)=0,"",VLOOKUP($A122,'Annex 2 EHV charges'!$A:$O,10,FALSE)),"")</f>
        <v>7.38</v>
      </c>
      <c r="H122" s="121">
        <f>IFERROR(IF(VLOOKUP($A122,'Annex 2 EHV charges'!$A:$O,11,FALSE)=0,"",VLOOKUP($A122,'Annex 2 EHV charges'!$A:$O,11,FALSE)),"")</f>
        <v>7.38</v>
      </c>
    </row>
    <row r="123" spans="1:8" ht="12.75" customHeight="1" x14ac:dyDescent="0.2">
      <c r="A123" s="114">
        <f t="array" ref="A123">IFERROR(INDEX('Annex 2 EHV charges'!$A$11:$A$259, MATCH(0, IF(ISBLANK('Annex 2 EHV charges'!$A$11:$A$259),1, COUNTIF(A$4:$A122, 'Annex 2 EHV charges'!$A$11:$A$259)), 0)),"")</f>
        <v>337</v>
      </c>
      <c r="B123" s="114">
        <f>IF($A123="","",VLOOKUP($A123,'Annex 2 EHV charges'!$A:$O,2,0))</f>
        <v>337</v>
      </c>
      <c r="C123" s="115">
        <f>IF($A123="","",VLOOKUP($A123,'Annex 2 EHV charges'!$A:$O,3,0))</f>
        <v>1300035350680</v>
      </c>
      <c r="D123" s="114" t="str">
        <f>IF($A123="","",VLOOKUP($A123,'Annex 2 EHV charges'!$A:$O,7,0))</f>
        <v>News International Plc</v>
      </c>
      <c r="E123" s="119">
        <f>IFERROR(IF(VLOOKUP($A123,'Annex 2 EHV charges'!$A:$O,8,FALSE)=0,"",VLOOKUP($A123,'Annex 2 EHV charges'!$A:$O,8,FALSE)),"")</f>
        <v>1.5209999999999999</v>
      </c>
      <c r="F123" s="120">
        <f>IFERROR(IF(VLOOKUP($A123,'Annex 2 EHV charges'!$A:$O,9,FALSE)=0,"",VLOOKUP($A123,'Annex 2 EHV charges'!$A:$O,9,FALSE)),"")</f>
        <v>211.59</v>
      </c>
      <c r="G123" s="121">
        <f>IFERROR(IF(VLOOKUP($A123,'Annex 2 EHV charges'!$A:$O,10,FALSE)=0,"",VLOOKUP($A123,'Annex 2 EHV charges'!$A:$O,10,FALSE)),"")</f>
        <v>3.8</v>
      </c>
      <c r="H123" s="121">
        <f>IFERROR(IF(VLOOKUP($A123,'Annex 2 EHV charges'!$A:$O,11,FALSE)=0,"",VLOOKUP($A123,'Annex 2 EHV charges'!$A:$O,11,FALSE)),"")</f>
        <v>3.8</v>
      </c>
    </row>
    <row r="124" spans="1:8" ht="12.75" customHeight="1" x14ac:dyDescent="0.2">
      <c r="A124" s="114">
        <f t="array" ref="A124">IFERROR(INDEX('Annex 2 EHV charges'!$A$11:$A$259, MATCH(0, IF(ISBLANK('Annex 2 EHV charges'!$A$11:$A$259),1, COUNTIF(A$4:$A123, 'Annex 2 EHV charges'!$A$11:$A$259)), 0)),"")</f>
        <v>338</v>
      </c>
      <c r="B124" s="114">
        <f>IF($A124="","",VLOOKUP($A124,'Annex 2 EHV charges'!$A:$O,2,0))</f>
        <v>338</v>
      </c>
      <c r="C124" s="115">
        <f>IF($A124="","",VLOOKUP($A124,'Annex 2 EHV charges'!$A:$O,3,0))</f>
        <v>1300035351248</v>
      </c>
      <c r="D124" s="114" t="str">
        <f>IF($A124="","",VLOOKUP($A124,'Annex 2 EHV charges'!$A:$O,7,0))</f>
        <v>Essex International Limited</v>
      </c>
      <c r="E124" s="119">
        <f>IFERROR(IF(VLOOKUP($A124,'Annex 2 EHV charges'!$A:$O,8,FALSE)=0,"",VLOOKUP($A124,'Annex 2 EHV charges'!$A:$O,8,FALSE)),"")</f>
        <v>0.16500000000000001</v>
      </c>
      <c r="F124" s="120">
        <f>IFERROR(IF(VLOOKUP($A124,'Annex 2 EHV charges'!$A:$O,9,FALSE)=0,"",VLOOKUP($A124,'Annex 2 EHV charges'!$A:$O,9,FALSE)),"")</f>
        <v>211.59</v>
      </c>
      <c r="G124" s="121">
        <f>IFERROR(IF(VLOOKUP($A124,'Annex 2 EHV charges'!$A:$O,10,FALSE)=0,"",VLOOKUP($A124,'Annex 2 EHV charges'!$A:$O,10,FALSE)),"")</f>
        <v>5.68</v>
      </c>
      <c r="H124" s="121">
        <f>IFERROR(IF(VLOOKUP($A124,'Annex 2 EHV charges'!$A:$O,11,FALSE)=0,"",VLOOKUP($A124,'Annex 2 EHV charges'!$A:$O,11,FALSE)),"")</f>
        <v>5.68</v>
      </c>
    </row>
    <row r="125" spans="1:8" ht="12.75" customHeight="1" x14ac:dyDescent="0.2">
      <c r="A125" s="114">
        <f t="array" ref="A125">IFERROR(INDEX('Annex 2 EHV charges'!$A$11:$A$259, MATCH(0, IF(ISBLANK('Annex 2 EHV charges'!$A$11:$A$259),1, COUNTIF(A$4:$A124, 'Annex 2 EHV charges'!$A$11:$A$259)), 0)),"")</f>
        <v>339</v>
      </c>
      <c r="B125" s="114">
        <f>IF($A125="","",VLOOKUP($A125,'Annex 2 EHV charges'!$A:$O,2,0))</f>
        <v>339</v>
      </c>
      <c r="C125" s="115">
        <f>IF($A125="","",VLOOKUP($A125,'Annex 2 EHV charges'!$A:$O,3,0))</f>
        <v>1300035351735</v>
      </c>
      <c r="D125" s="114" t="str">
        <f>IF($A125="","",VLOOKUP($A125,'Annex 2 EHV charges'!$A:$O,7,0))</f>
        <v>Elizabeth II Law Courts</v>
      </c>
      <c r="E125" s="119" t="str">
        <f>IFERROR(IF(VLOOKUP($A125,'Annex 2 EHV charges'!$A:$O,8,FALSE)=0,"",VLOOKUP($A125,'Annex 2 EHV charges'!$A:$O,8,FALSE)),"")</f>
        <v>-</v>
      </c>
      <c r="F125" s="120">
        <f>IFERROR(IF(VLOOKUP($A125,'Annex 2 EHV charges'!$A:$O,9,FALSE)=0,"",VLOOKUP($A125,'Annex 2 EHV charges'!$A:$O,9,FALSE)),"")</f>
        <v>211.59</v>
      </c>
      <c r="G125" s="121">
        <f>IFERROR(IF(VLOOKUP($A125,'Annex 2 EHV charges'!$A:$O,10,FALSE)=0,"",VLOOKUP($A125,'Annex 2 EHV charges'!$A:$O,10,FALSE)),"")</f>
        <v>2.96</v>
      </c>
      <c r="H125" s="121">
        <f>IFERROR(IF(VLOOKUP($A125,'Annex 2 EHV charges'!$A:$O,11,FALSE)=0,"",VLOOKUP($A125,'Annex 2 EHV charges'!$A:$O,11,FALSE)),"")</f>
        <v>2.96</v>
      </c>
    </row>
    <row r="126" spans="1:8" ht="12.75" customHeight="1" x14ac:dyDescent="0.2">
      <c r="A126" s="114">
        <f t="array" ref="A126">IFERROR(INDEX('Annex 2 EHV charges'!$A$11:$A$259, MATCH(0, IF(ISBLANK('Annex 2 EHV charges'!$A$11:$A$259),1, COUNTIF(A$4:$A125, 'Annex 2 EHV charges'!$A$11:$A$259)), 0)),"")</f>
        <v>340</v>
      </c>
      <c r="B126" s="114">
        <f>IF($A126="","",VLOOKUP($A126,'Annex 2 EHV charges'!$A:$O,2,0))</f>
        <v>340</v>
      </c>
      <c r="C126" s="115">
        <f>IF($A126="","",VLOOKUP($A126,'Annex 2 EHV charges'!$A:$O,3,0))</f>
        <v>1300035351967</v>
      </c>
      <c r="D126" s="114" t="str">
        <f>IF($A126="","",VLOOKUP($A126,'Annex 2 EHV charges'!$A:$O,7,0))</f>
        <v>Downing Property Services Ltd</v>
      </c>
      <c r="E126" s="119" t="str">
        <f>IFERROR(IF(VLOOKUP($A126,'Annex 2 EHV charges'!$A:$O,8,FALSE)=0,"",VLOOKUP($A126,'Annex 2 EHV charges'!$A:$O,8,FALSE)),"")</f>
        <v>-</v>
      </c>
      <c r="F126" s="120">
        <f>IFERROR(IF(VLOOKUP($A126,'Annex 2 EHV charges'!$A:$O,9,FALSE)=0,"",VLOOKUP($A126,'Annex 2 EHV charges'!$A:$O,9,FALSE)),"")</f>
        <v>211.59</v>
      </c>
      <c r="G126" s="121">
        <f>IFERROR(IF(VLOOKUP($A126,'Annex 2 EHV charges'!$A:$O,10,FALSE)=0,"",VLOOKUP($A126,'Annex 2 EHV charges'!$A:$O,10,FALSE)),"")</f>
        <v>5.99</v>
      </c>
      <c r="H126" s="121">
        <f>IFERROR(IF(VLOOKUP($A126,'Annex 2 EHV charges'!$A:$O,11,FALSE)=0,"",VLOOKUP($A126,'Annex 2 EHV charges'!$A:$O,11,FALSE)),"")</f>
        <v>5.99</v>
      </c>
    </row>
    <row r="127" spans="1:8" ht="12.75" customHeight="1" x14ac:dyDescent="0.2">
      <c r="A127" s="114">
        <f t="array" ref="A127">IFERROR(INDEX('Annex 2 EHV charges'!$A$11:$A$259, MATCH(0, IF(ISBLANK('Annex 2 EHV charges'!$A$11:$A$259),1, COUNTIF(A$4:$A126, 'Annex 2 EHV charges'!$A$11:$A$259)), 0)),"")</f>
        <v>341</v>
      </c>
      <c r="B127" s="114">
        <f>IF($A127="","",VLOOKUP($A127,'Annex 2 EHV charges'!$A:$O,2,0))</f>
        <v>341</v>
      </c>
      <c r="C127" s="115">
        <f>IF($A127="","",VLOOKUP($A127,'Annex 2 EHV charges'!$A:$O,3,0))</f>
        <v>1300035352739</v>
      </c>
      <c r="D127" s="114" t="str">
        <f>IF($A127="","",VLOOKUP($A127,'Annex 2 EHV charges'!$A:$O,7,0))</f>
        <v>Canada Dock</v>
      </c>
      <c r="E127" s="119" t="str">
        <f>IFERROR(IF(VLOOKUP($A127,'Annex 2 EHV charges'!$A:$O,8,FALSE)=0,"",VLOOKUP($A127,'Annex 2 EHV charges'!$A:$O,8,FALSE)),"")</f>
        <v>-</v>
      </c>
      <c r="F127" s="120">
        <f>IFERROR(IF(VLOOKUP($A127,'Annex 2 EHV charges'!$A:$O,9,FALSE)=0,"",VLOOKUP($A127,'Annex 2 EHV charges'!$A:$O,9,FALSE)),"")</f>
        <v>211.59</v>
      </c>
      <c r="G127" s="121">
        <f>IFERROR(IF(VLOOKUP($A127,'Annex 2 EHV charges'!$A:$O,10,FALSE)=0,"",VLOOKUP($A127,'Annex 2 EHV charges'!$A:$O,10,FALSE)),"")</f>
        <v>5.68</v>
      </c>
      <c r="H127" s="121">
        <f>IFERROR(IF(VLOOKUP($A127,'Annex 2 EHV charges'!$A:$O,11,FALSE)=0,"",VLOOKUP($A127,'Annex 2 EHV charges'!$A:$O,11,FALSE)),"")</f>
        <v>5.68</v>
      </c>
    </row>
    <row r="128" spans="1:8" ht="12.75" customHeight="1" x14ac:dyDescent="0.2">
      <c r="A128" s="114">
        <f t="array" ref="A128">IFERROR(INDEX('Annex 2 EHV charges'!$A$11:$A$259, MATCH(0, IF(ISBLANK('Annex 2 EHV charges'!$A$11:$A$259),1, COUNTIF(A$4:$A127, 'Annex 2 EHV charges'!$A$11:$A$259)), 0)),"")</f>
        <v>343</v>
      </c>
      <c r="B128" s="114">
        <f>IF($A128="","",VLOOKUP($A128,'Annex 2 EHV charges'!$A:$O,2,0))</f>
        <v>343</v>
      </c>
      <c r="C128" s="115">
        <f>IF($A128="","",VLOOKUP($A128,'Annex 2 EHV charges'!$A:$O,3,0))</f>
        <v>1300035352970</v>
      </c>
      <c r="D128" s="114" t="str">
        <f>IF($A128="","",VLOOKUP($A128,'Annex 2 EHV charges'!$A:$O,7,0))</f>
        <v>Liverpool Airport</v>
      </c>
      <c r="E128" s="119" t="str">
        <f>IFERROR(IF(VLOOKUP($A128,'Annex 2 EHV charges'!$A:$O,8,FALSE)=0,"",VLOOKUP($A128,'Annex 2 EHV charges'!$A:$O,8,FALSE)),"")</f>
        <v>-</v>
      </c>
      <c r="F128" s="120">
        <f>IFERROR(IF(VLOOKUP($A128,'Annex 2 EHV charges'!$A:$O,9,FALSE)=0,"",VLOOKUP($A128,'Annex 2 EHV charges'!$A:$O,9,FALSE)),"")</f>
        <v>211.59</v>
      </c>
      <c r="G128" s="121">
        <f>IFERROR(IF(VLOOKUP($A128,'Annex 2 EHV charges'!$A:$O,10,FALSE)=0,"",VLOOKUP($A128,'Annex 2 EHV charges'!$A:$O,10,FALSE)),"")</f>
        <v>10.71</v>
      </c>
      <c r="H128" s="121">
        <f>IFERROR(IF(VLOOKUP($A128,'Annex 2 EHV charges'!$A:$O,11,FALSE)=0,"",VLOOKUP($A128,'Annex 2 EHV charges'!$A:$O,11,FALSE)),"")</f>
        <v>10.71</v>
      </c>
    </row>
    <row r="129" spans="1:8" ht="12.75" customHeight="1" x14ac:dyDescent="0.2">
      <c r="A129" s="114">
        <f t="array" ref="A129">IFERROR(INDEX('Annex 2 EHV charges'!$A$11:$A$259, MATCH(0, IF(ISBLANK('Annex 2 EHV charges'!$A$11:$A$259),1, COUNTIF(A$4:$A128, 'Annex 2 EHV charges'!$A$11:$A$259)), 0)),"")</f>
        <v>344</v>
      </c>
      <c r="B129" s="114">
        <f>IF($A129="","",VLOOKUP($A129,'Annex 2 EHV charges'!$A:$O,2,0))</f>
        <v>344</v>
      </c>
      <c r="C129" s="115">
        <f>IF($A129="","",VLOOKUP($A129,'Annex 2 EHV charges'!$A:$O,3,0))</f>
        <v>1300035354179</v>
      </c>
      <c r="D129" s="114" t="str">
        <f>IF($A129="","",VLOOKUP($A129,'Annex 2 EHV charges'!$A:$O,7,0))</f>
        <v>HP Chemie Pelzer Uk Ltd</v>
      </c>
      <c r="E129" s="119" t="str">
        <f>IFERROR(IF(VLOOKUP($A129,'Annex 2 EHV charges'!$A:$O,8,FALSE)=0,"",VLOOKUP($A129,'Annex 2 EHV charges'!$A:$O,8,FALSE)),"")</f>
        <v>-</v>
      </c>
      <c r="F129" s="120">
        <f>IFERROR(IF(VLOOKUP($A129,'Annex 2 EHV charges'!$A:$O,9,FALSE)=0,"",VLOOKUP($A129,'Annex 2 EHV charges'!$A:$O,9,FALSE)),"")</f>
        <v>211.59</v>
      </c>
      <c r="G129" s="121">
        <f>IFERROR(IF(VLOOKUP($A129,'Annex 2 EHV charges'!$A:$O,10,FALSE)=0,"",VLOOKUP($A129,'Annex 2 EHV charges'!$A:$O,10,FALSE)),"")</f>
        <v>7.58</v>
      </c>
      <c r="H129" s="121">
        <f>IFERROR(IF(VLOOKUP($A129,'Annex 2 EHV charges'!$A:$O,11,FALSE)=0,"",VLOOKUP($A129,'Annex 2 EHV charges'!$A:$O,11,FALSE)),"")</f>
        <v>7.58</v>
      </c>
    </row>
    <row r="130" spans="1:8" ht="12.75" customHeight="1" x14ac:dyDescent="0.2">
      <c r="A130" s="114">
        <f t="array" ref="A130">IFERROR(INDEX('Annex 2 EHV charges'!$A$11:$A$259, MATCH(0, IF(ISBLANK('Annex 2 EHV charges'!$A$11:$A$259),1, COUNTIF(A$4:$A129, 'Annex 2 EHV charges'!$A$11:$A$259)), 0)),"")</f>
        <v>345</v>
      </c>
      <c r="B130" s="114">
        <f>IF($A130="","",VLOOKUP($A130,'Annex 2 EHV charges'!$A:$O,2,0))</f>
        <v>345</v>
      </c>
      <c r="C130" s="115">
        <f>IF($A130="","",VLOOKUP($A130,'Annex 2 EHV charges'!$A:$O,3,0))</f>
        <v>1300035354986</v>
      </c>
      <c r="D130" s="114" t="str">
        <f>IF($A130="","",VLOOKUP($A130,'Annex 2 EHV charges'!$A:$O,7,0))</f>
        <v>Novelis Uk Ltd</v>
      </c>
      <c r="E130" s="119" t="str">
        <f>IFERROR(IF(VLOOKUP($A130,'Annex 2 EHV charges'!$A:$O,8,FALSE)=0,"",VLOOKUP($A130,'Annex 2 EHV charges'!$A:$O,8,FALSE)),"")</f>
        <v>-</v>
      </c>
      <c r="F130" s="120">
        <f>IFERROR(IF(VLOOKUP($A130,'Annex 2 EHV charges'!$A:$O,9,FALSE)=0,"",VLOOKUP($A130,'Annex 2 EHV charges'!$A:$O,9,FALSE)),"")</f>
        <v>211.59</v>
      </c>
      <c r="G130" s="121">
        <f>IFERROR(IF(VLOOKUP($A130,'Annex 2 EHV charges'!$A:$O,10,FALSE)=0,"",VLOOKUP($A130,'Annex 2 EHV charges'!$A:$O,10,FALSE)),"")</f>
        <v>10.87</v>
      </c>
      <c r="H130" s="121">
        <f>IFERROR(IF(VLOOKUP($A130,'Annex 2 EHV charges'!$A:$O,11,FALSE)=0,"",VLOOKUP($A130,'Annex 2 EHV charges'!$A:$O,11,FALSE)),"")</f>
        <v>10.87</v>
      </c>
    </row>
    <row r="131" spans="1:8" ht="12.75" customHeight="1" x14ac:dyDescent="0.2">
      <c r="A131" s="114">
        <f t="array" ref="A131">IFERROR(INDEX('Annex 2 EHV charges'!$A$11:$A$259, MATCH(0, IF(ISBLANK('Annex 2 EHV charges'!$A$11:$A$259),1, COUNTIF(A$4:$A130, 'Annex 2 EHV charges'!$A$11:$A$259)), 0)),"")</f>
        <v>346</v>
      </c>
      <c r="B131" s="114">
        <f>IF($A131="","",VLOOKUP($A131,'Annex 2 EHV charges'!$A:$O,2,0))</f>
        <v>346</v>
      </c>
      <c r="C131" s="115">
        <f>IF($A131="","",VLOOKUP($A131,'Annex 2 EHV charges'!$A:$O,3,0))</f>
        <v>1300035355118</v>
      </c>
      <c r="D131" s="114" t="str">
        <f>IF($A131="","",VLOOKUP($A131,'Annex 2 EHV charges'!$A:$O,7,0))</f>
        <v>PQ Silicas UK Ltd</v>
      </c>
      <c r="E131" s="119" t="str">
        <f>IFERROR(IF(VLOOKUP($A131,'Annex 2 EHV charges'!$A:$O,8,FALSE)=0,"",VLOOKUP($A131,'Annex 2 EHV charges'!$A:$O,8,FALSE)),"")</f>
        <v>-</v>
      </c>
      <c r="F131" s="120">
        <f>IFERROR(IF(VLOOKUP($A131,'Annex 2 EHV charges'!$A:$O,9,FALSE)=0,"",VLOOKUP($A131,'Annex 2 EHV charges'!$A:$O,9,FALSE)),"")</f>
        <v>317.38</v>
      </c>
      <c r="G131" s="121">
        <f>IFERROR(IF(VLOOKUP($A131,'Annex 2 EHV charges'!$A:$O,10,FALSE)=0,"",VLOOKUP($A131,'Annex 2 EHV charges'!$A:$O,10,FALSE)),"")</f>
        <v>7.3</v>
      </c>
      <c r="H131" s="121">
        <f>IFERROR(IF(VLOOKUP($A131,'Annex 2 EHV charges'!$A:$O,11,FALSE)=0,"",VLOOKUP($A131,'Annex 2 EHV charges'!$A:$O,11,FALSE)),"")</f>
        <v>7.3</v>
      </c>
    </row>
    <row r="132" spans="1:8" ht="12.75" customHeight="1" x14ac:dyDescent="0.2">
      <c r="A132" s="114">
        <f t="array" ref="A132">IFERROR(INDEX('Annex 2 EHV charges'!$A$11:$A$259, MATCH(0, IF(ISBLANK('Annex 2 EHV charges'!$A$11:$A$259),1, COUNTIF(A$4:$A131, 'Annex 2 EHV charges'!$A$11:$A$259)), 0)),"")</f>
        <v>347</v>
      </c>
      <c r="B132" s="114">
        <f>IF($A132="","",VLOOKUP($A132,'Annex 2 EHV charges'!$A:$O,2,0))</f>
        <v>347</v>
      </c>
      <c r="C132" s="115">
        <f>IF($A132="","",VLOOKUP($A132,'Annex 2 EHV charges'!$A:$O,3,0))</f>
        <v>1300035355136</v>
      </c>
      <c r="D132" s="114" t="str">
        <f>IF($A132="","",VLOOKUP($A132,'Annex 2 EHV charges'!$A:$O,7,0))</f>
        <v>Baronet Works</v>
      </c>
      <c r="E132" s="119" t="str">
        <f>IFERROR(IF(VLOOKUP($A132,'Annex 2 EHV charges'!$A:$O,8,FALSE)=0,"",VLOOKUP($A132,'Annex 2 EHV charges'!$A:$O,8,FALSE)),"")</f>
        <v>-</v>
      </c>
      <c r="F132" s="120">
        <f>IFERROR(IF(VLOOKUP($A132,'Annex 2 EHV charges'!$A:$O,9,FALSE)=0,"",VLOOKUP($A132,'Annex 2 EHV charges'!$A:$O,9,FALSE)),"")</f>
        <v>3116.08</v>
      </c>
      <c r="G132" s="121">
        <f>IFERROR(IF(VLOOKUP($A132,'Annex 2 EHV charges'!$A:$O,10,FALSE)=0,"",VLOOKUP($A132,'Annex 2 EHV charges'!$A:$O,10,FALSE)),"")</f>
        <v>7.79</v>
      </c>
      <c r="H132" s="121">
        <f>IFERROR(IF(VLOOKUP($A132,'Annex 2 EHV charges'!$A:$O,11,FALSE)=0,"",VLOOKUP($A132,'Annex 2 EHV charges'!$A:$O,11,FALSE)),"")</f>
        <v>7.79</v>
      </c>
    </row>
    <row r="133" spans="1:8" ht="12.75" customHeight="1" x14ac:dyDescent="0.2">
      <c r="A133" s="114">
        <f t="array" ref="A133">IFERROR(INDEX('Annex 2 EHV charges'!$A$11:$A$259, MATCH(0, IF(ISBLANK('Annex 2 EHV charges'!$A$11:$A$259),1, COUNTIF(A$4:$A132, 'Annex 2 EHV charges'!$A$11:$A$259)), 0)),"")</f>
        <v>348</v>
      </c>
      <c r="B133" s="114">
        <f>IF($A133="","",VLOOKUP($A133,'Annex 2 EHV charges'!$A:$O,2,0))</f>
        <v>348</v>
      </c>
      <c r="C133" s="115">
        <f>IF($A133="","",VLOOKUP($A133,'Annex 2 EHV charges'!$A:$O,3,0))</f>
        <v>1300035355749</v>
      </c>
      <c r="D133" s="114" t="str">
        <f>IF($A133="","",VLOOKUP($A133,'Annex 2 EHV charges'!$A:$O,7,0))</f>
        <v>Unifrax Ltd</v>
      </c>
      <c r="E133" s="119">
        <f>IFERROR(IF(VLOOKUP($A133,'Annex 2 EHV charges'!$A:$O,8,FALSE)=0,"",VLOOKUP($A133,'Annex 2 EHV charges'!$A:$O,8,FALSE)),"")</f>
        <v>0.82699999999999996</v>
      </c>
      <c r="F133" s="120">
        <f>IFERROR(IF(VLOOKUP($A133,'Annex 2 EHV charges'!$A:$O,9,FALSE)=0,"",VLOOKUP($A133,'Annex 2 EHV charges'!$A:$O,9,FALSE)),"")</f>
        <v>211.59</v>
      </c>
      <c r="G133" s="121">
        <f>IFERROR(IF(VLOOKUP($A133,'Annex 2 EHV charges'!$A:$O,10,FALSE)=0,"",VLOOKUP($A133,'Annex 2 EHV charges'!$A:$O,10,FALSE)),"")</f>
        <v>11.46</v>
      </c>
      <c r="H133" s="121">
        <f>IFERROR(IF(VLOOKUP($A133,'Annex 2 EHV charges'!$A:$O,11,FALSE)=0,"",VLOOKUP($A133,'Annex 2 EHV charges'!$A:$O,11,FALSE)),"")</f>
        <v>11.46</v>
      </c>
    </row>
    <row r="134" spans="1:8" ht="12.75" customHeight="1" x14ac:dyDescent="0.2">
      <c r="A134" s="114">
        <f t="array" ref="A134">IFERROR(INDEX('Annex 2 EHV charges'!$A$11:$A$259, MATCH(0, IF(ISBLANK('Annex 2 EHV charges'!$A$11:$A$259),1, COUNTIF(A$4:$A133, 'Annex 2 EHV charges'!$A$11:$A$259)), 0)),"")</f>
        <v>349</v>
      </c>
      <c r="B134" s="114">
        <f>IF($A134="","",VLOOKUP($A134,'Annex 2 EHV charges'!$A:$O,2,0))</f>
        <v>349</v>
      </c>
      <c r="C134" s="115">
        <f>IF($A134="","",VLOOKUP($A134,'Annex 2 EHV charges'!$A:$O,3,0))</f>
        <v>1300035355837</v>
      </c>
      <c r="D134" s="114" t="str">
        <f>IF($A134="","",VLOOKUP($A134,'Annex 2 EHV charges'!$A:$O,7,0))</f>
        <v>Delta Metals</v>
      </c>
      <c r="E134" s="119">
        <f>IFERROR(IF(VLOOKUP($A134,'Annex 2 EHV charges'!$A:$O,8,FALSE)=0,"",VLOOKUP($A134,'Annex 2 EHV charges'!$A:$O,8,FALSE)),"")</f>
        <v>0.82499999999999996</v>
      </c>
      <c r="F134" s="120">
        <f>IFERROR(IF(VLOOKUP($A134,'Annex 2 EHV charges'!$A:$O,9,FALSE)=0,"",VLOOKUP($A134,'Annex 2 EHV charges'!$A:$O,9,FALSE)),"")</f>
        <v>211.59</v>
      </c>
      <c r="G134" s="121">
        <f>IFERROR(IF(VLOOKUP($A134,'Annex 2 EHV charges'!$A:$O,10,FALSE)=0,"",VLOOKUP($A134,'Annex 2 EHV charges'!$A:$O,10,FALSE)),"")</f>
        <v>8.74</v>
      </c>
      <c r="H134" s="121">
        <f>IFERROR(IF(VLOOKUP($A134,'Annex 2 EHV charges'!$A:$O,11,FALSE)=0,"",VLOOKUP($A134,'Annex 2 EHV charges'!$A:$O,11,FALSE)),"")</f>
        <v>8.74</v>
      </c>
    </row>
    <row r="135" spans="1:8" ht="12.75" customHeight="1" x14ac:dyDescent="0.2">
      <c r="A135" s="114">
        <f t="array" ref="A135">IFERROR(INDEX('Annex 2 EHV charges'!$A$11:$A$259, MATCH(0, IF(ISBLANK('Annex 2 EHV charges'!$A$11:$A$259),1, COUNTIF(A$4:$A134, 'Annex 2 EHV charges'!$A$11:$A$259)), 0)),"")</f>
        <v>350</v>
      </c>
      <c r="B135" s="114">
        <f>IF($A135="","",VLOOKUP($A135,'Annex 2 EHV charges'!$A:$O,2,0))</f>
        <v>350</v>
      </c>
      <c r="C135" s="115">
        <f>IF($A135="","",VLOOKUP($A135,'Annex 2 EHV charges'!$A:$O,3,0))</f>
        <v>1300035355970</v>
      </c>
      <c r="D135" s="114" t="str">
        <f>IF($A135="","",VLOOKUP($A135,'Annex 2 EHV charges'!$A:$O,7,0))</f>
        <v>M Baker Recycling Limited</v>
      </c>
      <c r="E135" s="119">
        <f>IFERROR(IF(VLOOKUP($A135,'Annex 2 EHV charges'!$A:$O,8,FALSE)=0,"",VLOOKUP($A135,'Annex 2 EHV charges'!$A:$O,8,FALSE)),"")</f>
        <v>0.877</v>
      </c>
      <c r="F135" s="120">
        <f>IFERROR(IF(VLOOKUP($A135,'Annex 2 EHV charges'!$A:$O,9,FALSE)=0,"",VLOOKUP($A135,'Annex 2 EHV charges'!$A:$O,9,FALSE)),"")</f>
        <v>211.59</v>
      </c>
      <c r="G135" s="121">
        <f>IFERROR(IF(VLOOKUP($A135,'Annex 2 EHV charges'!$A:$O,10,FALSE)=0,"",VLOOKUP($A135,'Annex 2 EHV charges'!$A:$O,10,FALSE)),"")</f>
        <v>15.06</v>
      </c>
      <c r="H135" s="121">
        <f>IFERROR(IF(VLOOKUP($A135,'Annex 2 EHV charges'!$A:$O,11,FALSE)=0,"",VLOOKUP($A135,'Annex 2 EHV charges'!$A:$O,11,FALSE)),"")</f>
        <v>15.06</v>
      </c>
    </row>
    <row r="136" spans="1:8" ht="12.75" customHeight="1" x14ac:dyDescent="0.2">
      <c r="A136" s="114">
        <f t="array" ref="A136">IFERROR(INDEX('Annex 2 EHV charges'!$A$11:$A$259, MATCH(0, IF(ISBLANK('Annex 2 EHV charges'!$A$11:$A$259),1, COUNTIF(A$4:$A135, 'Annex 2 EHV charges'!$A$11:$A$259)), 0)),"")</f>
        <v>351</v>
      </c>
      <c r="B136" s="114">
        <f>IF($A136="","",VLOOKUP($A136,'Annex 2 EHV charges'!$A:$O,2,0))</f>
        <v>351</v>
      </c>
      <c r="C136" s="115">
        <f>IF($A136="","",VLOOKUP($A136,'Annex 2 EHV charges'!$A:$O,3,0))</f>
        <v>1300035356194</v>
      </c>
      <c r="D136" s="114" t="str">
        <f>IF($A136="","",VLOOKUP($A136,'Annex 2 EHV charges'!$A:$O,7,0))</f>
        <v>BOC Limited</v>
      </c>
      <c r="E136" s="119">
        <f>IFERROR(IF(VLOOKUP($A136,'Annex 2 EHV charges'!$A:$O,8,FALSE)=0,"",VLOOKUP($A136,'Annex 2 EHV charges'!$A:$O,8,FALSE)),"")</f>
        <v>0.89</v>
      </c>
      <c r="F136" s="120">
        <f>IFERROR(IF(VLOOKUP($A136,'Annex 2 EHV charges'!$A:$O,9,FALSE)=0,"",VLOOKUP($A136,'Annex 2 EHV charges'!$A:$O,9,FALSE)),"")</f>
        <v>211.59</v>
      </c>
      <c r="G136" s="121">
        <f>IFERROR(IF(VLOOKUP($A136,'Annex 2 EHV charges'!$A:$O,10,FALSE)=0,"",VLOOKUP($A136,'Annex 2 EHV charges'!$A:$O,10,FALSE)),"")</f>
        <v>11.81</v>
      </c>
      <c r="H136" s="121">
        <f>IFERROR(IF(VLOOKUP($A136,'Annex 2 EHV charges'!$A:$O,11,FALSE)=0,"",VLOOKUP($A136,'Annex 2 EHV charges'!$A:$O,11,FALSE)),"")</f>
        <v>11.81</v>
      </c>
    </row>
    <row r="137" spans="1:8" ht="12.75" customHeight="1" x14ac:dyDescent="0.2">
      <c r="A137" s="114">
        <f t="array" ref="A137">IFERROR(INDEX('Annex 2 EHV charges'!$A$11:$A$259, MATCH(0, IF(ISBLANK('Annex 2 EHV charges'!$A$11:$A$259),1, COUNTIF(A$4:$A136, 'Annex 2 EHV charges'!$A$11:$A$259)), 0)),"")</f>
        <v>352</v>
      </c>
      <c r="B137" s="114">
        <f>IF($A137="","",VLOOKUP($A137,'Annex 2 EHV charges'!$A:$O,2,0))</f>
        <v>352</v>
      </c>
      <c r="C137" s="115">
        <f>IF($A137="","",VLOOKUP($A137,'Annex 2 EHV charges'!$A:$O,3,0))</f>
        <v>1300035356380</v>
      </c>
      <c r="D137" s="114" t="str">
        <f>IF($A137="","",VLOOKUP($A137,'Annex 2 EHV charges'!$A:$O,7,0))</f>
        <v>Daresbury Laboratory</v>
      </c>
      <c r="E137" s="119">
        <f>IFERROR(IF(VLOOKUP($A137,'Annex 2 EHV charges'!$A:$O,8,FALSE)=0,"",VLOOKUP($A137,'Annex 2 EHV charges'!$A:$O,8,FALSE)),"")</f>
        <v>1.044</v>
      </c>
      <c r="F137" s="120">
        <f>IFERROR(IF(VLOOKUP($A137,'Annex 2 EHV charges'!$A:$O,9,FALSE)=0,"",VLOOKUP($A137,'Annex 2 EHV charges'!$A:$O,9,FALSE)),"")</f>
        <v>211.59</v>
      </c>
      <c r="G137" s="121">
        <f>IFERROR(IF(VLOOKUP($A137,'Annex 2 EHV charges'!$A:$O,10,FALSE)=0,"",VLOOKUP($A137,'Annex 2 EHV charges'!$A:$O,10,FALSE)),"")</f>
        <v>4.41</v>
      </c>
      <c r="H137" s="121">
        <f>IFERROR(IF(VLOOKUP($A137,'Annex 2 EHV charges'!$A:$O,11,FALSE)=0,"",VLOOKUP($A137,'Annex 2 EHV charges'!$A:$O,11,FALSE)),"")</f>
        <v>4.41</v>
      </c>
    </row>
    <row r="138" spans="1:8" ht="12.75" customHeight="1" x14ac:dyDescent="0.2">
      <c r="A138" s="114">
        <f t="array" ref="A138">IFERROR(INDEX('Annex 2 EHV charges'!$A$11:$A$259, MATCH(0, IF(ISBLANK('Annex 2 EHV charges'!$A$11:$A$259),1, COUNTIF(A$4:$A137, 'Annex 2 EHV charges'!$A$11:$A$259)), 0)),"")</f>
        <v>353</v>
      </c>
      <c r="B138" s="114">
        <f>IF($A138="","",VLOOKUP($A138,'Annex 2 EHV charges'!$A:$O,2,0))</f>
        <v>353</v>
      </c>
      <c r="C138" s="115">
        <f>IF($A138="","",VLOOKUP($A138,'Annex 2 EHV charges'!$A:$O,3,0))</f>
        <v>1300035356724</v>
      </c>
      <c r="D138" s="114" t="str">
        <f>IF($A138="","",VLOOKUP($A138,'Annex 2 EHV charges'!$A:$O,7,0))</f>
        <v>Gypsum</v>
      </c>
      <c r="E138" s="119">
        <f>IFERROR(IF(VLOOKUP($A138,'Annex 2 EHV charges'!$A:$O,8,FALSE)=0,"",VLOOKUP($A138,'Annex 2 EHV charges'!$A:$O,8,FALSE)),"")</f>
        <v>1.0760000000000001</v>
      </c>
      <c r="F138" s="120">
        <f>IFERROR(IF(VLOOKUP($A138,'Annex 2 EHV charges'!$A:$O,9,FALSE)=0,"",VLOOKUP($A138,'Annex 2 EHV charges'!$A:$O,9,FALSE)),"")</f>
        <v>3943.18</v>
      </c>
      <c r="G138" s="121">
        <f>IFERROR(IF(VLOOKUP($A138,'Annex 2 EHV charges'!$A:$O,10,FALSE)=0,"",VLOOKUP($A138,'Annex 2 EHV charges'!$A:$O,10,FALSE)),"")</f>
        <v>11.51</v>
      </c>
      <c r="H138" s="121">
        <f>IFERROR(IF(VLOOKUP($A138,'Annex 2 EHV charges'!$A:$O,11,FALSE)=0,"",VLOOKUP($A138,'Annex 2 EHV charges'!$A:$O,11,FALSE)),"")</f>
        <v>11.51</v>
      </c>
    </row>
    <row r="139" spans="1:8" ht="12.75" customHeight="1" x14ac:dyDescent="0.2">
      <c r="A139" s="114">
        <f t="array" ref="A139">IFERROR(INDEX('Annex 2 EHV charges'!$A$11:$A$259, MATCH(0, IF(ISBLANK('Annex 2 EHV charges'!$A$11:$A$259),1, COUNTIF(A$4:$A138, 'Annex 2 EHV charges'!$A$11:$A$259)), 0)),"")</f>
        <v>354</v>
      </c>
      <c r="B139" s="114">
        <f>IF($A139="","",VLOOKUP($A139,'Annex 2 EHV charges'!$A:$O,2,0))</f>
        <v>354</v>
      </c>
      <c r="C139" s="115">
        <f>IF($A139="","",VLOOKUP($A139,'Annex 2 EHV charges'!$A:$O,3,0))</f>
        <v>1300035356770</v>
      </c>
      <c r="D139" s="114" t="str">
        <f>IF($A139="","",VLOOKUP($A139,'Annex 2 EHV charges'!$A:$O,7,0))</f>
        <v>Dyson Group Plc</v>
      </c>
      <c r="E139" s="119" t="str">
        <f>IFERROR(IF(VLOOKUP($A139,'Annex 2 EHV charges'!$A:$O,8,FALSE)=0,"",VLOOKUP($A139,'Annex 2 EHV charges'!$A:$O,8,FALSE)),"")</f>
        <v>-</v>
      </c>
      <c r="F139" s="120">
        <f>IFERROR(IF(VLOOKUP($A139,'Annex 2 EHV charges'!$A:$O,9,FALSE)=0,"",VLOOKUP($A139,'Annex 2 EHV charges'!$A:$O,9,FALSE)),"")</f>
        <v>211.59</v>
      </c>
      <c r="G139" s="121">
        <f>IFERROR(IF(VLOOKUP($A139,'Annex 2 EHV charges'!$A:$O,10,FALSE)=0,"",VLOOKUP($A139,'Annex 2 EHV charges'!$A:$O,10,FALSE)),"")</f>
        <v>11.1</v>
      </c>
      <c r="H139" s="121">
        <f>IFERROR(IF(VLOOKUP($A139,'Annex 2 EHV charges'!$A:$O,11,FALSE)=0,"",VLOOKUP($A139,'Annex 2 EHV charges'!$A:$O,11,FALSE)),"")</f>
        <v>11.1</v>
      </c>
    </row>
    <row r="140" spans="1:8" ht="12.75" customHeight="1" x14ac:dyDescent="0.2">
      <c r="A140" s="114">
        <f t="array" ref="A140">IFERROR(INDEX('Annex 2 EHV charges'!$A$11:$A$259, MATCH(0, IF(ISBLANK('Annex 2 EHV charges'!$A$11:$A$259),1, COUNTIF(A$4:$A139, 'Annex 2 EHV charges'!$A$11:$A$259)), 0)),"")</f>
        <v>356</v>
      </c>
      <c r="B140" s="114">
        <f>IF($A140="","",VLOOKUP($A140,'Annex 2 EHV charges'!$A:$O,2,0))</f>
        <v>356</v>
      </c>
      <c r="C140" s="115">
        <f>IF($A140="","",VLOOKUP($A140,'Annex 2 EHV charges'!$A:$O,3,0))</f>
        <v>1300035357009</v>
      </c>
      <c r="D140" s="114" t="str">
        <f>IF($A140="","",VLOOKUP($A140,'Annex 2 EHV charges'!$A:$O,7,0))</f>
        <v>Rockwood Additives Ltd</v>
      </c>
      <c r="E140" s="119" t="str">
        <f>IFERROR(IF(VLOOKUP($A140,'Annex 2 EHV charges'!$A:$O,8,FALSE)=0,"",VLOOKUP($A140,'Annex 2 EHV charges'!$A:$O,8,FALSE)),"")</f>
        <v>-</v>
      </c>
      <c r="F140" s="120">
        <f>IFERROR(IF(VLOOKUP($A140,'Annex 2 EHV charges'!$A:$O,9,FALSE)=0,"",VLOOKUP($A140,'Annex 2 EHV charges'!$A:$O,9,FALSE)),"")</f>
        <v>211.59</v>
      </c>
      <c r="G140" s="121">
        <f>IFERROR(IF(VLOOKUP($A140,'Annex 2 EHV charges'!$A:$O,10,FALSE)=0,"",VLOOKUP($A140,'Annex 2 EHV charges'!$A:$O,10,FALSE)),"")</f>
        <v>4.6900000000000004</v>
      </c>
      <c r="H140" s="121">
        <f>IFERROR(IF(VLOOKUP($A140,'Annex 2 EHV charges'!$A:$O,11,FALSE)=0,"",VLOOKUP($A140,'Annex 2 EHV charges'!$A:$O,11,FALSE)),"")</f>
        <v>4.6900000000000004</v>
      </c>
    </row>
    <row r="141" spans="1:8" ht="12.75" customHeight="1" x14ac:dyDescent="0.2">
      <c r="A141" s="114">
        <f t="array" ref="A141">IFERROR(INDEX('Annex 2 EHV charges'!$A$11:$A$259, MATCH(0, IF(ISBLANK('Annex 2 EHV charges'!$A$11:$A$259),1, COUNTIF(A$4:$A140, 'Annex 2 EHV charges'!$A$11:$A$259)), 0)),"")</f>
        <v>358</v>
      </c>
      <c r="B141" s="114">
        <f>IF($A141="","",VLOOKUP($A141,'Annex 2 EHV charges'!$A:$O,2,0))</f>
        <v>358</v>
      </c>
      <c r="C141" s="115">
        <f>IF($A141="","",VLOOKUP($A141,'Annex 2 EHV charges'!$A:$O,3,0))</f>
        <v>1300035359600</v>
      </c>
      <c r="D141" s="114" t="str">
        <f>IF($A141="","",VLOOKUP($A141,'Annex 2 EHV charges'!$A:$O,7,0))</f>
        <v>Greif Uk Ltd</v>
      </c>
      <c r="E141" s="119">
        <f>IFERROR(IF(VLOOKUP($A141,'Annex 2 EHV charges'!$A:$O,8,FALSE)=0,"",VLOOKUP($A141,'Annex 2 EHV charges'!$A:$O,8,FALSE)),"")</f>
        <v>0.27700000000000002</v>
      </c>
      <c r="F141" s="120">
        <f>IFERROR(IF(VLOOKUP($A141,'Annex 2 EHV charges'!$A:$O,9,FALSE)=0,"",VLOOKUP($A141,'Annex 2 EHV charges'!$A:$O,9,FALSE)),"")</f>
        <v>211.59</v>
      </c>
      <c r="G141" s="121">
        <f>IFERROR(IF(VLOOKUP($A141,'Annex 2 EHV charges'!$A:$O,10,FALSE)=0,"",VLOOKUP($A141,'Annex 2 EHV charges'!$A:$O,10,FALSE)),"")</f>
        <v>6</v>
      </c>
      <c r="H141" s="121">
        <f>IFERROR(IF(VLOOKUP($A141,'Annex 2 EHV charges'!$A:$O,11,FALSE)=0,"",VLOOKUP($A141,'Annex 2 EHV charges'!$A:$O,11,FALSE)),"")</f>
        <v>6</v>
      </c>
    </row>
    <row r="142" spans="1:8" ht="12.75" customHeight="1" x14ac:dyDescent="0.2">
      <c r="A142" s="114">
        <f t="array" ref="A142">IFERROR(INDEX('Annex 2 EHV charges'!$A$11:$A$259, MATCH(0, IF(ISBLANK('Annex 2 EHV charges'!$A$11:$A$259),1, COUNTIF(A$4:$A141, 'Annex 2 EHV charges'!$A$11:$A$259)), 0)),"")</f>
        <v>359</v>
      </c>
      <c r="B142" s="114">
        <f>IF($A142="","",VLOOKUP($A142,'Annex 2 EHV charges'!$A:$O,2,0))</f>
        <v>359</v>
      </c>
      <c r="C142" s="115">
        <f>IF($A142="","",VLOOKUP($A142,'Annex 2 EHV charges'!$A:$O,3,0))</f>
        <v>1300035359673</v>
      </c>
      <c r="D142" s="114" t="str">
        <f>IF($A142="","",VLOOKUP($A142,'Annex 2 EHV charges'!$A:$O,7,0))</f>
        <v>BP International Limited</v>
      </c>
      <c r="E142" s="119">
        <f>IFERROR(IF(VLOOKUP($A142,'Annex 2 EHV charges'!$A:$O,8,FALSE)=0,"",VLOOKUP($A142,'Annex 2 EHV charges'!$A:$O,8,FALSE)),"")</f>
        <v>0.30499999999999999</v>
      </c>
      <c r="F142" s="120">
        <f>IFERROR(IF(VLOOKUP($A142,'Annex 2 EHV charges'!$A:$O,9,FALSE)=0,"",VLOOKUP($A142,'Annex 2 EHV charges'!$A:$O,9,FALSE)),"")</f>
        <v>211.59</v>
      </c>
      <c r="G142" s="121">
        <f>IFERROR(IF(VLOOKUP($A142,'Annex 2 EHV charges'!$A:$O,10,FALSE)=0,"",VLOOKUP($A142,'Annex 2 EHV charges'!$A:$O,10,FALSE)),"")</f>
        <v>5.21</v>
      </c>
      <c r="H142" s="121">
        <f>IFERROR(IF(VLOOKUP($A142,'Annex 2 EHV charges'!$A:$O,11,FALSE)=0,"",VLOOKUP($A142,'Annex 2 EHV charges'!$A:$O,11,FALSE)),"")</f>
        <v>5.21</v>
      </c>
    </row>
    <row r="143" spans="1:8" ht="12.75" customHeight="1" x14ac:dyDescent="0.2">
      <c r="A143" s="114">
        <f t="array" ref="A143">IFERROR(INDEX('Annex 2 EHV charges'!$A$11:$A$259, MATCH(0, IF(ISBLANK('Annex 2 EHV charges'!$A$11:$A$259),1, COUNTIF(A$4:$A142, 'Annex 2 EHV charges'!$A$11:$A$259)), 0)),"")</f>
        <v>360</v>
      </c>
      <c r="B143" s="114">
        <f>IF($A143="","",VLOOKUP($A143,'Annex 2 EHV charges'!$A:$O,2,0))</f>
        <v>360</v>
      </c>
      <c r="C143" s="115">
        <f>IF($A143="","",VLOOKUP($A143,'Annex 2 EHV charges'!$A:$O,3,0))</f>
        <v>1300035359799</v>
      </c>
      <c r="D143" s="114" t="str">
        <f>IF($A143="","",VLOOKUP($A143,'Annex 2 EHV charges'!$A:$O,7,0))</f>
        <v>Shell UK Limited</v>
      </c>
      <c r="E143" s="119">
        <f>IFERROR(IF(VLOOKUP($A143,'Annex 2 EHV charges'!$A:$O,8,FALSE)=0,"",VLOOKUP($A143,'Annex 2 EHV charges'!$A:$O,8,FALSE)),"")</f>
        <v>0.29899999999999999</v>
      </c>
      <c r="F143" s="120">
        <f>IFERROR(IF(VLOOKUP($A143,'Annex 2 EHV charges'!$A:$O,9,FALSE)=0,"",VLOOKUP($A143,'Annex 2 EHV charges'!$A:$O,9,FALSE)),"")</f>
        <v>211.59</v>
      </c>
      <c r="G143" s="121">
        <f>IFERROR(IF(VLOOKUP($A143,'Annex 2 EHV charges'!$A:$O,10,FALSE)=0,"",VLOOKUP($A143,'Annex 2 EHV charges'!$A:$O,10,FALSE)),"")</f>
        <v>5.72</v>
      </c>
      <c r="H143" s="121">
        <f>IFERROR(IF(VLOOKUP($A143,'Annex 2 EHV charges'!$A:$O,11,FALSE)=0,"",VLOOKUP($A143,'Annex 2 EHV charges'!$A:$O,11,FALSE)),"")</f>
        <v>5.72</v>
      </c>
    </row>
    <row r="144" spans="1:8" x14ac:dyDescent="0.2">
      <c r="A144" s="114">
        <f t="array" ref="A144">IFERROR(INDEX('Annex 2 EHV charges'!$A$11:$A$259, MATCH(0, IF(ISBLANK('Annex 2 EHV charges'!$A$11:$A$259),1, COUNTIF(A$4:$A143, 'Annex 2 EHV charges'!$A$11:$A$259)), 0)),"")</f>
        <v>361</v>
      </c>
      <c r="B144" s="114">
        <f>IF($A144="","",VLOOKUP($A144,'Annex 2 EHV charges'!$A:$O,2,0))</f>
        <v>361</v>
      </c>
      <c r="C144" s="115">
        <f>IF($A144="","",VLOOKUP($A144,'Annex 2 EHV charges'!$A:$O,3,0))</f>
        <v>1300035359901</v>
      </c>
      <c r="D144" s="114" t="str">
        <f>IF($A144="","",VLOOKUP($A144,'Annex 2 EHV charges'!$A:$O,7,0))</f>
        <v>Owens Corning UK</v>
      </c>
      <c r="E144" s="119" t="str">
        <f>IFERROR(IF(VLOOKUP($A144,'Annex 2 EHV charges'!$A:$O,8,FALSE)=0,"",VLOOKUP($A144,'Annex 2 EHV charges'!$A:$O,8,FALSE)),"")</f>
        <v>-</v>
      </c>
      <c r="F144" s="120">
        <f>IFERROR(IF(VLOOKUP($A144,'Annex 2 EHV charges'!$A:$O,9,FALSE)=0,"",VLOOKUP($A144,'Annex 2 EHV charges'!$A:$O,9,FALSE)),"")</f>
        <v>211.59</v>
      </c>
      <c r="G144" s="121">
        <f>IFERROR(IF(VLOOKUP($A144,'Annex 2 EHV charges'!$A:$O,10,FALSE)=0,"",VLOOKUP($A144,'Annex 2 EHV charges'!$A:$O,10,FALSE)),"")</f>
        <v>10.039999999999999</v>
      </c>
      <c r="H144" s="121">
        <f>IFERROR(IF(VLOOKUP($A144,'Annex 2 EHV charges'!$A:$O,11,FALSE)=0,"",VLOOKUP($A144,'Annex 2 EHV charges'!$A:$O,11,FALSE)),"")</f>
        <v>10.039999999999999</v>
      </c>
    </row>
    <row r="145" spans="1:8" x14ac:dyDescent="0.2">
      <c r="A145" s="114">
        <f t="array" ref="A145">IFERROR(INDEX('Annex 2 EHV charges'!$A$11:$A$259, MATCH(0, IF(ISBLANK('Annex 2 EHV charges'!$A$11:$A$259),1, COUNTIF(A$4:$A144, 'Annex 2 EHV charges'!$A$11:$A$259)), 0)),"")</f>
        <v>362</v>
      </c>
      <c r="B145" s="114">
        <f>IF($A145="","",VLOOKUP($A145,'Annex 2 EHV charges'!$A:$O,2,0))</f>
        <v>362</v>
      </c>
      <c r="C145" s="115">
        <f>IF($A145="","",VLOOKUP($A145,'Annex 2 EHV charges'!$A:$O,3,0))</f>
        <v>1300035360181</v>
      </c>
      <c r="D145" s="114" t="str">
        <f>IF($A145="","",VLOOKUP($A145,'Annex 2 EHV charges'!$A:$O,7,0))</f>
        <v>Cadbury Schweppes Plc</v>
      </c>
      <c r="E145" s="119">
        <f>IFERROR(IF(VLOOKUP($A145,'Annex 2 EHV charges'!$A:$O,8,FALSE)=0,"",VLOOKUP($A145,'Annex 2 EHV charges'!$A:$O,8,FALSE)),"")</f>
        <v>0.70599999999999996</v>
      </c>
      <c r="F145" s="120">
        <f>IFERROR(IF(VLOOKUP($A145,'Annex 2 EHV charges'!$A:$O,9,FALSE)=0,"",VLOOKUP($A145,'Annex 2 EHV charges'!$A:$O,9,FALSE)),"")</f>
        <v>211.59</v>
      </c>
      <c r="G145" s="121">
        <f>IFERROR(IF(VLOOKUP($A145,'Annex 2 EHV charges'!$A:$O,10,FALSE)=0,"",VLOOKUP($A145,'Annex 2 EHV charges'!$A:$O,10,FALSE)),"")</f>
        <v>18.79</v>
      </c>
      <c r="H145" s="121">
        <f>IFERROR(IF(VLOOKUP($A145,'Annex 2 EHV charges'!$A:$O,11,FALSE)=0,"",VLOOKUP($A145,'Annex 2 EHV charges'!$A:$O,11,FALSE)),"")</f>
        <v>18.79</v>
      </c>
    </row>
    <row r="146" spans="1:8" x14ac:dyDescent="0.2">
      <c r="A146" s="114">
        <f t="array" ref="A146">IFERROR(INDEX('Annex 2 EHV charges'!$A$11:$A$259, MATCH(0, IF(ISBLANK('Annex 2 EHV charges'!$A$11:$A$259),1, COUNTIF(A$4:$A145, 'Annex 2 EHV charges'!$A$11:$A$259)), 0)),"")</f>
        <v>363</v>
      </c>
      <c r="B146" s="114">
        <f>IF($A146="","",VLOOKUP($A146,'Annex 2 EHV charges'!$A:$O,2,0))</f>
        <v>363</v>
      </c>
      <c r="C146" s="115">
        <f>IF($A146="","",VLOOKUP($A146,'Annex 2 EHV charges'!$A:$O,3,0))</f>
        <v>1300035360580</v>
      </c>
      <c r="D146" s="114" t="str">
        <f>IF($A146="","",VLOOKUP($A146,'Annex 2 EHV charges'!$A:$O,7,0))</f>
        <v>Kelloggs Company Of GB Ltd</v>
      </c>
      <c r="E146" s="119">
        <f>IFERROR(IF(VLOOKUP($A146,'Annex 2 EHV charges'!$A:$O,8,FALSE)=0,"",VLOOKUP($A146,'Annex 2 EHV charges'!$A:$O,8,FALSE)),"")</f>
        <v>9.1999999999999998E-2</v>
      </c>
      <c r="F146" s="120">
        <f>IFERROR(IF(VLOOKUP($A146,'Annex 2 EHV charges'!$A:$O,9,FALSE)=0,"",VLOOKUP($A146,'Annex 2 EHV charges'!$A:$O,9,FALSE)),"")</f>
        <v>211.59</v>
      </c>
      <c r="G146" s="121">
        <f>IFERROR(IF(VLOOKUP($A146,'Annex 2 EHV charges'!$A:$O,10,FALSE)=0,"",VLOOKUP($A146,'Annex 2 EHV charges'!$A:$O,10,FALSE)),"")</f>
        <v>10.07</v>
      </c>
      <c r="H146" s="121">
        <f>IFERROR(IF(VLOOKUP($A146,'Annex 2 EHV charges'!$A:$O,11,FALSE)=0,"",VLOOKUP($A146,'Annex 2 EHV charges'!$A:$O,11,FALSE)),"")</f>
        <v>10.07</v>
      </c>
    </row>
    <row r="147" spans="1:8" x14ac:dyDescent="0.2">
      <c r="A147" s="114">
        <f t="array" ref="A147">IFERROR(INDEX('Annex 2 EHV charges'!$A$11:$A$259, MATCH(0, IF(ISBLANK('Annex 2 EHV charges'!$A$11:$A$259),1, COUNTIF(A$4:$A146, 'Annex 2 EHV charges'!$A$11:$A$259)), 0)),"")</f>
        <v>364</v>
      </c>
      <c r="B147" s="114">
        <f>IF($A147="","",VLOOKUP($A147,'Annex 2 EHV charges'!$A:$O,2,0))</f>
        <v>364</v>
      </c>
      <c r="C147" s="115">
        <f>IF($A147="","",VLOOKUP($A147,'Annex 2 EHV charges'!$A:$O,3,0))</f>
        <v>1300035360679</v>
      </c>
      <c r="D147" s="114" t="str">
        <f>IF($A147="","",VLOOKUP($A147,'Annex 2 EHV charges'!$A:$O,7,0))</f>
        <v>Bryn Lane Properties Llp</v>
      </c>
      <c r="E147" s="119">
        <f>IFERROR(IF(VLOOKUP($A147,'Annex 2 EHV charges'!$A:$O,8,FALSE)=0,"",VLOOKUP($A147,'Annex 2 EHV charges'!$A:$O,8,FALSE)),"")</f>
        <v>9.1999999999999998E-2</v>
      </c>
      <c r="F147" s="120">
        <f>IFERROR(IF(VLOOKUP($A147,'Annex 2 EHV charges'!$A:$O,9,FALSE)=0,"",VLOOKUP($A147,'Annex 2 EHV charges'!$A:$O,9,FALSE)),"")</f>
        <v>1144.49</v>
      </c>
      <c r="G147" s="121">
        <f>IFERROR(IF(VLOOKUP($A147,'Annex 2 EHV charges'!$A:$O,10,FALSE)=0,"",VLOOKUP($A147,'Annex 2 EHV charges'!$A:$O,10,FALSE)),"")</f>
        <v>3.06</v>
      </c>
      <c r="H147" s="121">
        <f>IFERROR(IF(VLOOKUP($A147,'Annex 2 EHV charges'!$A:$O,11,FALSE)=0,"",VLOOKUP($A147,'Annex 2 EHV charges'!$A:$O,11,FALSE)),"")</f>
        <v>3.06</v>
      </c>
    </row>
    <row r="148" spans="1:8" x14ac:dyDescent="0.2">
      <c r="A148" s="114">
        <f t="array" ref="A148">IFERROR(INDEX('Annex 2 EHV charges'!$A$11:$A$259, MATCH(0, IF(ISBLANK('Annex 2 EHV charges'!$A$11:$A$259),1, COUNTIF(A$4:$A147, 'Annex 2 EHV charges'!$A$11:$A$259)), 0)),"")</f>
        <v>365</v>
      </c>
      <c r="B148" s="114">
        <f>IF($A148="","",VLOOKUP($A148,'Annex 2 EHV charges'!$A:$O,2,0))</f>
        <v>365</v>
      </c>
      <c r="C148" s="115">
        <f>IF($A148="","",VLOOKUP($A148,'Annex 2 EHV charges'!$A:$O,3,0))</f>
        <v>1300035360688</v>
      </c>
      <c r="D148" s="114" t="str">
        <f>IF($A148="","",VLOOKUP($A148,'Annex 2 EHV charges'!$A:$O,7,0))</f>
        <v>BICC Wrexham</v>
      </c>
      <c r="E148" s="119">
        <f>IFERROR(IF(VLOOKUP($A148,'Annex 2 EHV charges'!$A:$O,8,FALSE)=0,"",VLOOKUP($A148,'Annex 2 EHV charges'!$A:$O,8,FALSE)),"")</f>
        <v>9.6000000000000002E-2</v>
      </c>
      <c r="F148" s="120">
        <f>IFERROR(IF(VLOOKUP($A148,'Annex 2 EHV charges'!$A:$O,9,FALSE)=0,"",VLOOKUP($A148,'Annex 2 EHV charges'!$A:$O,9,FALSE)),"")</f>
        <v>211.59</v>
      </c>
      <c r="G148" s="121">
        <f>IFERROR(IF(VLOOKUP($A148,'Annex 2 EHV charges'!$A:$O,10,FALSE)=0,"",VLOOKUP($A148,'Annex 2 EHV charges'!$A:$O,10,FALSE)),"")</f>
        <v>9.44</v>
      </c>
      <c r="H148" s="121">
        <f>IFERROR(IF(VLOOKUP($A148,'Annex 2 EHV charges'!$A:$O,11,FALSE)=0,"",VLOOKUP($A148,'Annex 2 EHV charges'!$A:$O,11,FALSE)),"")</f>
        <v>9.44</v>
      </c>
    </row>
    <row r="149" spans="1:8" x14ac:dyDescent="0.2">
      <c r="A149" s="114">
        <f t="array" ref="A149">IFERROR(INDEX('Annex 2 EHV charges'!$A$11:$A$259, MATCH(0, IF(ISBLANK('Annex 2 EHV charges'!$A$11:$A$259),1, COUNTIF(A$4:$A148, 'Annex 2 EHV charges'!$A$11:$A$259)), 0)),"")</f>
        <v>366</v>
      </c>
      <c r="B149" s="114">
        <f>IF($A149="","",VLOOKUP($A149,'Annex 2 EHV charges'!$A:$O,2,0))</f>
        <v>366</v>
      </c>
      <c r="C149" s="115">
        <f>IF($A149="","",VLOOKUP($A149,'Annex 2 EHV charges'!$A:$O,3,0))</f>
        <v>1300035361130</v>
      </c>
      <c r="D149" s="114" t="str">
        <f>IF($A149="","",VLOOKUP($A149,'Annex 2 EHV charges'!$A:$O,7,0))</f>
        <v>M&amp;S Financial Services</v>
      </c>
      <c r="E149" s="119">
        <f>IFERROR(IF(VLOOKUP($A149,'Annex 2 EHV charges'!$A:$O,8,FALSE)=0,"",VLOOKUP($A149,'Annex 2 EHV charges'!$A:$O,8,FALSE)),"")</f>
        <v>2.1779999999999999</v>
      </c>
      <c r="F149" s="120">
        <f>IFERROR(IF(VLOOKUP($A149,'Annex 2 EHV charges'!$A:$O,9,FALSE)=0,"",VLOOKUP($A149,'Annex 2 EHV charges'!$A:$O,9,FALSE)),"")</f>
        <v>211.59</v>
      </c>
      <c r="G149" s="121">
        <f>IFERROR(IF(VLOOKUP($A149,'Annex 2 EHV charges'!$A:$O,10,FALSE)=0,"",VLOOKUP($A149,'Annex 2 EHV charges'!$A:$O,10,FALSE)),"")</f>
        <v>7.88</v>
      </c>
      <c r="H149" s="121">
        <f>IFERROR(IF(VLOOKUP($A149,'Annex 2 EHV charges'!$A:$O,11,FALSE)=0,"",VLOOKUP($A149,'Annex 2 EHV charges'!$A:$O,11,FALSE)),"")</f>
        <v>7.88</v>
      </c>
    </row>
    <row r="150" spans="1:8" x14ac:dyDescent="0.2">
      <c r="A150" s="114">
        <f t="array" ref="A150">IFERROR(INDEX('Annex 2 EHV charges'!$A$11:$A$259, MATCH(0, IF(ISBLANK('Annex 2 EHV charges'!$A$11:$A$259),1, COUNTIF(A$4:$A149, 'Annex 2 EHV charges'!$A$11:$A$259)), 0)),"")</f>
        <v>367</v>
      </c>
      <c r="B150" s="114">
        <f>IF($A150="","",VLOOKUP($A150,'Annex 2 EHV charges'!$A:$O,2,0))</f>
        <v>367</v>
      </c>
      <c r="C150" s="115">
        <f>IF($A150="","",VLOOKUP($A150,'Annex 2 EHV charges'!$A:$O,3,0))</f>
        <v>1300035361812</v>
      </c>
      <c r="D150" s="114" t="str">
        <f>IF($A150="","",VLOOKUP($A150,'Annex 2 EHV charges'!$A:$O,7,0))</f>
        <v>Element Six Production Ltd</v>
      </c>
      <c r="E150" s="119" t="str">
        <f>IFERROR(IF(VLOOKUP($A150,'Annex 2 EHV charges'!$A:$O,8,FALSE)=0,"",VLOOKUP($A150,'Annex 2 EHV charges'!$A:$O,8,FALSE)),"")</f>
        <v>-</v>
      </c>
      <c r="F150" s="120">
        <f>IFERROR(IF(VLOOKUP($A150,'Annex 2 EHV charges'!$A:$O,9,FALSE)=0,"",VLOOKUP($A150,'Annex 2 EHV charges'!$A:$O,9,FALSE)),"")</f>
        <v>211.59</v>
      </c>
      <c r="G150" s="121">
        <f>IFERROR(IF(VLOOKUP($A150,'Annex 2 EHV charges'!$A:$O,10,FALSE)=0,"",VLOOKUP($A150,'Annex 2 EHV charges'!$A:$O,10,FALSE)),"")</f>
        <v>4.37</v>
      </c>
      <c r="H150" s="121">
        <f>IFERROR(IF(VLOOKUP($A150,'Annex 2 EHV charges'!$A:$O,11,FALSE)=0,"",VLOOKUP($A150,'Annex 2 EHV charges'!$A:$O,11,FALSE)),"")</f>
        <v>4.37</v>
      </c>
    </row>
    <row r="151" spans="1:8" x14ac:dyDescent="0.2">
      <c r="A151" s="114">
        <f t="array" ref="A151">IFERROR(INDEX('Annex 2 EHV charges'!$A$11:$A$259, MATCH(0, IF(ISBLANK('Annex 2 EHV charges'!$A$11:$A$259),1, COUNTIF(A$4:$A150, 'Annex 2 EHV charges'!$A$11:$A$259)), 0)),"")</f>
        <v>368</v>
      </c>
      <c r="B151" s="114">
        <f>IF($A151="","",VLOOKUP($A151,'Annex 2 EHV charges'!$A:$O,2,0))</f>
        <v>368</v>
      </c>
      <c r="C151" s="115">
        <f>IF($A151="","",VLOOKUP($A151,'Annex 2 EHV charges'!$A:$O,3,0))</f>
        <v>1300035361983</v>
      </c>
      <c r="D151" s="114" t="str">
        <f>IF($A151="","",VLOOKUP($A151,'Annex 2 EHV charges'!$A:$O,7,0))</f>
        <v>Barry Callebaut (Uk) Ltd</v>
      </c>
      <c r="E151" s="119">
        <f>IFERROR(IF(VLOOKUP($A151,'Annex 2 EHV charges'!$A:$O,8,FALSE)=0,"",VLOOKUP($A151,'Annex 2 EHV charges'!$A:$O,8,FALSE)),"")</f>
        <v>2.2130000000000001</v>
      </c>
      <c r="F151" s="120">
        <f>IFERROR(IF(VLOOKUP($A151,'Annex 2 EHV charges'!$A:$O,9,FALSE)=0,"",VLOOKUP($A151,'Annex 2 EHV charges'!$A:$O,9,FALSE)),"")</f>
        <v>211.59</v>
      </c>
      <c r="G151" s="121">
        <f>IFERROR(IF(VLOOKUP($A151,'Annex 2 EHV charges'!$A:$O,10,FALSE)=0,"",VLOOKUP($A151,'Annex 2 EHV charges'!$A:$O,10,FALSE)),"")</f>
        <v>3.07</v>
      </c>
      <c r="H151" s="121">
        <f>IFERROR(IF(VLOOKUP($A151,'Annex 2 EHV charges'!$A:$O,11,FALSE)=0,"",VLOOKUP($A151,'Annex 2 EHV charges'!$A:$O,11,FALSE)),"")</f>
        <v>3.07</v>
      </c>
    </row>
    <row r="152" spans="1:8" x14ac:dyDescent="0.2">
      <c r="A152" s="114">
        <f t="array" ref="A152">IFERROR(INDEX('Annex 2 EHV charges'!$A$11:$A$259, MATCH(0, IF(ISBLANK('Annex 2 EHV charges'!$A$11:$A$259),1, COUNTIF(A$4:$A151, 'Annex 2 EHV charges'!$A$11:$A$259)), 0)),"")</f>
        <v>369</v>
      </c>
      <c r="B152" s="114">
        <f>IF($A152="","",VLOOKUP($A152,'Annex 2 EHV charges'!$A:$O,2,0))</f>
        <v>369</v>
      </c>
      <c r="C152" s="115">
        <f>IF($A152="","",VLOOKUP($A152,'Annex 2 EHV charges'!$A:$O,3,0))</f>
        <v>1300035362295</v>
      </c>
      <c r="D152" s="114" t="str">
        <f>IF($A152="","",VLOOKUP($A152,'Annex 2 EHV charges'!$A:$O,7,0))</f>
        <v>Caparo Steel Products Ltd</v>
      </c>
      <c r="E152" s="119">
        <f>IFERROR(IF(VLOOKUP($A152,'Annex 2 EHV charges'!$A:$O,8,FALSE)=0,"",VLOOKUP($A152,'Annex 2 EHV charges'!$A:$O,8,FALSE)),"")</f>
        <v>0.151</v>
      </c>
      <c r="F152" s="120">
        <f>IFERROR(IF(VLOOKUP($A152,'Annex 2 EHV charges'!$A:$O,9,FALSE)=0,"",VLOOKUP($A152,'Annex 2 EHV charges'!$A:$O,9,FALSE)),"")</f>
        <v>211.59</v>
      </c>
      <c r="G152" s="121">
        <f>IFERROR(IF(VLOOKUP($A152,'Annex 2 EHV charges'!$A:$O,10,FALSE)=0,"",VLOOKUP($A152,'Annex 2 EHV charges'!$A:$O,10,FALSE)),"")</f>
        <v>1.82</v>
      </c>
      <c r="H152" s="121">
        <f>IFERROR(IF(VLOOKUP($A152,'Annex 2 EHV charges'!$A:$O,11,FALSE)=0,"",VLOOKUP($A152,'Annex 2 EHV charges'!$A:$O,11,FALSE)),"")</f>
        <v>1.82</v>
      </c>
    </row>
    <row r="153" spans="1:8" x14ac:dyDescent="0.2">
      <c r="A153" s="114">
        <f t="array" ref="A153">IFERROR(INDEX('Annex 2 EHV charges'!$A$11:$A$259, MATCH(0, IF(ISBLANK('Annex 2 EHV charges'!$A$11:$A$259),1, COUNTIF(A$4:$A152, 'Annex 2 EHV charges'!$A$11:$A$259)), 0)),"")</f>
        <v>370</v>
      </c>
      <c r="B153" s="114">
        <f>IF($A153="","",VLOOKUP($A153,'Annex 2 EHV charges'!$A:$O,2,0))</f>
        <v>370</v>
      </c>
      <c r="C153" s="115">
        <f>IF($A153="","",VLOOKUP($A153,'Annex 2 EHV charges'!$A:$O,3,0))</f>
        <v>1300035362700</v>
      </c>
      <c r="D153" s="114" t="str">
        <f>IF($A153="","",VLOOKUP($A153,'Annex 2 EHV charges'!$A:$O,7,0))</f>
        <v>Thermal Ceramics Ltd</v>
      </c>
      <c r="E153" s="119">
        <f>IFERROR(IF(VLOOKUP($A153,'Annex 2 EHV charges'!$A:$O,8,FALSE)=0,"",VLOOKUP($A153,'Annex 2 EHV charges'!$A:$O,8,FALSE)),"")</f>
        <v>0.29799999999999999</v>
      </c>
      <c r="F153" s="120">
        <f>IFERROR(IF(VLOOKUP($A153,'Annex 2 EHV charges'!$A:$O,9,FALSE)=0,"",VLOOKUP($A153,'Annex 2 EHV charges'!$A:$O,9,FALSE)),"")</f>
        <v>211.59</v>
      </c>
      <c r="G153" s="121">
        <f>IFERROR(IF(VLOOKUP($A153,'Annex 2 EHV charges'!$A:$O,10,FALSE)=0,"",VLOOKUP($A153,'Annex 2 EHV charges'!$A:$O,10,FALSE)),"")</f>
        <v>2.86</v>
      </c>
      <c r="H153" s="121">
        <f>IFERROR(IF(VLOOKUP($A153,'Annex 2 EHV charges'!$A:$O,11,FALSE)=0,"",VLOOKUP($A153,'Annex 2 EHV charges'!$A:$O,11,FALSE)),"")</f>
        <v>2.86</v>
      </c>
    </row>
    <row r="154" spans="1:8" x14ac:dyDescent="0.2">
      <c r="A154" s="114">
        <f t="array" ref="A154">IFERROR(INDEX('Annex 2 EHV charges'!$A$11:$A$259, MATCH(0, IF(ISBLANK('Annex 2 EHV charges'!$A$11:$A$259),1, COUNTIF(A$4:$A153, 'Annex 2 EHV charges'!$A$11:$A$259)), 0)),"")</f>
        <v>371</v>
      </c>
      <c r="B154" s="114">
        <f>IF($A154="","",VLOOKUP($A154,'Annex 2 EHV charges'!$A:$O,2,0))</f>
        <v>371</v>
      </c>
      <c r="C154" s="115">
        <f>IF($A154="","",VLOOKUP($A154,'Annex 2 EHV charges'!$A:$O,3,0))</f>
        <v>1300035362904</v>
      </c>
      <c r="D154" s="114" t="str">
        <f>IF($A154="","",VLOOKUP($A154,'Annex 2 EHV charges'!$A:$O,7,0))</f>
        <v>Egerton Dock</v>
      </c>
      <c r="E154" s="119">
        <f>IFERROR(IF(VLOOKUP($A154,'Annex 2 EHV charges'!$A:$O,8,FALSE)=0,"",VLOOKUP($A154,'Annex 2 EHV charges'!$A:$O,8,FALSE)),"")</f>
        <v>1.0089999999999999</v>
      </c>
      <c r="F154" s="120">
        <f>IFERROR(IF(VLOOKUP($A154,'Annex 2 EHV charges'!$A:$O,9,FALSE)=0,"",VLOOKUP($A154,'Annex 2 EHV charges'!$A:$O,9,FALSE)),"")</f>
        <v>19809.09</v>
      </c>
      <c r="G154" s="121" t="str">
        <f>IFERROR(IF(VLOOKUP($A154,'Annex 2 EHV charges'!$A:$O,10,FALSE)=0,"",VLOOKUP($A154,'Annex 2 EHV charges'!$A:$O,10,FALSE)),"")</f>
        <v>-</v>
      </c>
      <c r="H154" s="121" t="str">
        <f>IFERROR(IF(VLOOKUP($A154,'Annex 2 EHV charges'!$A:$O,11,FALSE)=0,"",VLOOKUP($A154,'Annex 2 EHV charges'!$A:$O,11,FALSE)),"")</f>
        <v>-</v>
      </c>
    </row>
    <row r="155" spans="1:8" x14ac:dyDescent="0.2">
      <c r="A155" s="114">
        <f t="array" ref="A155">IFERROR(INDEX('Annex 2 EHV charges'!$A$11:$A$259, MATCH(0, IF(ISBLANK('Annex 2 EHV charges'!$A$11:$A$259),1, COUNTIF(A$4:$A154, 'Annex 2 EHV charges'!$A$11:$A$259)), 0)),"")</f>
        <v>372</v>
      </c>
      <c r="B155" s="114">
        <f>IF($A155="","",VLOOKUP($A155,'Annex 2 EHV charges'!$A:$O,2,0))</f>
        <v>372</v>
      </c>
      <c r="C155" s="115">
        <f>IF($A155="","",VLOOKUP($A155,'Annex 2 EHV charges'!$A:$O,3,0))</f>
        <v>1300035362978</v>
      </c>
      <c r="D155" s="114" t="str">
        <f>IF($A155="","",VLOOKUP($A155,'Annex 2 EHV charges'!$A:$O,7,0))</f>
        <v>Shell UK</v>
      </c>
      <c r="E155" s="119">
        <f>IFERROR(IF(VLOOKUP($A155,'Annex 2 EHV charges'!$A:$O,8,FALSE)=0,"",VLOOKUP($A155,'Annex 2 EHV charges'!$A:$O,8,FALSE)),"")</f>
        <v>1.032</v>
      </c>
      <c r="F155" s="120">
        <f>IFERROR(IF(VLOOKUP($A155,'Annex 2 EHV charges'!$A:$O,9,FALSE)=0,"",VLOOKUP($A155,'Annex 2 EHV charges'!$A:$O,9,FALSE)),"")</f>
        <v>211.59</v>
      </c>
      <c r="G155" s="121">
        <f>IFERROR(IF(VLOOKUP($A155,'Annex 2 EHV charges'!$A:$O,10,FALSE)=0,"",VLOOKUP($A155,'Annex 2 EHV charges'!$A:$O,10,FALSE)),"")</f>
        <v>5.78</v>
      </c>
      <c r="H155" s="121">
        <f>IFERROR(IF(VLOOKUP($A155,'Annex 2 EHV charges'!$A:$O,11,FALSE)=0,"",VLOOKUP($A155,'Annex 2 EHV charges'!$A:$O,11,FALSE)),"")</f>
        <v>5.78</v>
      </c>
    </row>
    <row r="156" spans="1:8" x14ac:dyDescent="0.2">
      <c r="A156" s="114">
        <f t="array" ref="A156">IFERROR(INDEX('Annex 2 EHV charges'!$A$11:$A$259, MATCH(0, IF(ISBLANK('Annex 2 EHV charges'!$A$11:$A$259),1, COUNTIF(A$4:$A155, 'Annex 2 EHV charges'!$A$11:$A$259)), 0)),"")</f>
        <v>373</v>
      </c>
      <c r="B156" s="114">
        <f>IF($A156="","",VLOOKUP($A156,'Annex 2 EHV charges'!$A:$O,2,0))</f>
        <v>373</v>
      </c>
      <c r="C156" s="115">
        <f>IF($A156="","",VLOOKUP($A156,'Annex 2 EHV charges'!$A:$O,3,0))</f>
        <v>1300035363067</v>
      </c>
      <c r="D156" s="114" t="str">
        <f>IF($A156="","",VLOOKUP($A156,'Annex 2 EHV charges'!$A:$O,7,0))</f>
        <v>Mobil Sasol</v>
      </c>
      <c r="E156" s="119" t="str">
        <f>IFERROR(IF(VLOOKUP($A156,'Annex 2 EHV charges'!$A:$O,8,FALSE)=0,"",VLOOKUP($A156,'Annex 2 EHV charges'!$A:$O,8,FALSE)),"")</f>
        <v>-</v>
      </c>
      <c r="F156" s="120">
        <f>IFERROR(IF(VLOOKUP($A156,'Annex 2 EHV charges'!$A:$O,9,FALSE)=0,"",VLOOKUP($A156,'Annex 2 EHV charges'!$A:$O,9,FALSE)),"")</f>
        <v>211.59</v>
      </c>
      <c r="G156" s="121">
        <f>IFERROR(IF(VLOOKUP($A156,'Annex 2 EHV charges'!$A:$O,10,FALSE)=0,"",VLOOKUP($A156,'Annex 2 EHV charges'!$A:$O,10,FALSE)),"")</f>
        <v>5.45</v>
      </c>
      <c r="H156" s="121">
        <f>IFERROR(IF(VLOOKUP($A156,'Annex 2 EHV charges'!$A:$O,11,FALSE)=0,"",VLOOKUP($A156,'Annex 2 EHV charges'!$A:$O,11,FALSE)),"")</f>
        <v>5.45</v>
      </c>
    </row>
    <row r="157" spans="1:8" x14ac:dyDescent="0.2">
      <c r="A157" s="114">
        <f t="array" ref="A157">IFERROR(INDEX('Annex 2 EHV charges'!$A$11:$A$259, MATCH(0, IF(ISBLANK('Annex 2 EHV charges'!$A$11:$A$259),1, COUNTIF(A$4:$A156, 'Annex 2 EHV charges'!$A$11:$A$259)), 0)),"")</f>
        <v>374</v>
      </c>
      <c r="B157" s="114">
        <f>IF($A157="","",VLOOKUP($A157,'Annex 2 EHV charges'!$A:$O,2,0))</f>
        <v>374</v>
      </c>
      <c r="C157" s="115">
        <f>IF($A157="","",VLOOKUP($A157,'Annex 2 EHV charges'!$A:$O,3,0))</f>
        <v>1300035363191</v>
      </c>
      <c r="D157" s="114" t="str">
        <f>IF($A157="","",VLOOKUP($A157,'Annex 2 EHV charges'!$A:$O,7,0))</f>
        <v>Burtons Foods Ltd</v>
      </c>
      <c r="E157" s="119" t="str">
        <f>IFERROR(IF(VLOOKUP($A157,'Annex 2 EHV charges'!$A:$O,8,FALSE)=0,"",VLOOKUP($A157,'Annex 2 EHV charges'!$A:$O,8,FALSE)),"")</f>
        <v>-</v>
      </c>
      <c r="F157" s="120">
        <f>IFERROR(IF(VLOOKUP($A157,'Annex 2 EHV charges'!$A:$O,9,FALSE)=0,"",VLOOKUP($A157,'Annex 2 EHV charges'!$A:$O,9,FALSE)),"")</f>
        <v>211.59</v>
      </c>
      <c r="G157" s="121">
        <f>IFERROR(IF(VLOOKUP($A157,'Annex 2 EHV charges'!$A:$O,10,FALSE)=0,"",VLOOKUP($A157,'Annex 2 EHV charges'!$A:$O,10,FALSE)),"")</f>
        <v>9.06</v>
      </c>
      <c r="H157" s="121">
        <f>IFERROR(IF(VLOOKUP($A157,'Annex 2 EHV charges'!$A:$O,11,FALSE)=0,"",VLOOKUP($A157,'Annex 2 EHV charges'!$A:$O,11,FALSE)),"")</f>
        <v>9.06</v>
      </c>
    </row>
    <row r="158" spans="1:8" x14ac:dyDescent="0.2">
      <c r="A158" s="114">
        <f t="array" ref="A158">IFERROR(INDEX('Annex 2 EHV charges'!$A$11:$A$259, MATCH(0, IF(ISBLANK('Annex 2 EHV charges'!$A$11:$A$259),1, COUNTIF(A$4:$A157, 'Annex 2 EHV charges'!$A$11:$A$259)), 0)),"")</f>
        <v>375</v>
      </c>
      <c r="B158" s="114">
        <f>IF($A158="","",VLOOKUP($A158,'Annex 2 EHV charges'!$A:$O,2,0))</f>
        <v>375</v>
      </c>
      <c r="C158" s="115">
        <f>IF($A158="","",VLOOKUP($A158,'Annex 2 EHV charges'!$A:$O,3,0))</f>
        <v>1300035363225</v>
      </c>
      <c r="D158" s="114" t="str">
        <f>IF($A158="","",VLOOKUP($A158,'Annex 2 EHV charges'!$A:$O,7,0))</f>
        <v>Unilever UK</v>
      </c>
      <c r="E158" s="119">
        <f>IFERROR(IF(VLOOKUP($A158,'Annex 2 EHV charges'!$A:$O,8,FALSE)=0,"",VLOOKUP($A158,'Annex 2 EHV charges'!$A:$O,8,FALSE)),"")</f>
        <v>0.86099999999999999</v>
      </c>
      <c r="F158" s="120">
        <f>IFERROR(IF(VLOOKUP($A158,'Annex 2 EHV charges'!$A:$O,9,FALSE)=0,"",VLOOKUP($A158,'Annex 2 EHV charges'!$A:$O,9,FALSE)),"")</f>
        <v>211.59</v>
      </c>
      <c r="G158" s="121">
        <f>IFERROR(IF(VLOOKUP($A158,'Annex 2 EHV charges'!$A:$O,10,FALSE)=0,"",VLOOKUP($A158,'Annex 2 EHV charges'!$A:$O,10,FALSE)),"")</f>
        <v>5</v>
      </c>
      <c r="H158" s="121">
        <f>IFERROR(IF(VLOOKUP($A158,'Annex 2 EHV charges'!$A:$O,11,FALSE)=0,"",VLOOKUP($A158,'Annex 2 EHV charges'!$A:$O,11,FALSE)),"")</f>
        <v>5</v>
      </c>
    </row>
    <row r="159" spans="1:8" x14ac:dyDescent="0.2">
      <c r="A159" s="114">
        <f t="array" ref="A159">IFERROR(INDEX('Annex 2 EHV charges'!$A$11:$A$259, MATCH(0, IF(ISBLANK('Annex 2 EHV charges'!$A$11:$A$259),1, COUNTIF(A$4:$A158, 'Annex 2 EHV charges'!$A$11:$A$259)), 0)),"")</f>
        <v>376</v>
      </c>
      <c r="B159" s="114">
        <f>IF($A159="","",VLOOKUP($A159,'Annex 2 EHV charges'!$A:$O,2,0))</f>
        <v>376</v>
      </c>
      <c r="C159" s="115">
        <f>IF($A159="","",VLOOKUP($A159,'Annex 2 EHV charges'!$A:$O,3,0))</f>
        <v>1300035363252</v>
      </c>
      <c r="D159" s="114" t="str">
        <f>IF($A159="","",VLOOKUP($A159,'Annex 2 EHV charges'!$A:$O,7,0))</f>
        <v>Champion Properties LLP</v>
      </c>
      <c r="E159" s="119" t="str">
        <f>IFERROR(IF(VLOOKUP($A159,'Annex 2 EHV charges'!$A:$O,8,FALSE)=0,"",VLOOKUP($A159,'Annex 2 EHV charges'!$A:$O,8,FALSE)),"")</f>
        <v>-</v>
      </c>
      <c r="F159" s="120">
        <f>IFERROR(IF(VLOOKUP($A159,'Annex 2 EHV charges'!$A:$O,9,FALSE)=0,"",VLOOKUP($A159,'Annex 2 EHV charges'!$A:$O,9,FALSE)),"")</f>
        <v>211.59</v>
      </c>
      <c r="G159" s="121">
        <f>IFERROR(IF(VLOOKUP($A159,'Annex 2 EHV charges'!$A:$O,10,FALSE)=0,"",VLOOKUP($A159,'Annex 2 EHV charges'!$A:$O,10,FALSE)),"")</f>
        <v>9.4</v>
      </c>
      <c r="H159" s="121">
        <f>IFERROR(IF(VLOOKUP($A159,'Annex 2 EHV charges'!$A:$O,11,FALSE)=0,"",VLOOKUP($A159,'Annex 2 EHV charges'!$A:$O,11,FALSE)),"")</f>
        <v>9.4</v>
      </c>
    </row>
    <row r="160" spans="1:8" x14ac:dyDescent="0.2">
      <c r="A160" s="114">
        <f t="array" ref="A160">IFERROR(INDEX('Annex 2 EHV charges'!$A$11:$A$259, MATCH(0, IF(ISBLANK('Annex 2 EHV charges'!$A$11:$A$259),1, COUNTIF(A$4:$A159, 'Annex 2 EHV charges'!$A$11:$A$259)), 0)),"")</f>
        <v>377</v>
      </c>
      <c r="B160" s="114">
        <f>IF($A160="","",VLOOKUP($A160,'Annex 2 EHV charges'!$A:$O,2,0))</f>
        <v>377</v>
      </c>
      <c r="C160" s="115">
        <f>IF($A160="","",VLOOKUP($A160,'Annex 2 EHV charges'!$A:$O,3,0))</f>
        <v>1300035363883</v>
      </c>
      <c r="D160" s="114" t="str">
        <f>IF($A160="","",VLOOKUP($A160,'Annex 2 EHV charges'!$A:$O,7,0))</f>
        <v>Nestle UK Ltd</v>
      </c>
      <c r="E160" s="119">
        <f>IFERROR(IF(VLOOKUP($A160,'Annex 2 EHV charges'!$A:$O,8,FALSE)=0,"",VLOOKUP($A160,'Annex 2 EHV charges'!$A:$O,8,FALSE)),"")</f>
        <v>1.0009999999999999</v>
      </c>
      <c r="F160" s="120">
        <f>IFERROR(IF(VLOOKUP($A160,'Annex 2 EHV charges'!$A:$O,9,FALSE)=0,"",VLOOKUP($A160,'Annex 2 EHV charges'!$A:$O,9,FALSE)),"")</f>
        <v>123.9</v>
      </c>
      <c r="G160" s="121">
        <f>IFERROR(IF(VLOOKUP($A160,'Annex 2 EHV charges'!$A:$O,10,FALSE)=0,"",VLOOKUP($A160,'Annex 2 EHV charges'!$A:$O,10,FALSE)),"")</f>
        <v>1.76</v>
      </c>
      <c r="H160" s="121">
        <f>IFERROR(IF(VLOOKUP($A160,'Annex 2 EHV charges'!$A:$O,11,FALSE)=0,"",VLOOKUP($A160,'Annex 2 EHV charges'!$A:$O,11,FALSE)),"")</f>
        <v>1.76</v>
      </c>
    </row>
    <row r="161" spans="1:8" x14ac:dyDescent="0.2">
      <c r="A161" s="114">
        <f t="array" ref="A161">IFERROR(INDEX('Annex 2 EHV charges'!$A$11:$A$259, MATCH(0, IF(ISBLANK('Annex 2 EHV charges'!$A$11:$A$259),1, COUNTIF(A$4:$A160, 'Annex 2 EHV charges'!$A$11:$A$259)), 0)),"")</f>
        <v>378</v>
      </c>
      <c r="B161" s="114">
        <f>IF($A161="","",VLOOKUP($A161,'Annex 2 EHV charges'!$A:$O,2,0))</f>
        <v>378</v>
      </c>
      <c r="C161" s="115">
        <f>IF($A161="","",VLOOKUP($A161,'Annex 2 EHV charges'!$A:$O,3,0))</f>
        <v>1300035364060</v>
      </c>
      <c r="D161" s="114" t="str">
        <f>IF($A161="","",VLOOKUP($A161,'Annex 2 EHV charges'!$A:$O,7,0))</f>
        <v>A&amp;P Falmouth Ltd</v>
      </c>
      <c r="E161" s="119">
        <f>IFERROR(IF(VLOOKUP($A161,'Annex 2 EHV charges'!$A:$O,8,FALSE)=0,"",VLOOKUP($A161,'Annex 2 EHV charges'!$A:$O,8,FALSE)),"")</f>
        <v>1.014</v>
      </c>
      <c r="F161" s="120">
        <f>IFERROR(IF(VLOOKUP($A161,'Annex 2 EHV charges'!$A:$O,9,FALSE)=0,"",VLOOKUP($A161,'Annex 2 EHV charges'!$A:$O,9,FALSE)),"")</f>
        <v>2077.39</v>
      </c>
      <c r="G161" s="121">
        <f>IFERROR(IF(VLOOKUP($A161,'Annex 2 EHV charges'!$A:$O,10,FALSE)=0,"",VLOOKUP($A161,'Annex 2 EHV charges'!$A:$O,10,FALSE)),"")</f>
        <v>8.1199999999999992</v>
      </c>
      <c r="H161" s="121">
        <f>IFERROR(IF(VLOOKUP($A161,'Annex 2 EHV charges'!$A:$O,11,FALSE)=0,"",VLOOKUP($A161,'Annex 2 EHV charges'!$A:$O,11,FALSE)),"")</f>
        <v>8.1199999999999992</v>
      </c>
    </row>
    <row r="162" spans="1:8" x14ac:dyDescent="0.2">
      <c r="A162" s="114">
        <f t="array" ref="A162">IFERROR(INDEX('Annex 2 EHV charges'!$A$11:$A$259, MATCH(0, IF(ISBLANK('Annex 2 EHV charges'!$A$11:$A$259),1, COUNTIF(A$4:$A161, 'Annex 2 EHV charges'!$A$11:$A$259)), 0)),"")</f>
        <v>379</v>
      </c>
      <c r="B162" s="114">
        <f>IF($A162="","",VLOOKUP($A162,'Annex 2 EHV charges'!$A:$O,2,0))</f>
        <v>379</v>
      </c>
      <c r="C162" s="115">
        <f>IF($A162="","",VLOOKUP($A162,'Annex 2 EHV charges'!$A:$O,3,0))</f>
        <v>1300035364177</v>
      </c>
      <c r="D162" s="114" t="str">
        <f>IF($A162="","",VLOOKUP($A162,'Annex 2 EHV charges'!$A:$O,7,0))</f>
        <v>Barclays Bank Plc</v>
      </c>
      <c r="E162" s="119">
        <f>IFERROR(IF(VLOOKUP($A162,'Annex 2 EHV charges'!$A:$O,8,FALSE)=0,"",VLOOKUP($A162,'Annex 2 EHV charges'!$A:$O,8,FALSE)),"")</f>
        <v>0.94399999999999995</v>
      </c>
      <c r="F162" s="120">
        <f>IFERROR(IF(VLOOKUP($A162,'Annex 2 EHV charges'!$A:$O,9,FALSE)=0,"",VLOOKUP($A162,'Annex 2 EHV charges'!$A:$O,9,FALSE)),"")</f>
        <v>211.59</v>
      </c>
      <c r="G162" s="121">
        <f>IFERROR(IF(VLOOKUP($A162,'Annex 2 EHV charges'!$A:$O,10,FALSE)=0,"",VLOOKUP($A162,'Annex 2 EHV charges'!$A:$O,10,FALSE)),"")</f>
        <v>13.01</v>
      </c>
      <c r="H162" s="121">
        <f>IFERROR(IF(VLOOKUP($A162,'Annex 2 EHV charges'!$A:$O,11,FALSE)=0,"",VLOOKUP($A162,'Annex 2 EHV charges'!$A:$O,11,FALSE)),"")</f>
        <v>13.01</v>
      </c>
    </row>
    <row r="163" spans="1:8" x14ac:dyDescent="0.2">
      <c r="A163" s="114">
        <f t="array" ref="A163">IFERROR(INDEX('Annex 2 EHV charges'!$A$11:$A$259, MATCH(0, IF(ISBLANK('Annex 2 EHV charges'!$A$11:$A$259),1, COUNTIF(A$4:$A162, 'Annex 2 EHV charges'!$A$11:$A$259)), 0)),"")</f>
        <v>380</v>
      </c>
      <c r="B163" s="114">
        <f>IF($A163="","",VLOOKUP($A163,'Annex 2 EHV charges'!$A:$O,2,0))</f>
        <v>380</v>
      </c>
      <c r="C163" s="115">
        <f>IF($A163="","",VLOOKUP($A163,'Annex 2 EHV charges'!$A:$O,3,0))</f>
        <v>1300035364256</v>
      </c>
      <c r="D163" s="114" t="str">
        <f>IF($A163="","",VLOOKUP($A163,'Annex 2 EHV charges'!$A:$O,7,0))</f>
        <v>Harman Technology Limited</v>
      </c>
      <c r="E163" s="119">
        <f>IFERROR(IF(VLOOKUP($A163,'Annex 2 EHV charges'!$A:$O,8,FALSE)=0,"",VLOOKUP($A163,'Annex 2 EHV charges'!$A:$O,8,FALSE)),"")</f>
        <v>0.95499999999999996</v>
      </c>
      <c r="F163" s="120">
        <f>IFERROR(IF(VLOOKUP($A163,'Annex 2 EHV charges'!$A:$O,9,FALSE)=0,"",VLOOKUP($A163,'Annex 2 EHV charges'!$A:$O,9,FALSE)),"")</f>
        <v>211.59</v>
      </c>
      <c r="G163" s="121">
        <f>IFERROR(IF(VLOOKUP($A163,'Annex 2 EHV charges'!$A:$O,10,FALSE)=0,"",VLOOKUP($A163,'Annex 2 EHV charges'!$A:$O,10,FALSE)),"")</f>
        <v>8.3800000000000008</v>
      </c>
      <c r="H163" s="121">
        <f>IFERROR(IF(VLOOKUP($A163,'Annex 2 EHV charges'!$A:$O,11,FALSE)=0,"",VLOOKUP($A163,'Annex 2 EHV charges'!$A:$O,11,FALSE)),"")</f>
        <v>8.3800000000000008</v>
      </c>
    </row>
    <row r="164" spans="1:8" x14ac:dyDescent="0.2">
      <c r="A164" s="114">
        <f t="array" ref="A164">IFERROR(INDEX('Annex 2 EHV charges'!$A$11:$A$259, MATCH(0, IF(ISBLANK('Annex 2 EHV charges'!$A$11:$A$259),1, COUNTIF(A$4:$A163, 'Annex 2 EHV charges'!$A$11:$A$259)), 0)),"")</f>
        <v>381</v>
      </c>
      <c r="B164" s="114">
        <f>IF($A164="","",VLOOKUP($A164,'Annex 2 EHV charges'!$A:$O,2,0))</f>
        <v>381</v>
      </c>
      <c r="C164" s="115">
        <f>IF($A164="","",VLOOKUP($A164,'Annex 2 EHV charges'!$A:$O,3,0))</f>
        <v>1300035364432</v>
      </c>
      <c r="D164" s="114" t="str">
        <f>IF($A164="","",VLOOKUP($A164,'Annex 2 EHV charges'!$A:$O,7,0))</f>
        <v xml:space="preserve">Twyfords Bathrooms </v>
      </c>
      <c r="E164" s="119">
        <f>IFERROR(IF(VLOOKUP($A164,'Annex 2 EHV charges'!$A:$O,8,FALSE)=0,"",VLOOKUP($A164,'Annex 2 EHV charges'!$A:$O,8,FALSE)),"")</f>
        <v>0.92500000000000004</v>
      </c>
      <c r="F164" s="120">
        <f>IFERROR(IF(VLOOKUP($A164,'Annex 2 EHV charges'!$A:$O,9,FALSE)=0,"",VLOOKUP($A164,'Annex 2 EHV charges'!$A:$O,9,FALSE)),"")</f>
        <v>211.59</v>
      </c>
      <c r="G164" s="121">
        <f>IFERROR(IF(VLOOKUP($A164,'Annex 2 EHV charges'!$A:$O,10,FALSE)=0,"",VLOOKUP($A164,'Annex 2 EHV charges'!$A:$O,10,FALSE)),"")</f>
        <v>4.8499999999999996</v>
      </c>
      <c r="H164" s="121">
        <f>IFERROR(IF(VLOOKUP($A164,'Annex 2 EHV charges'!$A:$O,11,FALSE)=0,"",VLOOKUP($A164,'Annex 2 EHV charges'!$A:$O,11,FALSE)),"")</f>
        <v>4.8499999999999996</v>
      </c>
    </row>
    <row r="165" spans="1:8" x14ac:dyDescent="0.2">
      <c r="A165" s="114">
        <f t="array" ref="A165">IFERROR(INDEX('Annex 2 EHV charges'!$A$11:$A$259, MATCH(0, IF(ISBLANK('Annex 2 EHV charges'!$A$11:$A$259),1, COUNTIF(A$4:$A164, 'Annex 2 EHV charges'!$A$11:$A$259)), 0)),"")</f>
        <v>382</v>
      </c>
      <c r="B165" s="114">
        <f>IF($A165="","",VLOOKUP($A165,'Annex 2 EHV charges'!$A:$O,2,0))</f>
        <v>382</v>
      </c>
      <c r="C165" s="115">
        <f>IF($A165="","",VLOOKUP($A165,'Annex 2 EHV charges'!$A:$O,3,0))</f>
        <v>1300035364646</v>
      </c>
      <c r="D165" s="114" t="str">
        <f>IF($A165="","",VLOOKUP($A165,'Annex 2 EHV charges'!$A:$O,7,0))</f>
        <v>Morning Foods Limited</v>
      </c>
      <c r="E165" s="119">
        <f>IFERROR(IF(VLOOKUP($A165,'Annex 2 EHV charges'!$A:$O,8,FALSE)=0,"",VLOOKUP($A165,'Annex 2 EHV charges'!$A:$O,8,FALSE)),"")</f>
        <v>0.92600000000000005</v>
      </c>
      <c r="F165" s="120">
        <f>IFERROR(IF(VLOOKUP($A165,'Annex 2 EHV charges'!$A:$O,9,FALSE)=0,"",VLOOKUP($A165,'Annex 2 EHV charges'!$A:$O,9,FALSE)),"")</f>
        <v>211.59</v>
      </c>
      <c r="G165" s="121">
        <f>IFERROR(IF(VLOOKUP($A165,'Annex 2 EHV charges'!$A:$O,10,FALSE)=0,"",VLOOKUP($A165,'Annex 2 EHV charges'!$A:$O,10,FALSE)),"")</f>
        <v>10.44</v>
      </c>
      <c r="H165" s="121">
        <f>IFERROR(IF(VLOOKUP($A165,'Annex 2 EHV charges'!$A:$O,11,FALSE)=0,"",VLOOKUP($A165,'Annex 2 EHV charges'!$A:$O,11,FALSE)),"")</f>
        <v>10.44</v>
      </c>
    </row>
    <row r="166" spans="1:8" x14ac:dyDescent="0.2">
      <c r="A166" s="114">
        <f t="array" ref="A166">IFERROR(INDEX('Annex 2 EHV charges'!$A$11:$A$259, MATCH(0, IF(ISBLANK('Annex 2 EHV charges'!$A$11:$A$259),1, COUNTIF(A$4:$A165, 'Annex 2 EHV charges'!$A$11:$A$259)), 0)),"")</f>
        <v>383</v>
      </c>
      <c r="B166" s="114">
        <f>IF($A166="","",VLOOKUP($A166,'Annex 2 EHV charges'!$A:$O,2,0))</f>
        <v>383</v>
      </c>
      <c r="C166" s="115">
        <f>IF($A166="","",VLOOKUP($A166,'Annex 2 EHV charges'!$A:$O,3,0))</f>
        <v>1300035364822</v>
      </c>
      <c r="D166" s="114" t="str">
        <f>IF($A166="","",VLOOKUP($A166,'Annex 2 EHV charges'!$A:$O,7,0))</f>
        <v>Fisons</v>
      </c>
      <c r="E166" s="119">
        <f>IFERROR(IF(VLOOKUP($A166,'Annex 2 EHV charges'!$A:$O,8,FALSE)=0,"",VLOOKUP($A166,'Annex 2 EHV charges'!$A:$O,8,FALSE)),"")</f>
        <v>0.94599999999999995</v>
      </c>
      <c r="F166" s="120">
        <f>IFERROR(IF(VLOOKUP($A166,'Annex 2 EHV charges'!$A:$O,9,FALSE)=0,"",VLOOKUP($A166,'Annex 2 EHV charges'!$A:$O,9,FALSE)),"")</f>
        <v>211.59</v>
      </c>
      <c r="G166" s="121">
        <f>IFERROR(IF(VLOOKUP($A166,'Annex 2 EHV charges'!$A:$O,10,FALSE)=0,"",VLOOKUP($A166,'Annex 2 EHV charges'!$A:$O,10,FALSE)),"")</f>
        <v>8.33</v>
      </c>
      <c r="H166" s="121">
        <f>IFERROR(IF(VLOOKUP($A166,'Annex 2 EHV charges'!$A:$O,11,FALSE)=0,"",VLOOKUP($A166,'Annex 2 EHV charges'!$A:$O,11,FALSE)),"")</f>
        <v>8.33</v>
      </c>
    </row>
    <row r="167" spans="1:8" x14ac:dyDescent="0.2">
      <c r="A167" s="114">
        <f t="array" ref="A167">IFERROR(INDEX('Annex 2 EHV charges'!$A$11:$A$259, MATCH(0, IF(ISBLANK('Annex 2 EHV charges'!$A$11:$A$259),1, COUNTIF(A$4:$A166, 'Annex 2 EHV charges'!$A$11:$A$259)), 0)),"")</f>
        <v>384</v>
      </c>
      <c r="B167" s="114">
        <f>IF($A167="","",VLOOKUP($A167,'Annex 2 EHV charges'!$A:$O,2,0))</f>
        <v>384</v>
      </c>
      <c r="C167" s="115">
        <f>IF($A167="","",VLOOKUP($A167,'Annex 2 EHV charges'!$A:$O,3,0))</f>
        <v>1300035365161</v>
      </c>
      <c r="D167" s="114" t="str">
        <f>IF($A167="","",VLOOKUP($A167,'Annex 2 EHV charges'!$A:$O,7,0))</f>
        <v>N W F Ltd</v>
      </c>
      <c r="E167" s="119">
        <f>IFERROR(IF(VLOOKUP($A167,'Annex 2 EHV charges'!$A:$O,8,FALSE)=0,"",VLOOKUP($A167,'Annex 2 EHV charges'!$A:$O,8,FALSE)),"")</f>
        <v>0.93</v>
      </c>
      <c r="F167" s="120">
        <f>IFERROR(IF(VLOOKUP($A167,'Annex 2 EHV charges'!$A:$O,9,FALSE)=0,"",VLOOKUP($A167,'Annex 2 EHV charges'!$A:$O,9,FALSE)),"")</f>
        <v>211.59</v>
      </c>
      <c r="G167" s="121">
        <f>IFERROR(IF(VLOOKUP($A167,'Annex 2 EHV charges'!$A:$O,10,FALSE)=0,"",VLOOKUP($A167,'Annex 2 EHV charges'!$A:$O,10,FALSE)),"")</f>
        <v>15.05</v>
      </c>
      <c r="H167" s="121">
        <f>IFERROR(IF(VLOOKUP($A167,'Annex 2 EHV charges'!$A:$O,11,FALSE)=0,"",VLOOKUP($A167,'Annex 2 EHV charges'!$A:$O,11,FALSE)),"")</f>
        <v>15.05</v>
      </c>
    </row>
    <row r="168" spans="1:8" x14ac:dyDescent="0.2">
      <c r="A168" s="114">
        <f t="array" ref="A168">IFERROR(INDEX('Annex 2 EHV charges'!$A$11:$A$259, MATCH(0, IF(ISBLANK('Annex 2 EHV charges'!$A$11:$A$259),1, COUNTIF(A$4:$A167, 'Annex 2 EHV charges'!$A$11:$A$259)), 0)),"")</f>
        <v>385</v>
      </c>
      <c r="B168" s="114">
        <f>IF($A168="","",VLOOKUP($A168,'Annex 2 EHV charges'!$A:$O,2,0))</f>
        <v>385</v>
      </c>
      <c r="C168" s="115">
        <f>IF($A168="","",VLOOKUP($A168,'Annex 2 EHV charges'!$A:$O,3,0))</f>
        <v>1300035365240</v>
      </c>
      <c r="D168" s="114" t="str">
        <f>IF($A168="","",VLOOKUP($A168,'Annex 2 EHV charges'!$A:$O,7,0))</f>
        <v>Linpac Wcb</v>
      </c>
      <c r="E168" s="119">
        <f>IFERROR(IF(VLOOKUP($A168,'Annex 2 EHV charges'!$A:$O,8,FALSE)=0,"",VLOOKUP($A168,'Annex 2 EHV charges'!$A:$O,8,FALSE)),"")</f>
        <v>0.95499999999999996</v>
      </c>
      <c r="F168" s="120">
        <f>IFERROR(IF(VLOOKUP($A168,'Annex 2 EHV charges'!$A:$O,9,FALSE)=0,"",VLOOKUP($A168,'Annex 2 EHV charges'!$A:$O,9,FALSE)),"")</f>
        <v>211.59</v>
      </c>
      <c r="G168" s="121">
        <f>IFERROR(IF(VLOOKUP($A168,'Annex 2 EHV charges'!$A:$O,10,FALSE)=0,"",VLOOKUP($A168,'Annex 2 EHV charges'!$A:$O,10,FALSE)),"")</f>
        <v>8.49</v>
      </c>
      <c r="H168" s="121">
        <f>IFERROR(IF(VLOOKUP($A168,'Annex 2 EHV charges'!$A:$O,11,FALSE)=0,"",VLOOKUP($A168,'Annex 2 EHV charges'!$A:$O,11,FALSE)),"")</f>
        <v>8.49</v>
      </c>
    </row>
    <row r="169" spans="1:8" x14ac:dyDescent="0.2">
      <c r="A169" s="114">
        <f t="array" ref="A169">IFERROR(INDEX('Annex 2 EHV charges'!$A$11:$A$259, MATCH(0, IF(ISBLANK('Annex 2 EHV charges'!$A$11:$A$259),1, COUNTIF(A$4:$A168, 'Annex 2 EHV charges'!$A$11:$A$259)), 0)),"")</f>
        <v>386</v>
      </c>
      <c r="B169" s="114">
        <f>IF($A169="","",VLOOKUP($A169,'Annex 2 EHV charges'!$A:$O,2,0))</f>
        <v>386</v>
      </c>
      <c r="C169" s="115">
        <f>IF($A169="","",VLOOKUP($A169,'Annex 2 EHV charges'!$A:$O,3,0))</f>
        <v>1300035365287</v>
      </c>
      <c r="D169" s="114" t="str">
        <f>IF($A169="","",VLOOKUP($A169,'Annex 2 EHV charges'!$A:$O,7,0))</f>
        <v>Britton Group Plc</v>
      </c>
      <c r="E169" s="119">
        <f>IFERROR(IF(VLOOKUP($A169,'Annex 2 EHV charges'!$A:$O,8,FALSE)=0,"",VLOOKUP($A169,'Annex 2 EHV charges'!$A:$O,8,FALSE)),"")</f>
        <v>0.96299999999999997</v>
      </c>
      <c r="F169" s="120">
        <f>IFERROR(IF(VLOOKUP($A169,'Annex 2 EHV charges'!$A:$O,9,FALSE)=0,"",VLOOKUP($A169,'Annex 2 EHV charges'!$A:$O,9,FALSE)),"")</f>
        <v>211.59</v>
      </c>
      <c r="G169" s="121">
        <f>IFERROR(IF(VLOOKUP($A169,'Annex 2 EHV charges'!$A:$O,10,FALSE)=0,"",VLOOKUP($A169,'Annex 2 EHV charges'!$A:$O,10,FALSE)),"")</f>
        <v>15.48</v>
      </c>
      <c r="H169" s="121">
        <f>IFERROR(IF(VLOOKUP($A169,'Annex 2 EHV charges'!$A:$O,11,FALSE)=0,"",VLOOKUP($A169,'Annex 2 EHV charges'!$A:$O,11,FALSE)),"")</f>
        <v>15.48</v>
      </c>
    </row>
    <row r="170" spans="1:8" x14ac:dyDescent="0.2">
      <c r="A170" s="114">
        <f t="array" ref="A170">IFERROR(INDEX('Annex 2 EHV charges'!$A$11:$A$259, MATCH(0, IF(ISBLANK('Annex 2 EHV charges'!$A$11:$A$259),1, COUNTIF(A$4:$A169, 'Annex 2 EHV charges'!$A$11:$A$259)), 0)),"")</f>
        <v>387</v>
      </c>
      <c r="B170" s="114">
        <f>IF($A170="","",VLOOKUP($A170,'Annex 2 EHV charges'!$A:$O,2,0))</f>
        <v>387</v>
      </c>
      <c r="C170" s="115">
        <f>IF($A170="","",VLOOKUP($A170,'Annex 2 EHV charges'!$A:$O,3,0))</f>
        <v>1300035366494</v>
      </c>
      <c r="D170" s="114" t="str">
        <f>IF($A170="","",VLOOKUP($A170,'Annex 2 EHV charges'!$A:$O,7,0))</f>
        <v>Synthite</v>
      </c>
      <c r="E170" s="119" t="str">
        <f>IFERROR(IF(VLOOKUP($A170,'Annex 2 EHV charges'!$A:$O,8,FALSE)=0,"",VLOOKUP($A170,'Annex 2 EHV charges'!$A:$O,8,FALSE)),"")</f>
        <v>-</v>
      </c>
      <c r="F170" s="120">
        <f>IFERROR(IF(VLOOKUP($A170,'Annex 2 EHV charges'!$A:$O,9,FALSE)=0,"",VLOOKUP($A170,'Annex 2 EHV charges'!$A:$O,9,FALSE)),"")</f>
        <v>211.59</v>
      </c>
      <c r="G170" s="121">
        <f>IFERROR(IF(VLOOKUP($A170,'Annex 2 EHV charges'!$A:$O,10,FALSE)=0,"",VLOOKUP($A170,'Annex 2 EHV charges'!$A:$O,10,FALSE)),"")</f>
        <v>12.62</v>
      </c>
      <c r="H170" s="121">
        <f>IFERROR(IF(VLOOKUP($A170,'Annex 2 EHV charges'!$A:$O,11,FALSE)=0,"",VLOOKUP($A170,'Annex 2 EHV charges'!$A:$O,11,FALSE)),"")</f>
        <v>12.62</v>
      </c>
    </row>
    <row r="171" spans="1:8" x14ac:dyDescent="0.2">
      <c r="A171" s="114">
        <f t="array" ref="A171">IFERROR(INDEX('Annex 2 EHV charges'!$A$11:$A$259, MATCH(0, IF(ISBLANK('Annex 2 EHV charges'!$A$11:$A$259),1, COUNTIF(A$4:$A170, 'Annex 2 EHV charges'!$A$11:$A$259)), 0)),"")</f>
        <v>388</v>
      </c>
      <c r="B171" s="114">
        <f>IF($A171="","",VLOOKUP($A171,'Annex 2 EHV charges'!$A:$O,2,0))</f>
        <v>388</v>
      </c>
      <c r="C171" s="115">
        <f>IF($A171="","",VLOOKUP($A171,'Annex 2 EHV charges'!$A:$O,3,0))</f>
        <v>1300035366801</v>
      </c>
      <c r="D171" s="114" t="str">
        <f>IF($A171="","",VLOOKUP($A171,'Annex 2 EHV charges'!$A:$O,7,0))</f>
        <v>Novar Plc</v>
      </c>
      <c r="E171" s="119" t="str">
        <f>IFERROR(IF(VLOOKUP($A171,'Annex 2 EHV charges'!$A:$O,8,FALSE)=0,"",VLOOKUP($A171,'Annex 2 EHV charges'!$A:$O,8,FALSE)),"")</f>
        <v>-</v>
      </c>
      <c r="F171" s="120">
        <f>IFERROR(IF(VLOOKUP($A171,'Annex 2 EHV charges'!$A:$O,9,FALSE)=0,"",VLOOKUP($A171,'Annex 2 EHV charges'!$A:$O,9,FALSE)),"")</f>
        <v>211.59</v>
      </c>
      <c r="G171" s="121">
        <f>IFERROR(IF(VLOOKUP($A171,'Annex 2 EHV charges'!$A:$O,10,FALSE)=0,"",VLOOKUP($A171,'Annex 2 EHV charges'!$A:$O,10,FALSE)),"")</f>
        <v>11.58</v>
      </c>
      <c r="H171" s="121">
        <f>IFERROR(IF(VLOOKUP($A171,'Annex 2 EHV charges'!$A:$O,11,FALSE)=0,"",VLOOKUP($A171,'Annex 2 EHV charges'!$A:$O,11,FALSE)),"")</f>
        <v>11.58</v>
      </c>
    </row>
    <row r="172" spans="1:8" x14ac:dyDescent="0.2">
      <c r="A172" s="114">
        <f t="array" ref="A172">IFERROR(INDEX('Annex 2 EHV charges'!$A$11:$A$259, MATCH(0, IF(ISBLANK('Annex 2 EHV charges'!$A$11:$A$259),1, COUNTIF(A$4:$A171, 'Annex 2 EHV charges'!$A$11:$A$259)), 0)),"")</f>
        <v>389</v>
      </c>
      <c r="B172" s="114">
        <f>IF($A172="","",VLOOKUP($A172,'Annex 2 EHV charges'!$A:$O,2,0))</f>
        <v>389</v>
      </c>
      <c r="C172" s="115">
        <f>IF($A172="","",VLOOKUP($A172,'Annex 2 EHV charges'!$A:$O,3,0))</f>
        <v>1300035368232</v>
      </c>
      <c r="D172" s="114" t="str">
        <f>IF($A172="","",VLOOKUP($A172,'Annex 2 EHV charges'!$A:$O,7,0))</f>
        <v>Bangor Hospital (Health Sup)</v>
      </c>
      <c r="E172" s="119" t="str">
        <f>IFERROR(IF(VLOOKUP($A172,'Annex 2 EHV charges'!$A:$O,8,FALSE)=0,"",VLOOKUP($A172,'Annex 2 EHV charges'!$A:$O,8,FALSE)),"")</f>
        <v>-</v>
      </c>
      <c r="F172" s="120">
        <f>IFERROR(IF(VLOOKUP($A172,'Annex 2 EHV charges'!$A:$O,9,FALSE)=0,"",VLOOKUP($A172,'Annex 2 EHV charges'!$A:$O,9,FALSE)),"")</f>
        <v>135.06</v>
      </c>
      <c r="G172" s="121">
        <f>IFERROR(IF(VLOOKUP($A172,'Annex 2 EHV charges'!$A:$O,10,FALSE)=0,"",VLOOKUP($A172,'Annex 2 EHV charges'!$A:$O,10,FALSE)),"")</f>
        <v>9.15</v>
      </c>
      <c r="H172" s="121">
        <f>IFERROR(IF(VLOOKUP($A172,'Annex 2 EHV charges'!$A:$O,11,FALSE)=0,"",VLOOKUP($A172,'Annex 2 EHV charges'!$A:$O,11,FALSE)),"")</f>
        <v>9.15</v>
      </c>
    </row>
    <row r="173" spans="1:8" x14ac:dyDescent="0.2">
      <c r="A173" s="114">
        <f t="array" ref="A173">IFERROR(INDEX('Annex 2 EHV charges'!$A$11:$A$259, MATCH(0, IF(ISBLANK('Annex 2 EHV charges'!$A$11:$A$259),1, COUNTIF(A$4:$A172, 'Annex 2 EHV charges'!$A$11:$A$259)), 0)),"")</f>
        <v>391</v>
      </c>
      <c r="B173" s="114">
        <f>IF($A173="","",VLOOKUP($A173,'Annex 2 EHV charges'!$A:$O,2,0))</f>
        <v>391</v>
      </c>
      <c r="C173" s="115">
        <f>IF($A173="","",VLOOKUP($A173,'Annex 2 EHV charges'!$A:$O,3,0))</f>
        <v>1300035368400</v>
      </c>
      <c r="D173" s="114" t="str">
        <f>IF($A173="","",VLOOKUP($A173,'Annex 2 EHV charges'!$A:$O,7,0))</f>
        <v>Bourne Leisure Limited</v>
      </c>
      <c r="E173" s="119" t="str">
        <f>IFERROR(IF(VLOOKUP($A173,'Annex 2 EHV charges'!$A:$O,8,FALSE)=0,"",VLOOKUP($A173,'Annex 2 EHV charges'!$A:$O,8,FALSE)),"")</f>
        <v>-</v>
      </c>
      <c r="F173" s="120">
        <f>IFERROR(IF(VLOOKUP($A173,'Annex 2 EHV charges'!$A:$O,9,FALSE)=0,"",VLOOKUP($A173,'Annex 2 EHV charges'!$A:$O,9,FALSE)),"")</f>
        <v>211.59</v>
      </c>
      <c r="G173" s="121">
        <f>IFERROR(IF(VLOOKUP($A173,'Annex 2 EHV charges'!$A:$O,10,FALSE)=0,"",VLOOKUP($A173,'Annex 2 EHV charges'!$A:$O,10,FALSE)),"")</f>
        <v>7.19</v>
      </c>
      <c r="H173" s="121">
        <f>IFERROR(IF(VLOOKUP($A173,'Annex 2 EHV charges'!$A:$O,11,FALSE)=0,"",VLOOKUP($A173,'Annex 2 EHV charges'!$A:$O,11,FALSE)),"")</f>
        <v>7.19</v>
      </c>
    </row>
    <row r="174" spans="1:8" x14ac:dyDescent="0.2">
      <c r="A174" s="114">
        <f t="array" ref="A174">IFERROR(INDEX('Annex 2 EHV charges'!$A$11:$A$259, MATCH(0, IF(ISBLANK('Annex 2 EHV charges'!$A$11:$A$259),1, COUNTIF(A$4:$A173, 'Annex 2 EHV charges'!$A$11:$A$259)), 0)),"")</f>
        <v>392</v>
      </c>
      <c r="B174" s="114">
        <f>IF($A174="","",VLOOKUP($A174,'Annex 2 EHV charges'!$A:$O,2,0))</f>
        <v>392</v>
      </c>
      <c r="C174" s="115">
        <f>IF($A174="","",VLOOKUP($A174,'Annex 2 EHV charges'!$A:$O,3,0))</f>
        <v>1300035368428</v>
      </c>
      <c r="D174" s="114" t="str">
        <f>IF($A174="","",VLOOKUP($A174,'Annex 2 EHV charges'!$A:$O,7,0))</f>
        <v>Rehau Ltd</v>
      </c>
      <c r="E174" s="119" t="str">
        <f>IFERROR(IF(VLOOKUP($A174,'Annex 2 EHV charges'!$A:$O,8,FALSE)=0,"",VLOOKUP($A174,'Annex 2 EHV charges'!$A:$O,8,FALSE)),"")</f>
        <v>-</v>
      </c>
      <c r="F174" s="120">
        <f>IFERROR(IF(VLOOKUP($A174,'Annex 2 EHV charges'!$A:$O,9,FALSE)=0,"",VLOOKUP($A174,'Annex 2 EHV charges'!$A:$O,9,FALSE)),"")</f>
        <v>211.59</v>
      </c>
      <c r="G174" s="121">
        <f>IFERROR(IF(VLOOKUP($A174,'Annex 2 EHV charges'!$A:$O,10,FALSE)=0,"",VLOOKUP($A174,'Annex 2 EHV charges'!$A:$O,10,FALSE)),"")</f>
        <v>10.52</v>
      </c>
      <c r="H174" s="121">
        <f>IFERROR(IF(VLOOKUP($A174,'Annex 2 EHV charges'!$A:$O,11,FALSE)=0,"",VLOOKUP($A174,'Annex 2 EHV charges'!$A:$O,11,FALSE)),"")</f>
        <v>10.52</v>
      </c>
    </row>
    <row r="175" spans="1:8" x14ac:dyDescent="0.2">
      <c r="A175" s="114">
        <f t="array" ref="A175">IFERROR(INDEX('Annex 2 EHV charges'!$A$11:$A$259, MATCH(0, IF(ISBLANK('Annex 2 EHV charges'!$A$11:$A$259),1, COUNTIF(A$4:$A174, 'Annex 2 EHV charges'!$A$11:$A$259)), 0)),"")</f>
        <v>393</v>
      </c>
      <c r="B175" s="114">
        <f>IF($A175="","",VLOOKUP($A175,'Annex 2 EHV charges'!$A:$O,2,0))</f>
        <v>393</v>
      </c>
      <c r="C175" s="115">
        <f>IF($A175="","",VLOOKUP($A175,'Annex 2 EHV charges'!$A:$O,3,0))</f>
        <v>1300035370116</v>
      </c>
      <c r="D175" s="114" t="str">
        <f>IF($A175="","",VLOOKUP($A175,'Annex 2 EHV charges'!$A:$O,7,0))</f>
        <v>University Of Wales</v>
      </c>
      <c r="E175" s="119">
        <f>IFERROR(IF(VLOOKUP($A175,'Annex 2 EHV charges'!$A:$O,8,FALSE)=0,"",VLOOKUP($A175,'Annex 2 EHV charges'!$A:$O,8,FALSE)),"")</f>
        <v>0.34699999999999998</v>
      </c>
      <c r="F175" s="120">
        <f>IFERROR(IF(VLOOKUP($A175,'Annex 2 EHV charges'!$A:$O,9,FALSE)=0,"",VLOOKUP($A175,'Annex 2 EHV charges'!$A:$O,9,FALSE)),"")</f>
        <v>211.59</v>
      </c>
      <c r="G175" s="121">
        <f>IFERROR(IF(VLOOKUP($A175,'Annex 2 EHV charges'!$A:$O,10,FALSE)=0,"",VLOOKUP($A175,'Annex 2 EHV charges'!$A:$O,10,FALSE)),"")</f>
        <v>18.11</v>
      </c>
      <c r="H175" s="121">
        <f>IFERROR(IF(VLOOKUP($A175,'Annex 2 EHV charges'!$A:$O,11,FALSE)=0,"",VLOOKUP($A175,'Annex 2 EHV charges'!$A:$O,11,FALSE)),"")</f>
        <v>18.11</v>
      </c>
    </row>
    <row r="176" spans="1:8" x14ac:dyDescent="0.2">
      <c r="A176" s="114">
        <f t="array" ref="A176">IFERROR(INDEX('Annex 2 EHV charges'!$A$11:$A$259, MATCH(0, IF(ISBLANK('Annex 2 EHV charges'!$A$11:$A$259),1, COUNTIF(A$4:$A175, 'Annex 2 EHV charges'!$A$11:$A$259)), 0)),"")</f>
        <v>394</v>
      </c>
      <c r="B176" s="114">
        <f>IF($A176="","",VLOOKUP($A176,'Annex 2 EHV charges'!$A:$O,2,0))</f>
        <v>394</v>
      </c>
      <c r="C176" s="115">
        <f>IF($A176="","",VLOOKUP($A176,'Annex 2 EHV charges'!$A:$O,3,0))</f>
        <v>1300035618356</v>
      </c>
      <c r="D176" s="114" t="str">
        <f>IF($A176="","",VLOOKUP($A176,'Annex 2 EHV charges'!$A:$O,7,0))</f>
        <v>Smiths Group Plc</v>
      </c>
      <c r="E176" s="119" t="str">
        <f>IFERROR(IF(VLOOKUP($A176,'Annex 2 EHV charges'!$A:$O,8,FALSE)=0,"",VLOOKUP($A176,'Annex 2 EHV charges'!$A:$O,8,FALSE)),"")</f>
        <v>-</v>
      </c>
      <c r="F176" s="120">
        <f>IFERROR(IF(VLOOKUP($A176,'Annex 2 EHV charges'!$A:$O,9,FALSE)=0,"",VLOOKUP($A176,'Annex 2 EHV charges'!$A:$O,9,FALSE)),"")</f>
        <v>211.59</v>
      </c>
      <c r="G176" s="121">
        <f>IFERROR(IF(VLOOKUP($A176,'Annex 2 EHV charges'!$A:$O,10,FALSE)=0,"",VLOOKUP($A176,'Annex 2 EHV charges'!$A:$O,10,FALSE)),"")</f>
        <v>7.41</v>
      </c>
      <c r="H176" s="121">
        <f>IFERROR(IF(VLOOKUP($A176,'Annex 2 EHV charges'!$A:$O,11,FALSE)=0,"",VLOOKUP($A176,'Annex 2 EHV charges'!$A:$O,11,FALSE)),"")</f>
        <v>7.41</v>
      </c>
    </row>
    <row r="177" spans="1:8" x14ac:dyDescent="0.2">
      <c r="A177" s="114">
        <f t="array" ref="A177">IFERROR(INDEX('Annex 2 EHV charges'!$A$11:$A$259, MATCH(0, IF(ISBLANK('Annex 2 EHV charges'!$A$11:$A$259),1, COUNTIF(A$4:$A176, 'Annex 2 EHV charges'!$A$11:$A$259)), 0)),"")</f>
        <v>395</v>
      </c>
      <c r="B177" s="114">
        <f>IF($A177="","",VLOOKUP($A177,'Annex 2 EHV charges'!$A:$O,2,0))</f>
        <v>395</v>
      </c>
      <c r="C177" s="115">
        <f>IF($A177="","",VLOOKUP($A177,'Annex 2 EHV charges'!$A:$O,3,0))</f>
        <v>1300038178922</v>
      </c>
      <c r="D177" s="114" t="str">
        <f>IF($A177="","",VLOOKUP($A177,'Annex 2 EHV charges'!$A:$O,7,0))</f>
        <v>Yardley Plastic</v>
      </c>
      <c r="E177" s="119">
        <f>IFERROR(IF(VLOOKUP($A177,'Annex 2 EHV charges'!$A:$O,8,FALSE)=0,"",VLOOKUP($A177,'Annex 2 EHV charges'!$A:$O,8,FALSE)),"")</f>
        <v>1.5069999999999999</v>
      </c>
      <c r="F177" s="120">
        <f>IFERROR(IF(VLOOKUP($A177,'Annex 2 EHV charges'!$A:$O,9,FALSE)=0,"",VLOOKUP($A177,'Annex 2 EHV charges'!$A:$O,9,FALSE)),"")</f>
        <v>211.59</v>
      </c>
      <c r="G177" s="121">
        <f>IFERROR(IF(VLOOKUP($A177,'Annex 2 EHV charges'!$A:$O,10,FALSE)=0,"",VLOOKUP($A177,'Annex 2 EHV charges'!$A:$O,10,FALSE)),"")</f>
        <v>7.83</v>
      </c>
      <c r="H177" s="121">
        <f>IFERROR(IF(VLOOKUP($A177,'Annex 2 EHV charges'!$A:$O,11,FALSE)=0,"",VLOOKUP($A177,'Annex 2 EHV charges'!$A:$O,11,FALSE)),"")</f>
        <v>7.83</v>
      </c>
    </row>
    <row r="178" spans="1:8" x14ac:dyDescent="0.2">
      <c r="A178" s="114">
        <f t="array" ref="A178">IFERROR(INDEX('Annex 2 EHV charges'!$A$11:$A$259, MATCH(0, IF(ISBLANK('Annex 2 EHV charges'!$A$11:$A$259),1, COUNTIF(A$4:$A177, 'Annex 2 EHV charges'!$A$11:$A$259)), 0)),"")</f>
        <v>397</v>
      </c>
      <c r="B178" s="114">
        <f>IF($A178="","",VLOOKUP($A178,'Annex 2 EHV charges'!$A:$O,2,0))</f>
        <v>397</v>
      </c>
      <c r="C178" s="115">
        <f>IF($A178="","",VLOOKUP($A178,'Annex 2 EHV charges'!$A:$O,3,0))</f>
        <v>1300050455959</v>
      </c>
      <c r="D178" s="114" t="str">
        <f>IF($A178="","",VLOOKUP($A178,'Annex 2 EHV charges'!$A:$O,7,0))</f>
        <v>Tulip International Ltd</v>
      </c>
      <c r="E178" s="119">
        <f>IFERROR(IF(VLOOKUP($A178,'Annex 2 EHV charges'!$A:$O,8,FALSE)=0,"",VLOOKUP($A178,'Annex 2 EHV charges'!$A:$O,8,FALSE)),"")</f>
        <v>0.93500000000000005</v>
      </c>
      <c r="F178" s="120">
        <f>IFERROR(IF(VLOOKUP($A178,'Annex 2 EHV charges'!$A:$O,9,FALSE)=0,"",VLOOKUP($A178,'Annex 2 EHV charges'!$A:$O,9,FALSE)),"")</f>
        <v>211.59</v>
      </c>
      <c r="G178" s="121">
        <f>IFERROR(IF(VLOOKUP($A178,'Annex 2 EHV charges'!$A:$O,10,FALSE)=0,"",VLOOKUP($A178,'Annex 2 EHV charges'!$A:$O,10,FALSE)),"")</f>
        <v>4.8899999999999997</v>
      </c>
      <c r="H178" s="121">
        <f>IFERROR(IF(VLOOKUP($A178,'Annex 2 EHV charges'!$A:$O,11,FALSE)=0,"",VLOOKUP($A178,'Annex 2 EHV charges'!$A:$O,11,FALSE)),"")</f>
        <v>4.8899999999999997</v>
      </c>
    </row>
    <row r="179" spans="1:8" x14ac:dyDescent="0.2">
      <c r="A179" s="114">
        <f t="array" ref="A179">IFERROR(INDEX('Annex 2 EHV charges'!$A$11:$A$259, MATCH(0, IF(ISBLANK('Annex 2 EHV charges'!$A$11:$A$259),1, COUNTIF(A$4:$A178, 'Annex 2 EHV charges'!$A$11:$A$259)), 0)),"")</f>
        <v>398</v>
      </c>
      <c r="B179" s="114">
        <f>IF($A179="","",VLOOKUP($A179,'Annex 2 EHV charges'!$A:$O,2,0))</f>
        <v>398</v>
      </c>
      <c r="C179" s="115">
        <f>IF($A179="","",VLOOKUP($A179,'Annex 2 EHV charges'!$A:$O,3,0))</f>
        <v>1300050482127</v>
      </c>
      <c r="D179" s="114" t="str">
        <f>IF($A179="","",VLOOKUP($A179,'Annex 2 EHV charges'!$A:$O,7,0))</f>
        <v>Unilever Research</v>
      </c>
      <c r="E179" s="119">
        <f>IFERROR(IF(VLOOKUP($A179,'Annex 2 EHV charges'!$A:$O,8,FALSE)=0,"",VLOOKUP($A179,'Annex 2 EHV charges'!$A:$O,8,FALSE)),"")</f>
        <v>0.86699999999999999</v>
      </c>
      <c r="F179" s="120">
        <f>IFERROR(IF(VLOOKUP($A179,'Annex 2 EHV charges'!$A:$O,9,FALSE)=0,"",VLOOKUP($A179,'Annex 2 EHV charges'!$A:$O,9,FALSE)),"")</f>
        <v>211.59</v>
      </c>
      <c r="G179" s="121">
        <f>IFERROR(IF(VLOOKUP($A179,'Annex 2 EHV charges'!$A:$O,10,FALSE)=0,"",VLOOKUP($A179,'Annex 2 EHV charges'!$A:$O,10,FALSE)),"")</f>
        <v>4.5999999999999996</v>
      </c>
      <c r="H179" s="121">
        <f>IFERROR(IF(VLOOKUP($A179,'Annex 2 EHV charges'!$A:$O,11,FALSE)=0,"",VLOOKUP($A179,'Annex 2 EHV charges'!$A:$O,11,FALSE)),"")</f>
        <v>4.5999999999999996</v>
      </c>
    </row>
    <row r="180" spans="1:8" x14ac:dyDescent="0.2">
      <c r="A180" s="114">
        <f t="array" ref="A180">IFERROR(INDEX('Annex 2 EHV charges'!$A$11:$A$259, MATCH(0, IF(ISBLANK('Annex 2 EHV charges'!$A$11:$A$259),1, COUNTIF(A$4:$A179, 'Annex 2 EHV charges'!$A$11:$A$259)), 0)),"")</f>
        <v>399</v>
      </c>
      <c r="B180" s="114">
        <f>IF($A180="","",VLOOKUP($A180,'Annex 2 EHV charges'!$A:$O,2,0))</f>
        <v>399</v>
      </c>
      <c r="C180" s="115">
        <f>IF($A180="","",VLOOKUP($A180,'Annex 2 EHV charges'!$A:$O,3,0))</f>
        <v>1300050628390</v>
      </c>
      <c r="D180" s="114" t="str">
        <f>IF($A180="","",VLOOKUP($A180,'Annex 2 EHV charges'!$A:$O,7,0))</f>
        <v>Seaforth</v>
      </c>
      <c r="E180" s="119">
        <f>IFERROR(IF(VLOOKUP($A180,'Annex 2 EHV charges'!$A:$O,8,FALSE)=0,"",VLOOKUP($A180,'Annex 2 EHV charges'!$A:$O,8,FALSE)),"")</f>
        <v>1.1910000000000001</v>
      </c>
      <c r="F180" s="120">
        <f>IFERROR(IF(VLOOKUP($A180,'Annex 2 EHV charges'!$A:$O,9,FALSE)=0,"",VLOOKUP($A180,'Annex 2 EHV charges'!$A:$O,9,FALSE)),"")</f>
        <v>38.64</v>
      </c>
      <c r="G180" s="121">
        <f>IFERROR(IF(VLOOKUP($A180,'Annex 2 EHV charges'!$A:$O,10,FALSE)=0,"",VLOOKUP($A180,'Annex 2 EHV charges'!$A:$O,10,FALSE)),"")</f>
        <v>1.4</v>
      </c>
      <c r="H180" s="121">
        <f>IFERROR(IF(VLOOKUP($A180,'Annex 2 EHV charges'!$A:$O,11,FALSE)=0,"",VLOOKUP($A180,'Annex 2 EHV charges'!$A:$O,11,FALSE)),"")</f>
        <v>1.4</v>
      </c>
    </row>
    <row r="181" spans="1:8" x14ac:dyDescent="0.2">
      <c r="A181" s="114">
        <f t="array" ref="A181">IFERROR(INDEX('Annex 2 EHV charges'!$A$11:$A$259, MATCH(0, IF(ISBLANK('Annex 2 EHV charges'!$A$11:$A$259),1, COUNTIF(A$4:$A180, 'Annex 2 EHV charges'!$A$11:$A$259)), 0)),"")</f>
        <v>450</v>
      </c>
      <c r="B181" s="114">
        <f>IF($A181="","",VLOOKUP($A181,'Annex 2 EHV charges'!$A:$O,2,0))</f>
        <v>450</v>
      </c>
      <c r="C181" s="115">
        <f>IF($A181="","",VLOOKUP($A181,'Annex 2 EHV charges'!$A:$O,3,0))</f>
        <v>1300050632704</v>
      </c>
      <c r="D181" s="114" t="str">
        <f>IF($A181="","",VLOOKUP($A181,'Annex 2 EHV charges'!$A:$O,7,0))</f>
        <v>Decoma-Merplas</v>
      </c>
      <c r="E181" s="119">
        <f>IFERROR(IF(VLOOKUP($A181,'Annex 2 EHV charges'!$A:$O,8,FALSE)=0,"",VLOOKUP($A181,'Annex 2 EHV charges'!$A:$O,8,FALSE)),"")</f>
        <v>0.93200000000000005</v>
      </c>
      <c r="F181" s="120">
        <f>IFERROR(IF(VLOOKUP($A181,'Annex 2 EHV charges'!$A:$O,9,FALSE)=0,"",VLOOKUP($A181,'Annex 2 EHV charges'!$A:$O,9,FALSE)),"")</f>
        <v>211.59</v>
      </c>
      <c r="G181" s="121">
        <f>IFERROR(IF(VLOOKUP($A181,'Annex 2 EHV charges'!$A:$O,10,FALSE)=0,"",VLOOKUP($A181,'Annex 2 EHV charges'!$A:$O,10,FALSE)),"")</f>
        <v>7.56</v>
      </c>
      <c r="H181" s="121">
        <f>IFERROR(IF(VLOOKUP($A181,'Annex 2 EHV charges'!$A:$O,11,FALSE)=0,"",VLOOKUP($A181,'Annex 2 EHV charges'!$A:$O,11,FALSE)),"")</f>
        <v>7.56</v>
      </c>
    </row>
    <row r="182" spans="1:8" x14ac:dyDescent="0.2">
      <c r="A182" s="114">
        <f t="array" ref="A182">IFERROR(INDEX('Annex 2 EHV charges'!$A$11:$A$259, MATCH(0, IF(ISBLANK('Annex 2 EHV charges'!$A$11:$A$259),1, COUNTIF(A$4:$A181, 'Annex 2 EHV charges'!$A$11:$A$259)), 0)),"")</f>
        <v>452</v>
      </c>
      <c r="B182" s="114">
        <f>IF($A182="","",VLOOKUP($A182,'Annex 2 EHV charges'!$A:$O,2,0))</f>
        <v>452</v>
      </c>
      <c r="C182" s="115">
        <f>IF($A182="","",VLOOKUP($A182,'Annex 2 EHV charges'!$A:$O,3,0))</f>
        <v>1300050955454</v>
      </c>
      <c r="D182" s="114" t="str">
        <f>IF($A182="","",VLOOKUP($A182,'Annex 2 EHV charges'!$A:$O,7,0))</f>
        <v>Gilbrook Dock</v>
      </c>
      <c r="E182" s="119" t="str">
        <f>IFERROR(IF(VLOOKUP($A182,'Annex 2 EHV charges'!$A:$O,8,FALSE)=0,"",VLOOKUP($A182,'Annex 2 EHV charges'!$A:$O,8,FALSE)),"")</f>
        <v>-</v>
      </c>
      <c r="F182" s="120">
        <f>IFERROR(IF(VLOOKUP($A182,'Annex 2 EHV charges'!$A:$O,9,FALSE)=0,"",VLOOKUP($A182,'Annex 2 EHV charges'!$A:$O,9,FALSE)),"")</f>
        <v>11481.59</v>
      </c>
      <c r="G182" s="121" t="str">
        <f>IFERROR(IF(VLOOKUP($A182,'Annex 2 EHV charges'!$A:$O,10,FALSE)=0,"",VLOOKUP($A182,'Annex 2 EHV charges'!$A:$O,10,FALSE)),"")</f>
        <v>-</v>
      </c>
      <c r="H182" s="121" t="str">
        <f>IFERROR(IF(VLOOKUP($A182,'Annex 2 EHV charges'!$A:$O,11,FALSE)=0,"",VLOOKUP($A182,'Annex 2 EHV charges'!$A:$O,11,FALSE)),"")</f>
        <v>-</v>
      </c>
    </row>
    <row r="183" spans="1:8" x14ac:dyDescent="0.2">
      <c r="A183" s="114">
        <f t="array" ref="A183">IFERROR(INDEX('Annex 2 EHV charges'!$A$11:$A$259, MATCH(0, IF(ISBLANK('Annex 2 EHV charges'!$A$11:$A$259),1, COUNTIF(A$4:$A182, 'Annex 2 EHV charges'!$A$11:$A$259)), 0)),"")</f>
        <v>453</v>
      </c>
      <c r="B183" s="114">
        <f>IF($A183="","",VLOOKUP($A183,'Annex 2 EHV charges'!$A:$O,2,0))</f>
        <v>453</v>
      </c>
      <c r="C183" s="115">
        <f>IF($A183="","",VLOOKUP($A183,'Annex 2 EHV charges'!$A:$O,3,0))</f>
        <v>1300050977573</v>
      </c>
      <c r="D183" s="114" t="str">
        <f>IF($A183="","",VLOOKUP($A183,'Annex 2 EHV charges'!$A:$O,7,0))</f>
        <v>UU Water Plc - Woodside</v>
      </c>
      <c r="E183" s="119">
        <f>IFERROR(IF(VLOOKUP($A183,'Annex 2 EHV charges'!$A:$O,8,FALSE)=0,"",VLOOKUP($A183,'Annex 2 EHV charges'!$A:$O,8,FALSE)),"")</f>
        <v>0.98799999999999999</v>
      </c>
      <c r="F183" s="120">
        <f>IFERROR(IF(VLOOKUP($A183,'Annex 2 EHV charges'!$A:$O,9,FALSE)=0,"",VLOOKUP($A183,'Annex 2 EHV charges'!$A:$O,9,FALSE)),"")</f>
        <v>1980.01</v>
      </c>
      <c r="G183" s="121">
        <f>IFERROR(IF(VLOOKUP($A183,'Annex 2 EHV charges'!$A:$O,10,FALSE)=0,"",VLOOKUP($A183,'Annex 2 EHV charges'!$A:$O,10,FALSE)),"")</f>
        <v>5.68</v>
      </c>
      <c r="H183" s="121">
        <f>IFERROR(IF(VLOOKUP($A183,'Annex 2 EHV charges'!$A:$O,11,FALSE)=0,"",VLOOKUP($A183,'Annex 2 EHV charges'!$A:$O,11,FALSE)),"")</f>
        <v>5.68</v>
      </c>
    </row>
    <row r="184" spans="1:8" x14ac:dyDescent="0.2">
      <c r="A184" s="114">
        <f t="array" ref="A184">IFERROR(INDEX('Annex 2 EHV charges'!$A$11:$A$259, MATCH(0, IF(ISBLANK('Annex 2 EHV charges'!$A$11:$A$259),1, COUNTIF(A$4:$A183, 'Annex 2 EHV charges'!$A$11:$A$259)), 0)),"")</f>
        <v>454</v>
      </c>
      <c r="B184" s="114">
        <f>IF($A184="","",VLOOKUP($A184,'Annex 2 EHV charges'!$A:$O,2,0))</f>
        <v>454</v>
      </c>
      <c r="C184" s="115">
        <f>IF($A184="","",VLOOKUP($A184,'Annex 2 EHV charges'!$A:$O,3,0))</f>
        <v>1300050977670</v>
      </c>
      <c r="D184" s="114" t="str">
        <f>IF($A184="","",VLOOKUP($A184,'Annex 2 EHV charges'!$A:$O,7,0))</f>
        <v>UU Water Plc - Bromborough</v>
      </c>
      <c r="E184" s="119">
        <f>IFERROR(IF(VLOOKUP($A184,'Annex 2 EHV charges'!$A:$O,8,FALSE)=0,"",VLOOKUP($A184,'Annex 2 EHV charges'!$A:$O,8,FALSE)),"")</f>
        <v>0.874</v>
      </c>
      <c r="F184" s="120">
        <f>IFERROR(IF(VLOOKUP($A184,'Annex 2 EHV charges'!$A:$O,9,FALSE)=0,"",VLOOKUP($A184,'Annex 2 EHV charges'!$A:$O,9,FALSE)),"")</f>
        <v>1477.23</v>
      </c>
      <c r="G184" s="121">
        <f>IFERROR(IF(VLOOKUP($A184,'Annex 2 EHV charges'!$A:$O,10,FALSE)=0,"",VLOOKUP($A184,'Annex 2 EHV charges'!$A:$O,10,FALSE)),"")</f>
        <v>5.04</v>
      </c>
      <c r="H184" s="121">
        <f>IFERROR(IF(VLOOKUP($A184,'Annex 2 EHV charges'!$A:$O,11,FALSE)=0,"",VLOOKUP($A184,'Annex 2 EHV charges'!$A:$O,11,FALSE)),"")</f>
        <v>5.04</v>
      </c>
    </row>
    <row r="185" spans="1:8" x14ac:dyDescent="0.2">
      <c r="A185" s="114">
        <f t="array" ref="A185">IFERROR(INDEX('Annex 2 EHV charges'!$A$11:$A$259, MATCH(0, IF(ISBLANK('Annex 2 EHV charges'!$A$11:$A$259),1, COUNTIF(A$4:$A184, 'Annex 2 EHV charges'!$A$11:$A$259)), 0)),"")</f>
        <v>455</v>
      </c>
      <c r="B185" s="114">
        <f>IF($A185="","",VLOOKUP($A185,'Annex 2 EHV charges'!$A:$O,2,0))</f>
        <v>455</v>
      </c>
      <c r="C185" s="115">
        <f>IF($A185="","",VLOOKUP($A185,'Annex 2 EHV charges'!$A:$O,3,0))</f>
        <v>1300051438963</v>
      </c>
      <c r="D185" s="114" t="str">
        <f>IF($A185="","",VLOOKUP($A185,'Annex 2 EHV charges'!$A:$O,7,0))</f>
        <v>S Norton &amp; Co. Ltd</v>
      </c>
      <c r="E185" s="119">
        <f>IFERROR(IF(VLOOKUP($A185,'Annex 2 EHV charges'!$A:$O,8,FALSE)=0,"",VLOOKUP($A185,'Annex 2 EHV charges'!$A:$O,8,FALSE)),"")</f>
        <v>0.79500000000000004</v>
      </c>
      <c r="F185" s="120">
        <f>IFERROR(IF(VLOOKUP($A185,'Annex 2 EHV charges'!$A:$O,9,FALSE)=0,"",VLOOKUP($A185,'Annex 2 EHV charges'!$A:$O,9,FALSE)),"")</f>
        <v>2077.39</v>
      </c>
      <c r="G185" s="121">
        <f>IFERROR(IF(VLOOKUP($A185,'Annex 2 EHV charges'!$A:$O,10,FALSE)=0,"",VLOOKUP($A185,'Annex 2 EHV charges'!$A:$O,10,FALSE)),"")</f>
        <v>2.95</v>
      </c>
      <c r="H185" s="121">
        <f>IFERROR(IF(VLOOKUP($A185,'Annex 2 EHV charges'!$A:$O,11,FALSE)=0,"",VLOOKUP($A185,'Annex 2 EHV charges'!$A:$O,11,FALSE)),"")</f>
        <v>2.95</v>
      </c>
    </row>
    <row r="186" spans="1:8" x14ac:dyDescent="0.2">
      <c r="A186" s="114">
        <f t="array" ref="A186">IFERROR(INDEX('Annex 2 EHV charges'!$A$11:$A$259, MATCH(0, IF(ISBLANK('Annex 2 EHV charges'!$A$11:$A$259),1, COUNTIF(A$4:$A185, 'Annex 2 EHV charges'!$A$11:$A$259)), 0)),"")</f>
        <v>456</v>
      </c>
      <c r="B186" s="114">
        <f>IF($A186="","",VLOOKUP($A186,'Annex 2 EHV charges'!$A:$O,2,0))</f>
        <v>456</v>
      </c>
      <c r="C186" s="115">
        <f>IF($A186="","",VLOOKUP($A186,'Annex 2 EHV charges'!$A:$O,3,0))</f>
        <v>1300051517481</v>
      </c>
      <c r="D186" s="114" t="str">
        <f>IF($A186="","",VLOOKUP($A186,'Annex 2 EHV charges'!$A:$O,7,0))</f>
        <v>MOD - RAF Sealand</v>
      </c>
      <c r="E186" s="119" t="str">
        <f>IFERROR(IF(VLOOKUP($A186,'Annex 2 EHV charges'!$A:$O,8,FALSE)=0,"",VLOOKUP($A186,'Annex 2 EHV charges'!$A:$O,8,FALSE)),"")</f>
        <v>-</v>
      </c>
      <c r="F186" s="120">
        <f>IFERROR(IF(VLOOKUP($A186,'Annex 2 EHV charges'!$A:$O,9,FALSE)=0,"",VLOOKUP($A186,'Annex 2 EHV charges'!$A:$O,9,FALSE)),"")</f>
        <v>211.59</v>
      </c>
      <c r="G186" s="121">
        <f>IFERROR(IF(VLOOKUP($A186,'Annex 2 EHV charges'!$A:$O,10,FALSE)=0,"",VLOOKUP($A186,'Annex 2 EHV charges'!$A:$O,10,FALSE)),"")</f>
        <v>4.22</v>
      </c>
      <c r="H186" s="121">
        <f>IFERROR(IF(VLOOKUP($A186,'Annex 2 EHV charges'!$A:$O,11,FALSE)=0,"",VLOOKUP($A186,'Annex 2 EHV charges'!$A:$O,11,FALSE)),"")</f>
        <v>4.22</v>
      </c>
    </row>
    <row r="187" spans="1:8" x14ac:dyDescent="0.2">
      <c r="A187" s="114">
        <f t="array" ref="A187">IFERROR(INDEX('Annex 2 EHV charges'!$A$11:$A$259, MATCH(0, IF(ISBLANK('Annex 2 EHV charges'!$A$11:$A$259),1, COUNTIF(A$4:$A186, 'Annex 2 EHV charges'!$A$11:$A$259)), 0)),"")</f>
        <v>457</v>
      </c>
      <c r="B187" s="114">
        <f>IF($A187="","",VLOOKUP($A187,'Annex 2 EHV charges'!$A:$O,2,0))</f>
        <v>457</v>
      </c>
      <c r="C187" s="115">
        <f>IF($A187="","",VLOOKUP($A187,'Annex 2 EHV charges'!$A:$O,3,0))</f>
        <v>1300051708346</v>
      </c>
      <c r="D187" s="114" t="str">
        <f>IF($A187="","",VLOOKUP($A187,'Annex 2 EHV charges'!$A:$O,7,0))</f>
        <v>Healthcare Distribution</v>
      </c>
      <c r="E187" s="119">
        <f>IFERROR(IF(VLOOKUP($A187,'Annex 2 EHV charges'!$A:$O,8,FALSE)=0,"",VLOOKUP($A187,'Annex 2 EHV charges'!$A:$O,8,FALSE)),"")</f>
        <v>1.0409999999999999</v>
      </c>
      <c r="F187" s="120">
        <f>IFERROR(IF(VLOOKUP($A187,'Annex 2 EHV charges'!$A:$O,9,FALSE)=0,"",VLOOKUP($A187,'Annex 2 EHV charges'!$A:$O,9,FALSE)),"")</f>
        <v>211.59</v>
      </c>
      <c r="G187" s="121">
        <f>IFERROR(IF(VLOOKUP($A187,'Annex 2 EHV charges'!$A:$O,10,FALSE)=0,"",VLOOKUP($A187,'Annex 2 EHV charges'!$A:$O,10,FALSE)),"")</f>
        <v>6.11</v>
      </c>
      <c r="H187" s="121">
        <f>IFERROR(IF(VLOOKUP($A187,'Annex 2 EHV charges'!$A:$O,11,FALSE)=0,"",VLOOKUP($A187,'Annex 2 EHV charges'!$A:$O,11,FALSE)),"")</f>
        <v>6.11</v>
      </c>
    </row>
    <row r="188" spans="1:8" x14ac:dyDescent="0.2">
      <c r="A188" s="114">
        <f t="array" ref="A188">IFERROR(INDEX('Annex 2 EHV charges'!$A$11:$A$259, MATCH(0, IF(ISBLANK('Annex 2 EHV charges'!$A$11:$A$259),1, COUNTIF(A$4:$A187, 'Annex 2 EHV charges'!$A$11:$A$259)), 0)),"")</f>
        <v>458</v>
      </c>
      <c r="B188" s="114">
        <f>IF($A188="","",VLOOKUP($A188,'Annex 2 EHV charges'!$A:$O,2,0))</f>
        <v>458</v>
      </c>
      <c r="C188" s="115">
        <f>IF($A188="","",VLOOKUP($A188,'Annex 2 EHV charges'!$A:$O,3,0))</f>
        <v>1300052182955</v>
      </c>
      <c r="D188" s="114" t="str">
        <f>IF($A188="","",VLOOKUP($A188,'Annex 2 EHV charges'!$A:$O,7,0))</f>
        <v>Aluminium Powder Company</v>
      </c>
      <c r="E188" s="119" t="str">
        <f>IFERROR(IF(VLOOKUP($A188,'Annex 2 EHV charges'!$A:$O,8,FALSE)=0,"",VLOOKUP($A188,'Annex 2 EHV charges'!$A:$O,8,FALSE)),"")</f>
        <v>-</v>
      </c>
      <c r="F188" s="120">
        <f>IFERROR(IF(VLOOKUP($A188,'Annex 2 EHV charges'!$A:$O,9,FALSE)=0,"",VLOOKUP($A188,'Annex 2 EHV charges'!$A:$O,9,FALSE)),"")</f>
        <v>211.59</v>
      </c>
      <c r="G188" s="121">
        <f>IFERROR(IF(VLOOKUP($A188,'Annex 2 EHV charges'!$A:$O,10,FALSE)=0,"",VLOOKUP($A188,'Annex 2 EHV charges'!$A:$O,10,FALSE)),"")</f>
        <v>9.85</v>
      </c>
      <c r="H188" s="121">
        <f>IFERROR(IF(VLOOKUP($A188,'Annex 2 EHV charges'!$A:$O,11,FALSE)=0,"",VLOOKUP($A188,'Annex 2 EHV charges'!$A:$O,11,FALSE)),"")</f>
        <v>9.85</v>
      </c>
    </row>
    <row r="189" spans="1:8" x14ac:dyDescent="0.2">
      <c r="A189" s="114">
        <f t="array" ref="A189">IFERROR(INDEX('Annex 2 EHV charges'!$A$11:$A$259, MATCH(0, IF(ISBLANK('Annex 2 EHV charges'!$A$11:$A$259),1, COUNTIF(A$4:$A188, 'Annex 2 EHV charges'!$A$11:$A$259)), 0)),"")</f>
        <v>459</v>
      </c>
      <c r="B189" s="114">
        <f>IF($A189="","",VLOOKUP($A189,'Annex 2 EHV charges'!$A:$O,2,0))</f>
        <v>459</v>
      </c>
      <c r="C189" s="115">
        <f>IF($A189="","",VLOOKUP($A189,'Annex 2 EHV charges'!$A:$O,3,0))</f>
        <v>1300053398578</v>
      </c>
      <c r="D189" s="114" t="str">
        <f>IF($A189="","",VLOOKUP($A189,'Annex 2 EHV charges'!$A:$O,7,0))</f>
        <v>Chiron Vaccines</v>
      </c>
      <c r="E189" s="119">
        <f>IFERROR(IF(VLOOKUP($A189,'Annex 2 EHV charges'!$A:$O,8,FALSE)=0,"",VLOOKUP($A189,'Annex 2 EHV charges'!$A:$O,8,FALSE)),"")</f>
        <v>0.93500000000000005</v>
      </c>
      <c r="F189" s="120">
        <f>IFERROR(IF(VLOOKUP($A189,'Annex 2 EHV charges'!$A:$O,9,FALSE)=0,"",VLOOKUP($A189,'Annex 2 EHV charges'!$A:$O,9,FALSE)),"")</f>
        <v>2077.39</v>
      </c>
      <c r="G189" s="121">
        <f>IFERROR(IF(VLOOKUP($A189,'Annex 2 EHV charges'!$A:$O,10,FALSE)=0,"",VLOOKUP($A189,'Annex 2 EHV charges'!$A:$O,10,FALSE)),"")</f>
        <v>4.49</v>
      </c>
      <c r="H189" s="121">
        <f>IFERROR(IF(VLOOKUP($A189,'Annex 2 EHV charges'!$A:$O,11,FALSE)=0,"",VLOOKUP($A189,'Annex 2 EHV charges'!$A:$O,11,FALSE)),"")</f>
        <v>4.49</v>
      </c>
    </row>
    <row r="190" spans="1:8" x14ac:dyDescent="0.2">
      <c r="A190" s="114">
        <f t="array" ref="A190">IFERROR(INDEX('Annex 2 EHV charges'!$A$11:$A$259, MATCH(0, IF(ISBLANK('Annex 2 EHV charges'!$A$11:$A$259),1, COUNTIF(A$4:$A189, 'Annex 2 EHV charges'!$A$11:$A$259)), 0)),"")</f>
        <v>460</v>
      </c>
      <c r="B190" s="114">
        <f>IF($A190="","",VLOOKUP($A190,'Annex 2 EHV charges'!$A:$O,2,0))</f>
        <v>460</v>
      </c>
      <c r="C190" s="115">
        <f>IF($A190="","",VLOOKUP($A190,'Annex 2 EHV charges'!$A:$O,3,0))</f>
        <v>1300054917684</v>
      </c>
      <c r="D190" s="114" t="str">
        <f>IF($A190="","",VLOOKUP($A190,'Annex 2 EHV charges'!$A:$O,7,0))</f>
        <v>ESP</v>
      </c>
      <c r="E190" s="119" t="str">
        <f>IFERROR(IF(VLOOKUP($A190,'Annex 2 EHV charges'!$A:$O,8,FALSE)=0,"",VLOOKUP($A190,'Annex 2 EHV charges'!$A:$O,8,FALSE)),"")</f>
        <v>-</v>
      </c>
      <c r="F190" s="120">
        <f>IFERROR(IF(VLOOKUP($A190,'Annex 2 EHV charges'!$A:$O,9,FALSE)=0,"",VLOOKUP($A190,'Annex 2 EHV charges'!$A:$O,9,FALSE)),"")</f>
        <v>211.59</v>
      </c>
      <c r="G190" s="121">
        <f>IFERROR(IF(VLOOKUP($A190,'Annex 2 EHV charges'!$A:$O,10,FALSE)=0,"",VLOOKUP($A190,'Annex 2 EHV charges'!$A:$O,10,FALSE)),"")</f>
        <v>4.7</v>
      </c>
      <c r="H190" s="121">
        <f>IFERROR(IF(VLOOKUP($A190,'Annex 2 EHV charges'!$A:$O,11,FALSE)=0,"",VLOOKUP($A190,'Annex 2 EHV charges'!$A:$O,11,FALSE)),"")</f>
        <v>4.7</v>
      </c>
    </row>
    <row r="191" spans="1:8" x14ac:dyDescent="0.2">
      <c r="A191" s="114">
        <f t="array" ref="A191">IFERROR(INDEX('Annex 2 EHV charges'!$A$11:$A$259, MATCH(0, IF(ISBLANK('Annex 2 EHV charges'!$A$11:$A$259),1, COUNTIF(A$4:$A190, 'Annex 2 EHV charges'!$A$11:$A$259)), 0)),"")</f>
        <v>461</v>
      </c>
      <c r="B191" s="114">
        <f>IF($A191="","",VLOOKUP($A191,'Annex 2 EHV charges'!$A:$O,2,0))</f>
        <v>461</v>
      </c>
      <c r="C191" s="115">
        <f>IF($A191="","",VLOOKUP($A191,'Annex 2 EHV charges'!$A:$O,3,0))</f>
        <v>1300060172544</v>
      </c>
      <c r="D191" s="114" t="str">
        <f>IF($A191="","",VLOOKUP($A191,'Annex 2 EHV charges'!$A:$O,7,0))</f>
        <v>Neptune (Mann Island)</v>
      </c>
      <c r="E191" s="119" t="str">
        <f>IFERROR(IF(VLOOKUP($A191,'Annex 2 EHV charges'!$A:$O,8,FALSE)=0,"",VLOOKUP($A191,'Annex 2 EHV charges'!$A:$O,8,FALSE)),"")</f>
        <v>-</v>
      </c>
      <c r="F191" s="120">
        <f>IFERROR(IF(VLOOKUP($A191,'Annex 2 EHV charges'!$A:$O,9,FALSE)=0,"",VLOOKUP($A191,'Annex 2 EHV charges'!$A:$O,9,FALSE)),"")</f>
        <v>2077.39</v>
      </c>
      <c r="G191" s="121">
        <f>IFERROR(IF(VLOOKUP($A191,'Annex 2 EHV charges'!$A:$O,10,FALSE)=0,"",VLOOKUP($A191,'Annex 2 EHV charges'!$A:$O,10,FALSE)),"")</f>
        <v>15.21</v>
      </c>
      <c r="H191" s="121">
        <f>IFERROR(IF(VLOOKUP($A191,'Annex 2 EHV charges'!$A:$O,11,FALSE)=0,"",VLOOKUP($A191,'Annex 2 EHV charges'!$A:$O,11,FALSE)),"")</f>
        <v>15.21</v>
      </c>
    </row>
    <row r="192" spans="1:8" x14ac:dyDescent="0.2">
      <c r="A192" s="114">
        <f t="array" ref="A192">IFERROR(INDEX('Annex 2 EHV charges'!$A$11:$A$259, MATCH(0, IF(ISBLANK('Annex 2 EHV charges'!$A$11:$A$259),1, COUNTIF(A$4:$A191, 'Annex 2 EHV charges'!$A$11:$A$259)), 0)),"")</f>
        <v>462</v>
      </c>
      <c r="B192" s="114">
        <f>IF($A192="","",VLOOKUP($A192,'Annex 2 EHV charges'!$A:$O,2,0))</f>
        <v>462</v>
      </c>
      <c r="C192" s="115">
        <f>IF($A192="","",VLOOKUP($A192,'Annex 2 EHV charges'!$A:$O,3,0))</f>
        <v>1300035352260</v>
      </c>
      <c r="D192" s="114" t="str">
        <f>IF($A192="","",VLOOKUP($A192,'Annex 2 EHV charges'!$A:$O,7,0))</f>
        <v>L.A.H. Teaching Hospital</v>
      </c>
      <c r="E192" s="119" t="str">
        <f>IFERROR(IF(VLOOKUP($A192,'Annex 2 EHV charges'!$A:$O,8,FALSE)=0,"",VLOOKUP($A192,'Annex 2 EHV charges'!$A:$O,8,FALSE)),"")</f>
        <v>-</v>
      </c>
      <c r="F192" s="120">
        <f>IFERROR(IF(VLOOKUP($A192,'Annex 2 EHV charges'!$A:$O,9,FALSE)=0,"",VLOOKUP($A192,'Annex 2 EHV charges'!$A:$O,9,FALSE)),"")</f>
        <v>748.18</v>
      </c>
      <c r="G192" s="121">
        <f>IFERROR(IF(VLOOKUP($A192,'Annex 2 EHV charges'!$A:$O,10,FALSE)=0,"",VLOOKUP($A192,'Annex 2 EHV charges'!$A:$O,10,FALSE)),"")</f>
        <v>2.83</v>
      </c>
      <c r="H192" s="121">
        <f>IFERROR(IF(VLOOKUP($A192,'Annex 2 EHV charges'!$A:$O,11,FALSE)=0,"",VLOOKUP($A192,'Annex 2 EHV charges'!$A:$O,11,FALSE)),"")</f>
        <v>2.83</v>
      </c>
    </row>
    <row r="193" spans="1:8" x14ac:dyDescent="0.2">
      <c r="A193" s="114">
        <f t="array" ref="A193">IFERROR(INDEX('Annex 2 EHV charges'!$A$11:$A$259, MATCH(0, IF(ISBLANK('Annex 2 EHV charges'!$A$11:$A$259),1, COUNTIF(A$4:$A192, 'Annex 2 EHV charges'!$A$11:$A$259)), 0)),"")</f>
        <v>463</v>
      </c>
      <c r="B193" s="114">
        <f>IF($A193="","",VLOOKUP($A193,'Annex 2 EHV charges'!$A:$O,2,0))</f>
        <v>463</v>
      </c>
      <c r="C193" s="115">
        <f>IF($A193="","",VLOOKUP($A193,'Annex 2 EHV charges'!$A:$O,3,0))</f>
        <v>1300035354123</v>
      </c>
      <c r="D193" s="114" t="str">
        <f>IF($A193="","",VLOOKUP($A193,'Annex 2 EHV charges'!$A:$O,7,0))</f>
        <v>UU Water Plc - Sandon Dock</v>
      </c>
      <c r="E193" s="119">
        <f>IFERROR(IF(VLOOKUP($A193,'Annex 2 EHV charges'!$A:$O,8,FALSE)=0,"",VLOOKUP($A193,'Annex 2 EHV charges'!$A:$O,8,FALSE)),"")</f>
        <v>0.65600000000000003</v>
      </c>
      <c r="F193" s="120">
        <f>IFERROR(IF(VLOOKUP($A193,'Annex 2 EHV charges'!$A:$O,9,FALSE)=0,"",VLOOKUP($A193,'Annex 2 EHV charges'!$A:$O,9,FALSE)),"")</f>
        <v>1152.05</v>
      </c>
      <c r="G193" s="121">
        <f>IFERROR(IF(VLOOKUP($A193,'Annex 2 EHV charges'!$A:$O,10,FALSE)=0,"",VLOOKUP($A193,'Annex 2 EHV charges'!$A:$O,10,FALSE)),"")</f>
        <v>4.09</v>
      </c>
      <c r="H193" s="121">
        <f>IFERROR(IF(VLOOKUP($A193,'Annex 2 EHV charges'!$A:$O,11,FALSE)=0,"",VLOOKUP($A193,'Annex 2 EHV charges'!$A:$O,11,FALSE)),"")</f>
        <v>4.09</v>
      </c>
    </row>
    <row r="194" spans="1:8" x14ac:dyDescent="0.2">
      <c r="A194" s="114">
        <f t="array" ref="A194">IFERROR(INDEX('Annex 2 EHV charges'!$A$11:$A$259, MATCH(0, IF(ISBLANK('Annex 2 EHV charges'!$A$11:$A$259),1, COUNTIF(A$4:$A193, 'Annex 2 EHV charges'!$A$11:$A$259)), 0)),"")</f>
        <v>464</v>
      </c>
      <c r="B194" s="114">
        <f>IF($A194="","",VLOOKUP($A194,'Annex 2 EHV charges'!$A:$O,2,0))</f>
        <v>464</v>
      </c>
      <c r="C194" s="115">
        <f>IF($A194="","",VLOOKUP($A194,'Annex 2 EHV charges'!$A:$O,3,0))</f>
        <v>1300035355242</v>
      </c>
      <c r="D194" s="114" t="str">
        <f>IF($A194="","",VLOOKUP($A194,'Annex 2 EHV charges'!$A:$O,7,0))</f>
        <v>UU Water Plc Gateworth Sewage</v>
      </c>
      <c r="E194" s="119" t="str">
        <f>IFERROR(IF(VLOOKUP($A194,'Annex 2 EHV charges'!$A:$O,8,FALSE)=0,"",VLOOKUP($A194,'Annex 2 EHV charges'!$A:$O,8,FALSE)),"")</f>
        <v>-</v>
      </c>
      <c r="F194" s="120">
        <f>IFERROR(IF(VLOOKUP($A194,'Annex 2 EHV charges'!$A:$O,9,FALSE)=0,"",VLOOKUP($A194,'Annex 2 EHV charges'!$A:$O,9,FALSE)),"")</f>
        <v>168.67</v>
      </c>
      <c r="G194" s="121">
        <f>IFERROR(IF(VLOOKUP($A194,'Annex 2 EHV charges'!$A:$O,10,FALSE)=0,"",VLOOKUP($A194,'Annex 2 EHV charges'!$A:$O,10,FALSE)),"")</f>
        <v>4.87</v>
      </c>
      <c r="H194" s="121">
        <f>IFERROR(IF(VLOOKUP($A194,'Annex 2 EHV charges'!$A:$O,11,FALSE)=0,"",VLOOKUP($A194,'Annex 2 EHV charges'!$A:$O,11,FALSE)),"")</f>
        <v>4.87</v>
      </c>
    </row>
    <row r="195" spans="1:8" x14ac:dyDescent="0.2">
      <c r="A195" s="114">
        <f t="array" ref="A195">IFERROR(INDEX('Annex 2 EHV charges'!$A$11:$A$259, MATCH(0, IF(ISBLANK('Annex 2 EHV charges'!$A$11:$A$259),1, COUNTIF(A$4:$A194, 'Annex 2 EHV charges'!$A$11:$A$259)), 0)),"")</f>
        <v>465</v>
      </c>
      <c r="B195" s="114">
        <f>IF($A195="","",VLOOKUP($A195,'Annex 2 EHV charges'!$A:$O,2,0))</f>
        <v>465</v>
      </c>
      <c r="C195" s="115">
        <f>IF($A195="","",VLOOKUP($A195,'Annex 2 EHV charges'!$A:$O,3,0))</f>
        <v>1300035359770</v>
      </c>
      <c r="D195" s="114" t="str">
        <f>IF($A195="","",VLOOKUP($A195,'Annex 2 EHV charges'!$A:$O,7,0))</f>
        <v>UU Water Plc - Huntington</v>
      </c>
      <c r="E195" s="119">
        <f>IFERROR(IF(VLOOKUP($A195,'Annex 2 EHV charges'!$A:$O,8,FALSE)=0,"",VLOOKUP($A195,'Annex 2 EHV charges'!$A:$O,8,FALSE)),"")</f>
        <v>2.173</v>
      </c>
      <c r="F195" s="120">
        <f>IFERROR(IF(VLOOKUP($A195,'Annex 2 EHV charges'!$A:$O,9,FALSE)=0,"",VLOOKUP($A195,'Annex 2 EHV charges'!$A:$O,9,FALSE)),"")</f>
        <v>49.53</v>
      </c>
      <c r="G195" s="121">
        <f>IFERROR(IF(VLOOKUP($A195,'Annex 2 EHV charges'!$A:$O,10,FALSE)=0,"",VLOOKUP($A195,'Annex 2 EHV charges'!$A:$O,10,FALSE)),"")</f>
        <v>5.5</v>
      </c>
      <c r="H195" s="121">
        <f>IFERROR(IF(VLOOKUP($A195,'Annex 2 EHV charges'!$A:$O,11,FALSE)=0,"",VLOOKUP($A195,'Annex 2 EHV charges'!$A:$O,11,FALSE)),"")</f>
        <v>5.5</v>
      </c>
    </row>
    <row r="196" spans="1:8" x14ac:dyDescent="0.2">
      <c r="A196" s="114">
        <f t="array" ref="A196">IFERROR(INDEX('Annex 2 EHV charges'!$A$11:$A$259, MATCH(0, IF(ISBLANK('Annex 2 EHV charges'!$A$11:$A$259),1, COUNTIF(A$4:$A195, 'Annex 2 EHV charges'!$A$11:$A$259)), 0)),"")</f>
        <v>466</v>
      </c>
      <c r="B196" s="114">
        <f>IF($A196="","",VLOOKUP($A196,'Annex 2 EHV charges'!$A:$O,2,0))</f>
        <v>466</v>
      </c>
      <c r="C196" s="115">
        <f>IF($A196="","",VLOOKUP($A196,'Annex 2 EHV charges'!$A:$O,3,0))</f>
        <v>1300035401331</v>
      </c>
      <c r="D196" s="114" t="str">
        <f>IF($A196="","",VLOOKUP($A196,'Annex 2 EHV charges'!$A:$O,7,0))</f>
        <v>UU Water Plc - Shell Green</v>
      </c>
      <c r="E196" s="119" t="str">
        <f>IFERROR(IF(VLOOKUP($A196,'Annex 2 EHV charges'!$A:$O,8,FALSE)=0,"",VLOOKUP($A196,'Annex 2 EHV charges'!$A:$O,8,FALSE)),"")</f>
        <v>-</v>
      </c>
      <c r="F196" s="120">
        <f>IFERROR(IF(VLOOKUP($A196,'Annex 2 EHV charges'!$A:$O,9,FALSE)=0,"",VLOOKUP($A196,'Annex 2 EHV charges'!$A:$O,9,FALSE)),"")</f>
        <v>501.48</v>
      </c>
      <c r="G196" s="121">
        <f>IFERROR(IF(VLOOKUP($A196,'Annex 2 EHV charges'!$A:$O,10,FALSE)=0,"",VLOOKUP($A196,'Annex 2 EHV charges'!$A:$O,10,FALSE)),"")</f>
        <v>5.45</v>
      </c>
      <c r="H196" s="121">
        <f>IFERROR(IF(VLOOKUP($A196,'Annex 2 EHV charges'!$A:$O,11,FALSE)=0,"",VLOOKUP($A196,'Annex 2 EHV charges'!$A:$O,11,FALSE)),"")</f>
        <v>5.45</v>
      </c>
    </row>
    <row r="197" spans="1:8" x14ac:dyDescent="0.2">
      <c r="A197" s="114">
        <f t="array" ref="A197">IFERROR(INDEX('Annex 2 EHV charges'!$A$11:$A$259, MATCH(0, IF(ISBLANK('Annex 2 EHV charges'!$A$11:$A$259),1, COUNTIF(A$4:$A196, 'Annex 2 EHV charges'!$A$11:$A$259)), 0)),"")</f>
        <v>467</v>
      </c>
      <c r="B197" s="114">
        <f>IF($A197="","",VLOOKUP($A197,'Annex 2 EHV charges'!$A:$O,2,0))</f>
        <v>467</v>
      </c>
      <c r="C197" s="115">
        <f>IF($A197="","",VLOOKUP($A197,'Annex 2 EHV charges'!$A:$O,3,0))</f>
        <v>1300035353148</v>
      </c>
      <c r="D197" s="114" t="str">
        <f>IF($A197="","",VLOOKUP($A197,'Annex 2 EHV charges'!$A:$O,7,0))</f>
        <v>Eli Lilly &amp; Co</v>
      </c>
      <c r="E197" s="119">
        <f>IFERROR(IF(VLOOKUP($A197,'Annex 2 EHV charges'!$A:$O,8,FALSE)=0,"",VLOOKUP($A197,'Annex 2 EHV charges'!$A:$O,8,FALSE)),"")</f>
        <v>0.90500000000000003</v>
      </c>
      <c r="F197" s="120">
        <f>IFERROR(IF(VLOOKUP($A197,'Annex 2 EHV charges'!$A:$O,9,FALSE)=0,"",VLOOKUP($A197,'Annex 2 EHV charges'!$A:$O,9,FALSE)),"")</f>
        <v>1224.29</v>
      </c>
      <c r="G197" s="121">
        <f>IFERROR(IF(VLOOKUP($A197,'Annex 2 EHV charges'!$A:$O,10,FALSE)=0,"",VLOOKUP($A197,'Annex 2 EHV charges'!$A:$O,10,FALSE)),"")</f>
        <v>4.25</v>
      </c>
      <c r="H197" s="121">
        <f>IFERROR(IF(VLOOKUP($A197,'Annex 2 EHV charges'!$A:$O,11,FALSE)=0,"",VLOOKUP($A197,'Annex 2 EHV charges'!$A:$O,11,FALSE)),"")</f>
        <v>4.25</v>
      </c>
    </row>
    <row r="198" spans="1:8" x14ac:dyDescent="0.2">
      <c r="A198" s="114">
        <f t="array" ref="A198">IFERROR(INDEX('Annex 2 EHV charges'!$A$11:$A$259, MATCH(0, IF(ISBLANK('Annex 2 EHV charges'!$A$11:$A$259),1, COUNTIF(A$4:$A197, 'Annex 2 EHV charges'!$A$11:$A$259)), 0)),"")</f>
        <v>468</v>
      </c>
      <c r="B198" s="114">
        <f>IF($A198="","",VLOOKUP($A198,'Annex 2 EHV charges'!$A:$O,2,0))</f>
        <v>468</v>
      </c>
      <c r="C198" s="115">
        <f>IF($A198="","",VLOOKUP($A198,'Annex 2 EHV charges'!$A:$O,3,0))</f>
        <v>1300035355794</v>
      </c>
      <c r="D198" s="114" t="str">
        <f>IF($A198="","",VLOOKUP($A198,'Annex 2 EHV charges'!$A:$O,7,0))</f>
        <v>Pilkington Glass - Greengate</v>
      </c>
      <c r="E198" s="119">
        <f>IFERROR(IF(VLOOKUP($A198,'Annex 2 EHV charges'!$A:$O,8,FALSE)=0,"",VLOOKUP($A198,'Annex 2 EHV charges'!$A:$O,8,FALSE)),"")</f>
        <v>0.84499999999999997</v>
      </c>
      <c r="F198" s="120">
        <f>IFERROR(IF(VLOOKUP($A198,'Annex 2 EHV charges'!$A:$O,9,FALSE)=0,"",VLOOKUP($A198,'Annex 2 EHV charges'!$A:$O,9,FALSE)),"")</f>
        <v>706.61</v>
      </c>
      <c r="G198" s="121">
        <f>IFERROR(IF(VLOOKUP($A198,'Annex 2 EHV charges'!$A:$O,10,FALSE)=0,"",VLOOKUP($A198,'Annex 2 EHV charges'!$A:$O,10,FALSE)),"")</f>
        <v>3.57</v>
      </c>
      <c r="H198" s="121">
        <f>IFERROR(IF(VLOOKUP($A198,'Annex 2 EHV charges'!$A:$O,11,FALSE)=0,"",VLOOKUP($A198,'Annex 2 EHV charges'!$A:$O,11,FALSE)),"")</f>
        <v>3.57</v>
      </c>
    </row>
    <row r="199" spans="1:8" x14ac:dyDescent="0.2">
      <c r="A199" s="114">
        <f t="array" ref="A199">IFERROR(INDEX('Annex 2 EHV charges'!$A$11:$A$259, MATCH(0, IF(ISBLANK('Annex 2 EHV charges'!$A$11:$A$259),1, COUNTIF(A$4:$A198, 'Annex 2 EHV charges'!$A$11:$A$259)), 0)),"")</f>
        <v>469</v>
      </c>
      <c r="B199" s="114">
        <f>IF($A199="","",VLOOKUP($A199,'Annex 2 EHV charges'!$A:$O,2,0))</f>
        <v>469</v>
      </c>
      <c r="C199" s="115">
        <f>IF($A199="","",VLOOKUP($A199,'Annex 2 EHV charges'!$A:$O,3,0))</f>
        <v>1300035355882</v>
      </c>
      <c r="D199" s="114" t="str">
        <f>IF($A199="","",VLOOKUP($A199,'Annex 2 EHV charges'!$A:$O,7,0))</f>
        <v>Pilkington Glass - Cowley Hill</v>
      </c>
      <c r="E199" s="119">
        <f>IFERROR(IF(VLOOKUP($A199,'Annex 2 EHV charges'!$A:$O,8,FALSE)=0,"",VLOOKUP($A199,'Annex 2 EHV charges'!$A:$O,8,FALSE)),"")</f>
        <v>0.875</v>
      </c>
      <c r="F199" s="120">
        <f>IFERROR(IF(VLOOKUP($A199,'Annex 2 EHV charges'!$A:$O,9,FALSE)=0,"",VLOOKUP($A199,'Annex 2 EHV charges'!$A:$O,9,FALSE)),"")</f>
        <v>420.85</v>
      </c>
      <c r="G199" s="121">
        <f>IFERROR(IF(VLOOKUP($A199,'Annex 2 EHV charges'!$A:$O,10,FALSE)=0,"",VLOOKUP($A199,'Annex 2 EHV charges'!$A:$O,10,FALSE)),"")</f>
        <v>2.73</v>
      </c>
      <c r="H199" s="121">
        <f>IFERROR(IF(VLOOKUP($A199,'Annex 2 EHV charges'!$A:$O,11,FALSE)=0,"",VLOOKUP($A199,'Annex 2 EHV charges'!$A:$O,11,FALSE)),"")</f>
        <v>2.73</v>
      </c>
    </row>
    <row r="200" spans="1:8" x14ac:dyDescent="0.2">
      <c r="A200" s="114">
        <f t="array" ref="A200">IFERROR(INDEX('Annex 2 EHV charges'!$A$11:$A$259, MATCH(0, IF(ISBLANK('Annex 2 EHV charges'!$A$11:$A$259),1, COUNTIF(A$4:$A199, 'Annex 2 EHV charges'!$A$11:$A$259)), 0)),"")</f>
        <v>470</v>
      </c>
      <c r="B200" s="114">
        <f>IF($A200="","",VLOOKUP($A200,'Annex 2 EHV charges'!$A:$O,2,0))</f>
        <v>470</v>
      </c>
      <c r="C200" s="115">
        <f>IF($A200="","",VLOOKUP($A200,'Annex 2 EHV charges'!$A:$O,3,0))</f>
        <v>1300035355190</v>
      </c>
      <c r="D200" s="114" t="str">
        <f>IF($A200="","",VLOOKUP($A200,'Annex 2 EHV charges'!$A:$O,7,0))</f>
        <v>Iceland</v>
      </c>
      <c r="E200" s="119" t="str">
        <f>IFERROR(IF(VLOOKUP($A200,'Annex 2 EHV charges'!$A:$O,8,FALSE)=0,"",VLOOKUP($A200,'Annex 2 EHV charges'!$A:$O,8,FALSE)),"")</f>
        <v>-</v>
      </c>
      <c r="F200" s="120">
        <f>IFERROR(IF(VLOOKUP($A200,'Annex 2 EHV charges'!$A:$O,9,FALSE)=0,"",VLOOKUP($A200,'Annex 2 EHV charges'!$A:$O,9,FALSE)),"")</f>
        <v>201.01</v>
      </c>
      <c r="G200" s="121">
        <f>IFERROR(IF(VLOOKUP($A200,'Annex 2 EHV charges'!$A:$O,10,FALSE)=0,"",VLOOKUP($A200,'Annex 2 EHV charges'!$A:$O,10,FALSE)),"")</f>
        <v>10.7</v>
      </c>
      <c r="H200" s="121">
        <f>IFERROR(IF(VLOOKUP($A200,'Annex 2 EHV charges'!$A:$O,11,FALSE)=0,"",VLOOKUP($A200,'Annex 2 EHV charges'!$A:$O,11,FALSE)),"")</f>
        <v>10.7</v>
      </c>
    </row>
    <row r="201" spans="1:8" x14ac:dyDescent="0.2">
      <c r="A201" s="114">
        <f t="array" ref="A201">IFERROR(INDEX('Annex 2 EHV charges'!$A$11:$A$259, MATCH(0, IF(ISBLANK('Annex 2 EHV charges'!$A$11:$A$259),1, COUNTIF(A$4:$A200, 'Annex 2 EHV charges'!$A$11:$A$259)), 0)),"")</f>
        <v>471</v>
      </c>
      <c r="B201" s="114">
        <f>IF($A201="","",VLOOKUP($A201,'Annex 2 EHV charges'!$A:$O,2,0))</f>
        <v>471</v>
      </c>
      <c r="C201" s="115">
        <f>IF($A201="","",VLOOKUP($A201,'Annex 2 EHV charges'!$A:$O,3,0))</f>
        <v>1300035359813</v>
      </c>
      <c r="D201" s="114" t="str">
        <f>IF($A201="","",VLOOKUP($A201,'Annex 2 EHV charges'!$A:$O,7,0))</f>
        <v>Meadow Foods Ltd</v>
      </c>
      <c r="E201" s="119">
        <f>IFERROR(IF(VLOOKUP($A201,'Annex 2 EHV charges'!$A:$O,8,FALSE)=0,"",VLOOKUP($A201,'Annex 2 EHV charges'!$A:$O,8,FALSE)),"")</f>
        <v>2.14</v>
      </c>
      <c r="F201" s="120">
        <f>IFERROR(IF(VLOOKUP($A201,'Annex 2 EHV charges'!$A:$O,9,FALSE)=0,"",VLOOKUP($A201,'Annex 2 EHV charges'!$A:$O,9,FALSE)),"")</f>
        <v>211.59</v>
      </c>
      <c r="G201" s="121">
        <f>IFERROR(IF(VLOOKUP($A201,'Annex 2 EHV charges'!$A:$O,10,FALSE)=0,"",VLOOKUP($A201,'Annex 2 EHV charges'!$A:$O,10,FALSE)),"")</f>
        <v>7.02</v>
      </c>
      <c r="H201" s="121">
        <f>IFERROR(IF(VLOOKUP($A201,'Annex 2 EHV charges'!$A:$O,11,FALSE)=0,"",VLOOKUP($A201,'Annex 2 EHV charges'!$A:$O,11,FALSE)),"")</f>
        <v>7.02</v>
      </c>
    </row>
    <row r="202" spans="1:8" x14ac:dyDescent="0.2">
      <c r="A202" s="114">
        <f t="array" ref="A202">IFERROR(INDEX('Annex 2 EHV charges'!$A$11:$A$259, MATCH(0, IF(ISBLANK('Annex 2 EHV charges'!$A$11:$A$259),1, COUNTIF(A$4:$A201, 'Annex 2 EHV charges'!$A$11:$A$259)), 0)),"")</f>
        <v>472</v>
      </c>
      <c r="B202" s="114">
        <f>IF($A202="","",VLOOKUP($A202,'Annex 2 EHV charges'!$A:$O,2,0))</f>
        <v>472</v>
      </c>
      <c r="C202" s="115">
        <f>IF($A202="","",VLOOKUP($A202,'Annex 2 EHV charges'!$A:$O,3,0))</f>
        <v>1300035362746</v>
      </c>
      <c r="D202" s="114" t="str">
        <f>IF($A202="","",VLOOKUP($A202,'Annex 2 EHV charges'!$A:$O,7,0))</f>
        <v>Wirral Hospital</v>
      </c>
      <c r="E202" s="119" t="str">
        <f>IFERROR(IF(VLOOKUP($A202,'Annex 2 EHV charges'!$A:$O,8,FALSE)=0,"",VLOOKUP($A202,'Annex 2 EHV charges'!$A:$O,8,FALSE)),"")</f>
        <v>-</v>
      </c>
      <c r="F202" s="120">
        <f>IFERROR(IF(VLOOKUP($A202,'Annex 2 EHV charges'!$A:$O,9,FALSE)=0,"",VLOOKUP($A202,'Annex 2 EHV charges'!$A:$O,9,FALSE)),"")</f>
        <v>211.59</v>
      </c>
      <c r="G202" s="121">
        <f>IFERROR(IF(VLOOKUP($A202,'Annex 2 EHV charges'!$A:$O,10,FALSE)=0,"",VLOOKUP($A202,'Annex 2 EHV charges'!$A:$O,10,FALSE)),"")</f>
        <v>3.8</v>
      </c>
      <c r="H202" s="121">
        <f>IFERROR(IF(VLOOKUP($A202,'Annex 2 EHV charges'!$A:$O,11,FALSE)=0,"",VLOOKUP($A202,'Annex 2 EHV charges'!$A:$O,11,FALSE)),"")</f>
        <v>3.8</v>
      </c>
    </row>
    <row r="203" spans="1:8" x14ac:dyDescent="0.2">
      <c r="A203" s="114">
        <f t="array" ref="A203">IFERROR(INDEX('Annex 2 EHV charges'!$A$11:$A$259, MATCH(0, IF(ISBLANK('Annex 2 EHV charges'!$A$11:$A$259),1, COUNTIF(A$4:$A202, 'Annex 2 EHV charges'!$A$11:$A$259)), 0)),"")</f>
        <v>473</v>
      </c>
      <c r="B203" s="114">
        <f>IF($A203="","",VLOOKUP($A203,'Annex 2 EHV charges'!$A:$O,2,0))</f>
        <v>473</v>
      </c>
      <c r="C203" s="115">
        <f>IF($A203="","",VLOOKUP($A203,'Annex 2 EHV charges'!$A:$O,3,0))</f>
        <v>1300035366174</v>
      </c>
      <c r="D203" s="114" t="str">
        <f>IF($A203="","",VLOOKUP($A203,'Annex 2 EHV charges'!$A:$O,7,0))</f>
        <v>Conway &amp; Denbighshire NHS Trust</v>
      </c>
      <c r="E203" s="119" t="str">
        <f>IFERROR(IF(VLOOKUP($A203,'Annex 2 EHV charges'!$A:$O,8,FALSE)=0,"",VLOOKUP($A203,'Annex 2 EHV charges'!$A:$O,8,FALSE)),"")</f>
        <v>-</v>
      </c>
      <c r="F203" s="120">
        <f>IFERROR(IF(VLOOKUP($A203,'Annex 2 EHV charges'!$A:$O,9,FALSE)=0,"",VLOOKUP($A203,'Annex 2 EHV charges'!$A:$O,9,FALSE)),"")</f>
        <v>211.59</v>
      </c>
      <c r="G203" s="121">
        <f>IFERROR(IF(VLOOKUP($A203,'Annex 2 EHV charges'!$A:$O,10,FALSE)=0,"",VLOOKUP($A203,'Annex 2 EHV charges'!$A:$O,10,FALSE)),"")</f>
        <v>14.12</v>
      </c>
      <c r="H203" s="121">
        <f>IFERROR(IF(VLOOKUP($A203,'Annex 2 EHV charges'!$A:$O,11,FALSE)=0,"",VLOOKUP($A203,'Annex 2 EHV charges'!$A:$O,11,FALSE)),"")</f>
        <v>14.12</v>
      </c>
    </row>
    <row r="204" spans="1:8" x14ac:dyDescent="0.2">
      <c r="A204" s="114">
        <f t="array" ref="A204">IFERROR(INDEX('Annex 2 EHV charges'!$A$11:$A$259, MATCH(0, IF(ISBLANK('Annex 2 EHV charges'!$A$11:$A$259),1, COUNTIF(A$4:$A203, 'Annex 2 EHV charges'!$A$11:$A$259)), 0)),"")</f>
        <v>474</v>
      </c>
      <c r="B204" s="114">
        <f>IF($A204="","",VLOOKUP($A204,'Annex 2 EHV charges'!$A:$O,2,0))</f>
        <v>474</v>
      </c>
      <c r="C204" s="115">
        <f>IF($A204="","",VLOOKUP($A204,'Annex 2 EHV charges'!$A:$O,3,0))</f>
        <v>1300035438261</v>
      </c>
      <c r="D204" s="114" t="str">
        <f>IF($A204="","",VLOOKUP($A204,'Annex 2 EHV charges'!$A:$O,7,0))</f>
        <v>Morrisons (Dist Centre)</v>
      </c>
      <c r="E204" s="119">
        <f>IFERROR(IF(VLOOKUP($A204,'Annex 2 EHV charges'!$A:$O,8,FALSE)=0,"",VLOOKUP($A204,'Annex 2 EHV charges'!$A:$O,8,FALSE)),"")</f>
        <v>0.96399999999999997</v>
      </c>
      <c r="F204" s="120">
        <f>IFERROR(IF(VLOOKUP($A204,'Annex 2 EHV charges'!$A:$O,9,FALSE)=0,"",VLOOKUP($A204,'Annex 2 EHV charges'!$A:$O,9,FALSE)),"")</f>
        <v>211.59</v>
      </c>
      <c r="G204" s="121">
        <f>IFERROR(IF(VLOOKUP($A204,'Annex 2 EHV charges'!$A:$O,10,FALSE)=0,"",VLOOKUP($A204,'Annex 2 EHV charges'!$A:$O,10,FALSE)),"")</f>
        <v>16.48</v>
      </c>
      <c r="H204" s="121">
        <f>IFERROR(IF(VLOOKUP($A204,'Annex 2 EHV charges'!$A:$O,11,FALSE)=0,"",VLOOKUP($A204,'Annex 2 EHV charges'!$A:$O,11,FALSE)),"")</f>
        <v>16.48</v>
      </c>
    </row>
    <row r="205" spans="1:8" x14ac:dyDescent="0.2">
      <c r="A205" s="114">
        <f t="array" ref="A205">IFERROR(INDEX('Annex 2 EHV charges'!$A$11:$A$259, MATCH(0, IF(ISBLANK('Annex 2 EHV charges'!$A$11:$A$259),1, COUNTIF(A$4:$A204, 'Annex 2 EHV charges'!$A$11:$A$259)), 0)),"")</f>
        <v>475</v>
      </c>
      <c r="B205" s="114">
        <f>IF($A205="","",VLOOKUP($A205,'Annex 2 EHV charges'!$A:$O,2,0))</f>
        <v>475</v>
      </c>
      <c r="C205" s="115">
        <f>IF($A205="","",VLOOKUP($A205,'Annex 2 EHV charges'!$A:$O,3,0))</f>
        <v>1300060172562</v>
      </c>
      <c r="D205" s="114" t="str">
        <f>IF($A205="","",VLOOKUP($A205,'Annex 2 EHV charges'!$A:$O,7,0))</f>
        <v>Mersey Travel (Mann Island)</v>
      </c>
      <c r="E205" s="119" t="str">
        <f>IFERROR(IF(VLOOKUP($A205,'Annex 2 EHV charges'!$A:$O,8,FALSE)=0,"",VLOOKUP($A205,'Annex 2 EHV charges'!$A:$O,8,FALSE)),"")</f>
        <v>-</v>
      </c>
      <c r="F205" s="120">
        <f>IFERROR(IF(VLOOKUP($A205,'Annex 2 EHV charges'!$A:$O,9,FALSE)=0,"",VLOOKUP($A205,'Annex 2 EHV charges'!$A:$O,9,FALSE)),"")</f>
        <v>105.79</v>
      </c>
      <c r="G205" s="121">
        <f>IFERROR(IF(VLOOKUP($A205,'Annex 2 EHV charges'!$A:$O,10,FALSE)=0,"",VLOOKUP($A205,'Annex 2 EHV charges'!$A:$O,10,FALSE)),"")</f>
        <v>4.33</v>
      </c>
      <c r="H205" s="121">
        <f>IFERROR(IF(VLOOKUP($A205,'Annex 2 EHV charges'!$A:$O,11,FALSE)=0,"",VLOOKUP($A205,'Annex 2 EHV charges'!$A:$O,11,FALSE)),"")</f>
        <v>4.33</v>
      </c>
    </row>
    <row r="206" spans="1:8" x14ac:dyDescent="0.2">
      <c r="A206" s="114">
        <f t="array" ref="A206">IFERROR(INDEX('Annex 2 EHV charges'!$A$11:$A$259, MATCH(0, IF(ISBLANK('Annex 2 EHV charges'!$A$11:$A$259),1, COUNTIF(A$4:$A205, 'Annex 2 EHV charges'!$A$11:$A$259)), 0)),"")</f>
        <v>476</v>
      </c>
      <c r="B206" s="114">
        <f>IF($A206="","",VLOOKUP($A206,'Annex 2 EHV charges'!$A:$O,2,0))</f>
        <v>476</v>
      </c>
      <c r="C206" s="115">
        <f>IF($A206="","",VLOOKUP($A206,'Annex 2 EHV charges'!$A:$O,3,0))</f>
        <v>1300050712379</v>
      </c>
      <c r="D206" s="114" t="str">
        <f>IF($A206="","",VLOOKUP($A206,'Annex 2 EHV charges'!$A:$O,7,0))</f>
        <v>Pilkington Glass HO</v>
      </c>
      <c r="E206" s="119">
        <f>IFERROR(IF(VLOOKUP($A206,'Annex 2 EHV charges'!$A:$O,8,FALSE)=0,"",VLOOKUP($A206,'Annex 2 EHV charges'!$A:$O,8,FALSE)),"")</f>
        <v>0.873</v>
      </c>
      <c r="F206" s="120">
        <f>IFERROR(IF(VLOOKUP($A206,'Annex 2 EHV charges'!$A:$O,9,FALSE)=0,"",VLOOKUP($A206,'Annex 2 EHV charges'!$A:$O,9,FALSE)),"")</f>
        <v>211.59</v>
      </c>
      <c r="G206" s="121">
        <f>IFERROR(IF(VLOOKUP($A206,'Annex 2 EHV charges'!$A:$O,10,FALSE)=0,"",VLOOKUP($A206,'Annex 2 EHV charges'!$A:$O,10,FALSE)),"")</f>
        <v>4.9000000000000004</v>
      </c>
      <c r="H206" s="121">
        <f>IFERROR(IF(VLOOKUP($A206,'Annex 2 EHV charges'!$A:$O,11,FALSE)=0,"",VLOOKUP($A206,'Annex 2 EHV charges'!$A:$O,11,FALSE)),"")</f>
        <v>4.9000000000000004</v>
      </c>
    </row>
    <row r="207" spans="1:8" x14ac:dyDescent="0.2">
      <c r="A207" s="114">
        <f t="array" ref="A207">IFERROR(INDEX('Annex 2 EHV charges'!$A$11:$A$259, MATCH(0, IF(ISBLANK('Annex 2 EHV charges'!$A$11:$A$259),1, COUNTIF(A$4:$A206, 'Annex 2 EHV charges'!$A$11:$A$259)), 0)),"")</f>
        <v>477</v>
      </c>
      <c r="B207" s="114">
        <f>IF($A207="","",VLOOKUP($A207,'Annex 2 EHV charges'!$A:$O,2,0))</f>
        <v>477</v>
      </c>
      <c r="C207" s="115">
        <f>IF($A207="","",VLOOKUP($A207,'Annex 2 EHV charges'!$A:$O,3,0))</f>
        <v>1300051517515</v>
      </c>
      <c r="D207" s="114" t="str">
        <f>IF($A207="","",VLOOKUP($A207,'Annex 2 EHV charges'!$A:$O,7,0))</f>
        <v>Mod - Raf Valley</v>
      </c>
      <c r="E207" s="119" t="str">
        <f>IFERROR(IF(VLOOKUP($A207,'Annex 2 EHV charges'!$A:$O,8,FALSE)=0,"",VLOOKUP($A207,'Annex 2 EHV charges'!$A:$O,8,FALSE)),"")</f>
        <v>-</v>
      </c>
      <c r="F207" s="120">
        <f>IFERROR(IF(VLOOKUP($A207,'Annex 2 EHV charges'!$A:$O,9,FALSE)=0,"",VLOOKUP($A207,'Annex 2 EHV charges'!$A:$O,9,FALSE)),"")</f>
        <v>211.59</v>
      </c>
      <c r="G207" s="121">
        <f>IFERROR(IF(VLOOKUP($A207,'Annex 2 EHV charges'!$A:$O,10,FALSE)=0,"",VLOOKUP($A207,'Annex 2 EHV charges'!$A:$O,10,FALSE)),"")</f>
        <v>8.3699999999999992</v>
      </c>
      <c r="H207" s="121">
        <f>IFERROR(IF(VLOOKUP($A207,'Annex 2 EHV charges'!$A:$O,11,FALSE)=0,"",VLOOKUP($A207,'Annex 2 EHV charges'!$A:$O,11,FALSE)),"")</f>
        <v>8.3699999999999992</v>
      </c>
    </row>
    <row r="208" spans="1:8" x14ac:dyDescent="0.2">
      <c r="A208" s="114">
        <f t="array" ref="A208">IFERROR(INDEX('Annex 2 EHV charges'!$A$11:$A$259, MATCH(0, IF(ISBLANK('Annex 2 EHV charges'!$A$11:$A$259),1, COUNTIF(A$4:$A207, 'Annex 2 EHV charges'!$A$11:$A$259)), 0)),"")</f>
        <v>478</v>
      </c>
      <c r="B208" s="114">
        <f>IF($A208="","",VLOOKUP($A208,'Annex 2 EHV charges'!$A:$O,2,0))</f>
        <v>478</v>
      </c>
      <c r="C208" s="115">
        <f>IF($A208="","",VLOOKUP($A208,'Annex 2 EHV charges'!$A:$O,3,0))</f>
        <v>1300051517747</v>
      </c>
      <c r="D208" s="114" t="str">
        <f>IF($A208="","",VLOOKUP($A208,'Annex 2 EHV charges'!$A:$O,7,0))</f>
        <v>Mod - Shawbury</v>
      </c>
      <c r="E208" s="119">
        <f>IFERROR(IF(VLOOKUP($A208,'Annex 2 EHV charges'!$A:$O,8,FALSE)=0,"",VLOOKUP($A208,'Annex 2 EHV charges'!$A:$O,8,FALSE)),"")</f>
        <v>0.65500000000000003</v>
      </c>
      <c r="F208" s="120">
        <f>IFERROR(IF(VLOOKUP($A208,'Annex 2 EHV charges'!$A:$O,9,FALSE)=0,"",VLOOKUP($A208,'Annex 2 EHV charges'!$A:$O,9,FALSE)),"")</f>
        <v>105.79</v>
      </c>
      <c r="G208" s="121">
        <f>IFERROR(IF(VLOOKUP($A208,'Annex 2 EHV charges'!$A:$O,10,FALSE)=0,"",VLOOKUP($A208,'Annex 2 EHV charges'!$A:$O,10,FALSE)),"")</f>
        <v>13.85</v>
      </c>
      <c r="H208" s="121">
        <f>IFERROR(IF(VLOOKUP($A208,'Annex 2 EHV charges'!$A:$O,11,FALSE)=0,"",VLOOKUP($A208,'Annex 2 EHV charges'!$A:$O,11,FALSE)),"")</f>
        <v>13.85</v>
      </c>
    </row>
    <row r="209" spans="1:8" x14ac:dyDescent="0.2">
      <c r="A209" s="114">
        <f t="array" ref="A209">IFERROR(INDEX('Annex 2 EHV charges'!$A$11:$A$259, MATCH(0, IF(ISBLANK('Annex 2 EHV charges'!$A$11:$A$259),1, COUNTIF(A$4:$A208, 'Annex 2 EHV charges'!$A$11:$A$259)), 0)),"")</f>
        <v>479</v>
      </c>
      <c r="B209" s="114">
        <f>IF($A209="","",VLOOKUP($A209,'Annex 2 EHV charges'!$A:$O,2,0))</f>
        <v>479</v>
      </c>
      <c r="C209" s="115">
        <f>IF($A209="","",VLOOKUP($A209,'Annex 2 EHV charges'!$A:$O,3,0))</f>
        <v>1300035365640</v>
      </c>
      <c r="D209" s="114" t="str">
        <f>IF($A209="","",VLOOKUP($A209,'Annex 2 EHV charges'!$A:$O,7,0))</f>
        <v>Crewe Station</v>
      </c>
      <c r="E209" s="119">
        <f>IFERROR(IF(VLOOKUP($A209,'Annex 2 EHV charges'!$A:$O,8,FALSE)=0,"",VLOOKUP($A209,'Annex 2 EHV charges'!$A:$O,8,FALSE)),"")</f>
        <v>0.92100000000000004</v>
      </c>
      <c r="F209" s="120">
        <f>IFERROR(IF(VLOOKUP($A209,'Annex 2 EHV charges'!$A:$O,9,FALSE)=0,"",VLOOKUP($A209,'Annex 2 EHV charges'!$A:$O,9,FALSE)),"")</f>
        <v>211.59</v>
      </c>
      <c r="G209" s="121">
        <f>IFERROR(IF(VLOOKUP($A209,'Annex 2 EHV charges'!$A:$O,10,FALSE)=0,"",VLOOKUP($A209,'Annex 2 EHV charges'!$A:$O,10,FALSE)),"")</f>
        <v>8.0299999999999994</v>
      </c>
      <c r="H209" s="121">
        <f>IFERROR(IF(VLOOKUP($A209,'Annex 2 EHV charges'!$A:$O,11,FALSE)=0,"",VLOOKUP($A209,'Annex 2 EHV charges'!$A:$O,11,FALSE)),"")</f>
        <v>8.0299999999999994</v>
      </c>
    </row>
    <row r="210" spans="1:8" x14ac:dyDescent="0.2">
      <c r="A210" s="114">
        <f t="array" ref="A210">IFERROR(INDEX('Annex 2 EHV charges'!$A$11:$A$259, MATCH(0, IF(ISBLANK('Annex 2 EHV charges'!$A$11:$A$259),1, COUNTIF(A$4:$A209, 'Annex 2 EHV charges'!$A$11:$A$259)), 0)),"")</f>
        <v>480</v>
      </c>
      <c r="B210" s="114">
        <f>IF($A210="","",VLOOKUP($A210,'Annex 2 EHV charges'!$A:$O,2,0))</f>
        <v>480</v>
      </c>
      <c r="C210" s="115">
        <f>IF($A210="","",VLOOKUP($A210,'Annex 2 EHV charges'!$A:$O,3,0))</f>
        <v>1300051747708</v>
      </c>
      <c r="D210" s="114" t="str">
        <f>IF($A210="","",VLOOKUP($A210,'Annex 2 EHV charges'!$A:$O,7,0))</f>
        <v>Merseyside PTA</v>
      </c>
      <c r="E210" s="119">
        <f>IFERROR(IF(VLOOKUP($A210,'Annex 2 EHV charges'!$A:$O,8,FALSE)=0,"",VLOOKUP($A210,'Annex 2 EHV charges'!$A:$O,8,FALSE)),"")</f>
        <v>0.63800000000000001</v>
      </c>
      <c r="F210" s="120">
        <f>IFERROR(IF(VLOOKUP($A210,'Annex 2 EHV charges'!$A:$O,9,FALSE)=0,"",VLOOKUP($A210,'Annex 2 EHV charges'!$A:$O,9,FALSE)),"")</f>
        <v>211.59</v>
      </c>
      <c r="G210" s="121">
        <f>IFERROR(IF(VLOOKUP($A210,'Annex 2 EHV charges'!$A:$O,10,FALSE)=0,"",VLOOKUP($A210,'Annex 2 EHV charges'!$A:$O,10,FALSE)),"")</f>
        <v>3.71</v>
      </c>
      <c r="H210" s="121">
        <f>IFERROR(IF(VLOOKUP($A210,'Annex 2 EHV charges'!$A:$O,11,FALSE)=0,"",VLOOKUP($A210,'Annex 2 EHV charges'!$A:$O,11,FALSE)),"")</f>
        <v>3.71</v>
      </c>
    </row>
    <row r="211" spans="1:8" x14ac:dyDescent="0.2">
      <c r="A211" s="114">
        <f t="array" ref="A211">IFERROR(INDEX('Annex 2 EHV charges'!$A$11:$A$259, MATCH(0, IF(ISBLANK('Annex 2 EHV charges'!$A$11:$A$259),1, COUNTIF(A$4:$A210, 'Annex 2 EHV charges'!$A$11:$A$259)), 0)),"")</f>
        <v>481</v>
      </c>
      <c r="B211" s="114">
        <f>IF($A211="","",VLOOKUP($A211,'Annex 2 EHV charges'!$A:$O,2,0))</f>
        <v>481</v>
      </c>
      <c r="C211" s="115">
        <f>IF($A211="","",VLOOKUP($A211,'Annex 2 EHV charges'!$A:$O,3,0))</f>
        <v>1300035356255</v>
      </c>
      <c r="D211" s="114" t="str">
        <f>IF($A211="","",VLOOKUP($A211,'Annex 2 EHV charges'!$A:$O,7,0))</f>
        <v>Mackamax Primary</v>
      </c>
      <c r="E211" s="119">
        <f>IFERROR(IF(VLOOKUP($A211,'Annex 2 EHV charges'!$A:$O,8,FALSE)=0,"",VLOOKUP($A211,'Annex 2 EHV charges'!$A:$O,8,FALSE)),"")</f>
        <v>1.0569999999999999</v>
      </c>
      <c r="F211" s="120">
        <f>IFERROR(IF(VLOOKUP($A211,'Annex 2 EHV charges'!$A:$O,9,FALSE)=0,"",VLOOKUP($A211,'Annex 2 EHV charges'!$A:$O,9,FALSE)),"")</f>
        <v>105.79</v>
      </c>
      <c r="G211" s="121">
        <f>IFERROR(IF(VLOOKUP($A211,'Annex 2 EHV charges'!$A:$O,10,FALSE)=0,"",VLOOKUP($A211,'Annex 2 EHV charges'!$A:$O,10,FALSE)),"")</f>
        <v>3.99</v>
      </c>
      <c r="H211" s="121">
        <f>IFERROR(IF(VLOOKUP($A211,'Annex 2 EHV charges'!$A:$O,11,FALSE)=0,"",VLOOKUP($A211,'Annex 2 EHV charges'!$A:$O,11,FALSE)),"")</f>
        <v>3.99</v>
      </c>
    </row>
    <row r="212" spans="1:8" x14ac:dyDescent="0.2">
      <c r="A212" s="114">
        <f t="array" ref="A212">IFERROR(INDEX('Annex 2 EHV charges'!$A$11:$A$259, MATCH(0, IF(ISBLANK('Annex 2 EHV charges'!$A$11:$A$259),1, COUNTIF(A$4:$A211, 'Annex 2 EHV charges'!$A$11:$A$259)), 0)),"")</f>
        <v>482</v>
      </c>
      <c r="B212" s="114">
        <f>IF($A212="","",VLOOKUP($A212,'Annex 2 EHV charges'!$A:$O,2,0))</f>
        <v>482</v>
      </c>
      <c r="C212" s="115">
        <f>IF($A212="","",VLOOKUP($A212,'Annex 2 EHV charges'!$A:$O,3,0))</f>
        <v>1300035352906</v>
      </c>
      <c r="D212" s="114" t="str">
        <f>IF($A212="","",VLOOKUP($A212,'Annex 2 EHV charges'!$A:$O,7,0))</f>
        <v>Whiston Hospital</v>
      </c>
      <c r="E212" s="119" t="str">
        <f>IFERROR(IF(VLOOKUP($A212,'Annex 2 EHV charges'!$A:$O,8,FALSE)=0,"",VLOOKUP($A212,'Annex 2 EHV charges'!$A:$O,8,FALSE)),"")</f>
        <v>-</v>
      </c>
      <c r="F212" s="120">
        <f>IFERROR(IF(VLOOKUP($A212,'Annex 2 EHV charges'!$A:$O,9,FALSE)=0,"",VLOOKUP($A212,'Annex 2 EHV charges'!$A:$O,9,FALSE)),"")</f>
        <v>211.59</v>
      </c>
      <c r="G212" s="121">
        <f>IFERROR(IF(VLOOKUP($A212,'Annex 2 EHV charges'!$A:$O,10,FALSE)=0,"",VLOOKUP($A212,'Annex 2 EHV charges'!$A:$O,10,FALSE)),"")</f>
        <v>11.02</v>
      </c>
      <c r="H212" s="121">
        <f>IFERROR(IF(VLOOKUP($A212,'Annex 2 EHV charges'!$A:$O,11,FALSE)=0,"",VLOOKUP($A212,'Annex 2 EHV charges'!$A:$O,11,FALSE)),"")</f>
        <v>11.02</v>
      </c>
    </row>
    <row r="213" spans="1:8" x14ac:dyDescent="0.2">
      <c r="A213" s="114">
        <f t="array" ref="A213">IFERROR(INDEX('Annex 2 EHV charges'!$A$11:$A$259, MATCH(0, IF(ISBLANK('Annex 2 EHV charges'!$A$11:$A$259),1, COUNTIF(A$4:$A212, 'Annex 2 EHV charges'!$A$11:$A$259)), 0)),"")</f>
        <v>483</v>
      </c>
      <c r="B213" s="114">
        <f>IF($A213="","",VLOOKUP($A213,'Annex 2 EHV charges'!$A:$O,2,0))</f>
        <v>483</v>
      </c>
      <c r="C213" s="115">
        <f>IF($A213="","",VLOOKUP($A213,'Annex 2 EHV charges'!$A:$O,3,0))</f>
        <v>1300052598765</v>
      </c>
      <c r="D213" s="114" t="str">
        <f>IF($A213="","",VLOOKUP($A213,'Annex 2 EHV charges'!$A:$O,7,0))</f>
        <v>Maw Green 2</v>
      </c>
      <c r="E213" s="119">
        <f>IFERROR(IF(VLOOKUP($A213,'Annex 2 EHV charges'!$A:$O,8,FALSE)=0,"",VLOOKUP($A213,'Annex 2 EHV charges'!$A:$O,8,FALSE)),"")</f>
        <v>0.94099999999999995</v>
      </c>
      <c r="F213" s="120">
        <f>IFERROR(IF(VLOOKUP($A213,'Annex 2 EHV charges'!$A:$O,9,FALSE)=0,"",VLOOKUP($A213,'Annex 2 EHV charges'!$A:$O,9,FALSE)),"")</f>
        <v>3.46</v>
      </c>
      <c r="G213" s="121">
        <f>IFERROR(IF(VLOOKUP($A213,'Annex 2 EHV charges'!$A:$O,10,FALSE)=0,"",VLOOKUP($A213,'Annex 2 EHV charges'!$A:$O,10,FALSE)),"")</f>
        <v>1.39</v>
      </c>
      <c r="H213" s="121">
        <f>IFERROR(IF(VLOOKUP($A213,'Annex 2 EHV charges'!$A:$O,11,FALSE)=0,"",VLOOKUP($A213,'Annex 2 EHV charges'!$A:$O,11,FALSE)),"")</f>
        <v>1.39</v>
      </c>
    </row>
    <row r="214" spans="1:8" x14ac:dyDescent="0.2">
      <c r="A214" s="114">
        <f t="array" ref="A214">IFERROR(INDEX('Annex 2 EHV charges'!$A$11:$A$259, MATCH(0, IF(ISBLANK('Annex 2 EHV charges'!$A$11:$A$259),1, COUNTIF(A$4:$A213, 'Annex 2 EHV charges'!$A$11:$A$259)), 0)),"")</f>
        <v>484</v>
      </c>
      <c r="B214" s="114">
        <f>IF($A214="","",VLOOKUP($A214,'Annex 2 EHV charges'!$A:$O,2,0))</f>
        <v>484</v>
      </c>
      <c r="C214" s="115">
        <f>IF($A214="","",VLOOKUP($A214,'Annex 2 EHV charges'!$A:$O,3,0))</f>
        <v>1300035355999</v>
      </c>
      <c r="D214" s="114" t="str">
        <f>IF($A214="","",VLOOKUP($A214,'Annex 2 EHV charges'!$A:$O,7,0))</f>
        <v>Pilkington Glass - Watson Street</v>
      </c>
      <c r="E214" s="119">
        <f>IFERROR(IF(VLOOKUP($A214,'Annex 2 EHV charges'!$A:$O,8,FALSE)=0,"",VLOOKUP($A214,'Annex 2 EHV charges'!$A:$O,8,FALSE)),"")</f>
        <v>0.88900000000000001</v>
      </c>
      <c r="F214" s="120">
        <f>IFERROR(IF(VLOOKUP($A214,'Annex 2 EHV charges'!$A:$O,9,FALSE)=0,"",VLOOKUP($A214,'Annex 2 EHV charges'!$A:$O,9,FALSE)),"")</f>
        <v>374.09</v>
      </c>
      <c r="G214" s="121">
        <f>IFERROR(IF(VLOOKUP($A214,'Annex 2 EHV charges'!$A:$O,10,FALSE)=0,"",VLOOKUP($A214,'Annex 2 EHV charges'!$A:$O,10,FALSE)),"")</f>
        <v>2.12</v>
      </c>
      <c r="H214" s="121">
        <f>IFERROR(IF(VLOOKUP($A214,'Annex 2 EHV charges'!$A:$O,11,FALSE)=0,"",VLOOKUP($A214,'Annex 2 EHV charges'!$A:$O,11,FALSE)),"")</f>
        <v>2.12</v>
      </c>
    </row>
    <row r="215" spans="1:8" x14ac:dyDescent="0.2">
      <c r="A215" s="114">
        <f t="array" ref="A215">IFERROR(INDEX('Annex 2 EHV charges'!$A$11:$A$259, MATCH(0, IF(ISBLANK('Annex 2 EHV charges'!$A$11:$A$259),1, COUNTIF(A$4:$A214, 'Annex 2 EHV charges'!$A$11:$A$259)), 0)),"")</f>
        <v>486</v>
      </c>
      <c r="B215" s="114">
        <f>IF($A215="","",VLOOKUP($A215,'Annex 2 EHV charges'!$A:$O,2,0))</f>
        <v>486</v>
      </c>
      <c r="C215" s="115">
        <f>IF($A215="","",VLOOKUP($A215,'Annex 2 EHV charges'!$A:$O,3,0))</f>
        <v>1300060340420</v>
      </c>
      <c r="D215" s="114" t="str">
        <f>IF($A215="","",VLOOKUP($A215,'Annex 2 EHV charges'!$A:$O,7,0))</f>
        <v>BAE Radway</v>
      </c>
      <c r="E215" s="119">
        <f>IFERROR(IF(VLOOKUP($A215,'Annex 2 EHV charges'!$A:$O,8,FALSE)=0,"",VLOOKUP($A215,'Annex 2 EHV charges'!$A:$O,8,FALSE)),"")</f>
        <v>0.90300000000000002</v>
      </c>
      <c r="F215" s="120">
        <f>IFERROR(IF(VLOOKUP($A215,'Annex 2 EHV charges'!$A:$O,9,FALSE)=0,"",VLOOKUP($A215,'Annex 2 EHV charges'!$A:$O,9,FALSE)),"")</f>
        <v>2896.23</v>
      </c>
      <c r="G215" s="121">
        <f>IFERROR(IF(VLOOKUP($A215,'Annex 2 EHV charges'!$A:$O,10,FALSE)=0,"",VLOOKUP($A215,'Annex 2 EHV charges'!$A:$O,10,FALSE)),"")</f>
        <v>5.51</v>
      </c>
      <c r="H215" s="121">
        <f>IFERROR(IF(VLOOKUP($A215,'Annex 2 EHV charges'!$A:$O,11,FALSE)=0,"",VLOOKUP($A215,'Annex 2 EHV charges'!$A:$O,11,FALSE)),"")</f>
        <v>5.51</v>
      </c>
    </row>
    <row r="216" spans="1:8" x14ac:dyDescent="0.2">
      <c r="A216" s="114">
        <f t="array" ref="A216">IFERROR(INDEX('Annex 2 EHV charges'!$A$11:$A$259, MATCH(0, IF(ISBLANK('Annex 2 EHV charges'!$A$11:$A$259),1, COUNTIF(A$4:$A215, 'Annex 2 EHV charges'!$A$11:$A$259)), 0)),"")</f>
        <v>487</v>
      </c>
      <c r="B216" s="114">
        <f>IF($A216="","",VLOOKUP($A216,'Annex 2 EHV charges'!$A:$O,2,0))</f>
        <v>487</v>
      </c>
      <c r="C216" s="115">
        <f>IF($A216="","",VLOOKUP($A216,'Annex 2 EHV charges'!$A:$O,3,0))</f>
        <v>1300035349480</v>
      </c>
      <c r="D216" s="114" t="str">
        <f>IF($A216="","",VLOOKUP($A216,'Annex 2 EHV charges'!$A:$O,7,0))</f>
        <v>Aintree Fazakerly Hospital</v>
      </c>
      <c r="E216" s="119">
        <f>IFERROR(IF(VLOOKUP($A216,'Annex 2 EHV charges'!$A:$O,8,FALSE)=0,"",VLOOKUP($A216,'Annex 2 EHV charges'!$A:$O,8,FALSE)),"")</f>
        <v>1.8049999999999999</v>
      </c>
      <c r="F216" s="120">
        <f>IFERROR(IF(VLOOKUP($A216,'Annex 2 EHV charges'!$A:$O,9,FALSE)=0,"",VLOOKUP($A216,'Annex 2 EHV charges'!$A:$O,9,FALSE)),"")</f>
        <v>3942.8</v>
      </c>
      <c r="G216" s="121">
        <f>IFERROR(IF(VLOOKUP($A216,'Annex 2 EHV charges'!$A:$O,10,FALSE)=0,"",VLOOKUP($A216,'Annex 2 EHV charges'!$A:$O,10,FALSE)),"")</f>
        <v>6.56</v>
      </c>
      <c r="H216" s="121">
        <f>IFERROR(IF(VLOOKUP($A216,'Annex 2 EHV charges'!$A:$O,11,FALSE)=0,"",VLOOKUP($A216,'Annex 2 EHV charges'!$A:$O,11,FALSE)),"")</f>
        <v>6.56</v>
      </c>
    </row>
    <row r="217" spans="1:8" x14ac:dyDescent="0.2">
      <c r="A217" s="114">
        <f t="array" ref="A217">IFERROR(INDEX('Annex 2 EHV charges'!$A$11:$A$259, MATCH(0, IF(ISBLANK('Annex 2 EHV charges'!$A$11:$A$259),1, COUNTIF(A$4:$A216, 'Annex 2 EHV charges'!$A$11:$A$259)), 0)),"")</f>
        <v>488</v>
      </c>
      <c r="B217" s="114">
        <f>IF($A217="","",VLOOKUP($A217,'Annex 2 EHV charges'!$A:$O,2,0))</f>
        <v>488</v>
      </c>
      <c r="C217" s="115">
        <f>IF($A217="","",VLOOKUP($A217,'Annex 2 EHV charges'!$A:$O,3,0))</f>
        <v>1300060436633</v>
      </c>
      <c r="D217" s="114" t="str">
        <f>IF($A217="","",VLOOKUP($A217,'Annex 2 EHV charges'!$A:$O,7,0))</f>
        <v>Unilever (Chester Gates)</v>
      </c>
      <c r="E217" s="119">
        <f>IFERROR(IF(VLOOKUP($A217,'Annex 2 EHV charges'!$A:$O,8,FALSE)=0,"",VLOOKUP($A217,'Annex 2 EHV charges'!$A:$O,8,FALSE)),"")</f>
        <v>0.28899999999999998</v>
      </c>
      <c r="F217" s="120">
        <f>IFERROR(IF(VLOOKUP($A217,'Annex 2 EHV charges'!$A:$O,9,FALSE)=0,"",VLOOKUP($A217,'Annex 2 EHV charges'!$A:$O,9,FALSE)),"")</f>
        <v>2704.67</v>
      </c>
      <c r="G217" s="121">
        <f>IFERROR(IF(VLOOKUP($A217,'Annex 2 EHV charges'!$A:$O,10,FALSE)=0,"",VLOOKUP($A217,'Annex 2 EHV charges'!$A:$O,10,FALSE)),"")</f>
        <v>5.77</v>
      </c>
      <c r="H217" s="121">
        <f>IFERROR(IF(VLOOKUP($A217,'Annex 2 EHV charges'!$A:$O,11,FALSE)=0,"",VLOOKUP($A217,'Annex 2 EHV charges'!$A:$O,11,FALSE)),"")</f>
        <v>5.77</v>
      </c>
    </row>
    <row r="218" spans="1:8" x14ac:dyDescent="0.2">
      <c r="A218" s="114">
        <f t="array" ref="A218">IFERROR(INDEX('Annex 2 EHV charges'!$A$11:$A$259, MATCH(0, IF(ISBLANK('Annex 2 EHV charges'!$A$11:$A$259),1, COUNTIF(A$4:$A217, 'Annex 2 EHV charges'!$A$11:$A$259)), 0)),"")</f>
        <v>489</v>
      </c>
      <c r="B218" s="114">
        <f>IF($A218="","",VLOOKUP($A218,'Annex 2 EHV charges'!$A:$O,2,0))</f>
        <v>489</v>
      </c>
      <c r="C218" s="115">
        <f>IF($A218="","",VLOOKUP($A218,'Annex 2 EHV charges'!$A:$O,3,0))</f>
        <v>1300060222169</v>
      </c>
      <c r="D218" s="114" t="str">
        <f>IF($A218="","",VLOOKUP($A218,'Annex 2 EHV charges'!$A:$O,7,0))</f>
        <v>Unilever (Georgia)</v>
      </c>
      <c r="E218" s="119">
        <f>IFERROR(IF(VLOOKUP($A218,'Annex 2 EHV charges'!$A:$O,8,FALSE)=0,"",VLOOKUP($A218,'Annex 2 EHV charges'!$A:$O,8,FALSE)),"")</f>
        <v>0.873</v>
      </c>
      <c r="F218" s="120">
        <f>IFERROR(IF(VLOOKUP($A218,'Annex 2 EHV charges'!$A:$O,9,FALSE)=0,"",VLOOKUP($A218,'Annex 2 EHV charges'!$A:$O,9,FALSE)),"")</f>
        <v>595.87</v>
      </c>
      <c r="G218" s="121">
        <f>IFERROR(IF(VLOOKUP($A218,'Annex 2 EHV charges'!$A:$O,10,FALSE)=0,"",VLOOKUP($A218,'Annex 2 EHV charges'!$A:$O,10,FALSE)),"")</f>
        <v>5.41</v>
      </c>
      <c r="H218" s="121">
        <f>IFERROR(IF(VLOOKUP($A218,'Annex 2 EHV charges'!$A:$O,11,FALSE)=0,"",VLOOKUP($A218,'Annex 2 EHV charges'!$A:$O,11,FALSE)),"")</f>
        <v>5.41</v>
      </c>
    </row>
    <row r="219" spans="1:8" x14ac:dyDescent="0.2">
      <c r="A219" s="114">
        <f t="array" ref="A219">IFERROR(INDEX('Annex 2 EHV charges'!$A$11:$A$259, MATCH(0, IF(ISBLANK('Annex 2 EHV charges'!$A$11:$A$259),1, COUNTIF(A$4:$A218, 'Annex 2 EHV charges'!$A$11:$A$259)), 0)),"")</f>
        <v>853</v>
      </c>
      <c r="B219" s="114">
        <f>IF($A219="","",VLOOKUP($A219,'Annex 2 EHV charges'!$A:$O,2,0))</f>
        <v>853</v>
      </c>
      <c r="C219" s="115">
        <f>IF($A219="","",VLOOKUP($A219,'Annex 2 EHV charges'!$A:$O,3,0))</f>
        <v>1300060075371</v>
      </c>
      <c r="D219" s="114" t="str">
        <f>IF($A219="","",VLOOKUP($A219,'Annex 2 EHV charges'!$A:$O,7,0))</f>
        <v>CEW</v>
      </c>
      <c r="E219" s="119" t="str">
        <f>IFERROR(IF(VLOOKUP($A219,'Annex 2 EHV charges'!$A:$O,8,FALSE)=0,"",VLOOKUP($A219,'Annex 2 EHV charges'!$A:$O,8,FALSE)),"")</f>
        <v>-</v>
      </c>
      <c r="F219" s="120">
        <f>IFERROR(IF(VLOOKUP($A219,'Annex 2 EHV charges'!$A:$O,9,FALSE)=0,"",VLOOKUP($A219,'Annex 2 EHV charges'!$A:$O,9,FALSE)),"")</f>
        <v>280.01</v>
      </c>
      <c r="G219" s="121">
        <f>IFERROR(IF(VLOOKUP($A219,'Annex 2 EHV charges'!$A:$O,10,FALSE)=0,"",VLOOKUP($A219,'Annex 2 EHV charges'!$A:$O,10,FALSE)),"")</f>
        <v>4.25</v>
      </c>
      <c r="H219" s="121">
        <f>IFERROR(IF(VLOOKUP($A219,'Annex 2 EHV charges'!$A:$O,11,FALSE)=0,"",VLOOKUP($A219,'Annex 2 EHV charges'!$A:$O,11,FALSE)),"")</f>
        <v>4.25</v>
      </c>
    </row>
    <row r="220" spans="1:8" x14ac:dyDescent="0.2">
      <c r="A220" s="114">
        <f t="array" ref="A220">IFERROR(INDEX('Annex 2 EHV charges'!$A$11:$A$259, MATCH(0, IF(ISBLANK('Annex 2 EHV charges'!$A$11:$A$259),1, COUNTIF(A$4:$A219, 'Annex 2 EHV charges'!$A$11:$A$259)), 0)),"")</f>
        <v>837</v>
      </c>
      <c r="B220" s="114">
        <f>IF($A220="","",VLOOKUP($A220,'Annex 2 EHV charges'!$A:$O,2,0))</f>
        <v>837</v>
      </c>
      <c r="C220" s="115">
        <f>IF($A220="","",VLOOKUP($A220,'Annex 2 EHV charges'!$A:$O,3,0))</f>
        <v>1300060736711</v>
      </c>
      <c r="D220" s="114" t="str">
        <f>IF($A220="","",VLOOKUP($A220,'Annex 2 EHV charges'!$A:$O,7,0))</f>
        <v>Queensferry Diesel</v>
      </c>
      <c r="E220" s="119" t="str">
        <f>IFERROR(IF(VLOOKUP($A220,'Annex 2 EHV charges'!$A:$O,8,FALSE)=0,"",VLOOKUP($A220,'Annex 2 EHV charges'!$A:$O,8,FALSE)),"")</f>
        <v>-</v>
      </c>
      <c r="F220" s="120">
        <f>IFERROR(IF(VLOOKUP($A220,'Annex 2 EHV charges'!$A:$O,9,FALSE)=0,"",VLOOKUP($A220,'Annex 2 EHV charges'!$A:$O,9,FALSE)),"")</f>
        <v>19.809999999999999</v>
      </c>
      <c r="G220" s="121">
        <f>IFERROR(IF(VLOOKUP($A220,'Annex 2 EHV charges'!$A:$O,10,FALSE)=0,"",VLOOKUP($A220,'Annex 2 EHV charges'!$A:$O,10,FALSE)),"")</f>
        <v>2.27</v>
      </c>
      <c r="H220" s="121">
        <f>IFERROR(IF(VLOOKUP($A220,'Annex 2 EHV charges'!$A:$O,11,FALSE)=0,"",VLOOKUP($A220,'Annex 2 EHV charges'!$A:$O,11,FALSE)),"")</f>
        <v>2.27</v>
      </c>
    </row>
    <row r="221" spans="1:8" x14ac:dyDescent="0.2">
      <c r="A221" s="114">
        <f t="array" ref="A221">IFERROR(INDEX('Annex 2 EHV charges'!$A$11:$A$259, MATCH(0, IF(ISBLANK('Annex 2 EHV charges'!$A$11:$A$259),1, COUNTIF(A$4:$A220, 'Annex 2 EHV charges'!$A$11:$A$259)), 0)),"")</f>
        <v>884</v>
      </c>
      <c r="B221" s="114">
        <f>IF($A221="","",VLOOKUP($A221,'Annex 2 EHV charges'!$A:$O,2,0))</f>
        <v>884</v>
      </c>
      <c r="C221" s="115">
        <f>IF($A221="","",VLOOKUP($A221,'Annex 2 EHV charges'!$A:$O,3,0))</f>
        <v>1300060707491</v>
      </c>
      <c r="D221" s="114" t="str">
        <f>IF($A221="","",VLOOKUP($A221,'Annex 2 EHV charges'!$A:$O,7,0))</f>
        <v>Beaufort Road</v>
      </c>
      <c r="E221" s="119" t="str">
        <f>IFERROR(IF(VLOOKUP($A221,'Annex 2 EHV charges'!$A:$O,8,FALSE)=0,"",VLOOKUP($A221,'Annex 2 EHV charges'!$A:$O,8,FALSE)),"")</f>
        <v>-</v>
      </c>
      <c r="F221" s="120">
        <f>IFERROR(IF(VLOOKUP($A221,'Annex 2 EHV charges'!$A:$O,9,FALSE)=0,"",VLOOKUP($A221,'Annex 2 EHV charges'!$A:$O,9,FALSE)),"")</f>
        <v>11.88</v>
      </c>
      <c r="G221" s="121">
        <f>IFERROR(IF(VLOOKUP($A221,'Annex 2 EHV charges'!$A:$O,10,FALSE)=0,"",VLOOKUP($A221,'Annex 2 EHV charges'!$A:$O,10,FALSE)),"")</f>
        <v>3.49</v>
      </c>
      <c r="H221" s="121">
        <f>IFERROR(IF(VLOOKUP($A221,'Annex 2 EHV charges'!$A:$O,11,FALSE)=0,"",VLOOKUP($A221,'Annex 2 EHV charges'!$A:$O,11,FALSE)),"")</f>
        <v>3.49</v>
      </c>
    </row>
    <row r="222" spans="1:8" x14ac:dyDescent="0.2">
      <c r="A222" s="114">
        <f t="array" ref="A222">IFERROR(INDEX('Annex 2 EHV charges'!$A$11:$A$259, MATCH(0, IF(ISBLANK('Annex 2 EHV charges'!$A$11:$A$259),1, COUNTIF(A$4:$A221, 'Annex 2 EHV charges'!$A$11:$A$259)), 0)),"")</f>
        <v>885</v>
      </c>
      <c r="B222" s="114">
        <f>IF($A222="","",VLOOKUP($A222,'Annex 2 EHV charges'!$A:$O,2,0))</f>
        <v>885</v>
      </c>
      <c r="C222" s="115">
        <f>IF($A222="","",VLOOKUP($A222,'Annex 2 EHV charges'!$A:$O,3,0))</f>
        <v>1300060729547</v>
      </c>
      <c r="D222" s="114" t="str">
        <f>IF($A222="","",VLOOKUP($A222,'Annex 2 EHV charges'!$A:$O,7,0))</f>
        <v>Mersey Warf STOR</v>
      </c>
      <c r="E222" s="119" t="str">
        <f>IFERROR(IF(VLOOKUP($A222,'Annex 2 EHV charges'!$A:$O,8,FALSE)=0,"",VLOOKUP($A222,'Annex 2 EHV charges'!$A:$O,8,FALSE)),"")</f>
        <v>-</v>
      </c>
      <c r="F222" s="120">
        <f>IFERROR(IF(VLOOKUP($A222,'Annex 2 EHV charges'!$A:$O,9,FALSE)=0,"",VLOOKUP($A222,'Annex 2 EHV charges'!$A:$O,9,FALSE)),"")</f>
        <v>269.81</v>
      </c>
      <c r="G222" s="121">
        <f>IFERROR(IF(VLOOKUP($A222,'Annex 2 EHV charges'!$A:$O,10,FALSE)=0,"",VLOOKUP($A222,'Annex 2 EHV charges'!$A:$O,10,FALSE)),"")</f>
        <v>4.26</v>
      </c>
      <c r="H222" s="121">
        <f>IFERROR(IF(VLOOKUP($A222,'Annex 2 EHV charges'!$A:$O,11,FALSE)=0,"",VLOOKUP($A222,'Annex 2 EHV charges'!$A:$O,11,FALSE)),"")</f>
        <v>4.26</v>
      </c>
    </row>
    <row r="223" spans="1:8" x14ac:dyDescent="0.2">
      <c r="A223" s="114">
        <f t="array" ref="A223">IFERROR(INDEX('Annex 2 EHV charges'!$A$11:$A$259, MATCH(0, IF(ISBLANK('Annex 2 EHV charges'!$A$11:$A$259),1, COUNTIF(A$4:$A222, 'Annex 2 EHV charges'!$A$11:$A$259)), 0)),"")</f>
        <v>800</v>
      </c>
      <c r="B223" s="114">
        <f>IF($A223="","",VLOOKUP($A223,'Annex 2 EHV charges'!$A:$O,2,0))</f>
        <v>800</v>
      </c>
      <c r="C223" s="115">
        <f>IF($A223="","",VLOOKUP($A223,'Annex 2 EHV charges'!$A:$O,3,0))</f>
        <v>1300060790700</v>
      </c>
      <c r="D223" s="114" t="str">
        <f>IF($A223="","",VLOOKUP($A223,'Annex 2 EHV charges'!$A:$O,7,0))</f>
        <v>Cefyn Mawr</v>
      </c>
      <c r="E223" s="119" t="str">
        <f>IFERROR(IF(VLOOKUP($A223,'Annex 2 EHV charges'!$A:$O,8,FALSE)=0,"",VLOOKUP($A223,'Annex 2 EHV charges'!$A:$O,8,FALSE)),"")</f>
        <v>-</v>
      </c>
      <c r="F223" s="120">
        <f>IFERROR(IF(VLOOKUP($A223,'Annex 2 EHV charges'!$A:$O,9,FALSE)=0,"",VLOOKUP($A223,'Annex 2 EHV charges'!$A:$O,9,FALSE)),"")</f>
        <v>23.05</v>
      </c>
      <c r="G223" s="121">
        <f>IFERROR(IF(VLOOKUP($A223,'Annex 2 EHV charges'!$A:$O,10,FALSE)=0,"",VLOOKUP($A223,'Annex 2 EHV charges'!$A:$O,10,FALSE)),"")</f>
        <v>4.12</v>
      </c>
      <c r="H223" s="121">
        <f>IFERROR(IF(VLOOKUP($A223,'Annex 2 EHV charges'!$A:$O,11,FALSE)=0,"",VLOOKUP($A223,'Annex 2 EHV charges'!$A:$O,11,FALSE)),"")</f>
        <v>4.12</v>
      </c>
    </row>
    <row r="224" spans="1:8" x14ac:dyDescent="0.2">
      <c r="A224" s="114">
        <f t="array" ref="A224">IFERROR(INDEX('Annex 2 EHV charges'!$A$11:$A$259, MATCH(0, IF(ISBLANK('Annex 2 EHV charges'!$A$11:$A$259),1, COUNTIF(A$4:$A223, 'Annex 2 EHV charges'!$A$11:$A$259)), 0)),"")</f>
        <v>915</v>
      </c>
      <c r="B224" s="114">
        <f>IF($A224="","",VLOOKUP($A224,'Annex 2 EHV charges'!$A:$O,2,0))</f>
        <v>915</v>
      </c>
      <c r="C224" s="115">
        <f>IF($A224="","",VLOOKUP($A224,'Annex 2 EHV charges'!$A:$O,3,0))</f>
        <v>1300060824829</v>
      </c>
      <c r="D224" s="114" t="str">
        <f>IF($A224="","",VLOOKUP($A224,'Annex 2 EHV charges'!$A:$O,7,0))</f>
        <v xml:space="preserve">Carnegie Battery Storage </v>
      </c>
      <c r="E224" s="119" t="str">
        <f>IFERROR(IF(VLOOKUP($A224,'Annex 2 EHV charges'!$A:$O,8,FALSE)=0,"",VLOOKUP($A224,'Annex 2 EHV charges'!$A:$O,8,FALSE)),"")</f>
        <v>-</v>
      </c>
      <c r="F224" s="120">
        <f>IFERROR(IF(VLOOKUP($A224,'Annex 2 EHV charges'!$A:$O,9,FALSE)=0,"",VLOOKUP($A224,'Annex 2 EHV charges'!$A:$O,9,FALSE)),"")</f>
        <v>970.66</v>
      </c>
      <c r="G224" s="121">
        <f>IFERROR(IF(VLOOKUP($A224,'Annex 2 EHV charges'!$A:$O,10,FALSE)=0,"",VLOOKUP($A224,'Annex 2 EHV charges'!$A:$O,10,FALSE)),"")</f>
        <v>2.2000000000000002</v>
      </c>
      <c r="H224" s="121">
        <f>IFERROR(IF(VLOOKUP($A224,'Annex 2 EHV charges'!$A:$O,11,FALSE)=0,"",VLOOKUP($A224,'Annex 2 EHV charges'!$A:$O,11,FALSE)),"")</f>
        <v>2.2000000000000002</v>
      </c>
    </row>
    <row r="225" spans="1:8" x14ac:dyDescent="0.2">
      <c r="A225" s="114">
        <f t="array" ref="A225">IFERROR(INDEX('Annex 2 EHV charges'!$A$11:$A$259, MATCH(0, IF(ISBLANK('Annex 2 EHV charges'!$A$11:$A$259),1, COUNTIF(A$4:$A224, 'Annex 2 EHV charges'!$A$11:$A$259)), 0)),"")</f>
        <v>825</v>
      </c>
      <c r="B225" s="114">
        <f>IF($A225="","",VLOOKUP($A225,'Annex 2 EHV charges'!$A:$O,2,0))</f>
        <v>825</v>
      </c>
      <c r="C225" s="115">
        <f>IF($A225="","",VLOOKUP($A225,'Annex 2 EHV charges'!$A:$O,3,0))</f>
        <v>1300060784130</v>
      </c>
      <c r="D225" s="114" t="str">
        <f>IF($A225="","",VLOOKUP($A225,'Annex 2 EHV charges'!$A:$O,7,0))</f>
        <v>Vauxhall North Rd</v>
      </c>
      <c r="E225" s="119">
        <f>IFERROR(IF(VLOOKUP($A225,'Annex 2 EHV charges'!$A:$O,8,FALSE)=0,"",VLOOKUP($A225,'Annex 2 EHV charges'!$A:$O,8,FALSE)),"")</f>
        <v>0.28499999999999998</v>
      </c>
      <c r="F225" s="120">
        <f>IFERROR(IF(VLOOKUP($A225,'Annex 2 EHV charges'!$A:$O,9,FALSE)=0,"",VLOOKUP($A225,'Annex 2 EHV charges'!$A:$O,9,FALSE)),"")</f>
        <v>1289.97</v>
      </c>
      <c r="G225" s="121">
        <f>IFERROR(IF(VLOOKUP($A225,'Annex 2 EHV charges'!$A:$O,10,FALSE)=0,"",VLOOKUP($A225,'Annex 2 EHV charges'!$A:$O,10,FALSE)),"")</f>
        <v>3.65</v>
      </c>
      <c r="H225" s="121">
        <f>IFERROR(IF(VLOOKUP($A225,'Annex 2 EHV charges'!$A:$O,11,FALSE)=0,"",VLOOKUP($A225,'Annex 2 EHV charges'!$A:$O,11,FALSE)),"")</f>
        <v>3.65</v>
      </c>
    </row>
    <row r="226" spans="1:8" x14ac:dyDescent="0.2">
      <c r="A226" s="114">
        <f t="array" ref="A226">IFERROR(INDEX('Annex 2 EHV charges'!$A$11:$A$259, MATCH(0, IF(ISBLANK('Annex 2 EHV charges'!$A$11:$A$259),1, COUNTIF(A$4:$A225, 'Annex 2 EHV charges'!$A$11:$A$259)), 0)),"")</f>
        <v>818</v>
      </c>
      <c r="B226" s="114">
        <f>IF($A226="","",VLOOKUP($A226,'Annex 2 EHV charges'!$A:$O,2,0))</f>
        <v>818</v>
      </c>
      <c r="C226" s="115">
        <f>IF($A226="","",VLOOKUP($A226,'Annex 2 EHV charges'!$A:$O,3,0))</f>
        <v>1300060748460</v>
      </c>
      <c r="D226" s="114" t="str">
        <f>IF($A226="","",VLOOKUP($A226,'Annex 2 EHV charges'!$A:$O,7,0))</f>
        <v>Pilkington's STOR</v>
      </c>
      <c r="E226" s="119" t="str">
        <f>IFERROR(IF(VLOOKUP($A226,'Annex 2 EHV charges'!$A:$O,8,FALSE)=0,"",VLOOKUP($A226,'Annex 2 EHV charges'!$A:$O,8,FALSE)),"")</f>
        <v>-</v>
      </c>
      <c r="F226" s="120">
        <f>IFERROR(IF(VLOOKUP($A226,'Annex 2 EHV charges'!$A:$O,9,FALSE)=0,"",VLOOKUP($A226,'Annex 2 EHV charges'!$A:$O,9,FALSE)),"")</f>
        <v>254.86</v>
      </c>
      <c r="G226" s="121">
        <f>IFERROR(IF(VLOOKUP($A226,'Annex 2 EHV charges'!$A:$O,10,FALSE)=0,"",VLOOKUP($A226,'Annex 2 EHV charges'!$A:$O,10,FALSE)),"")</f>
        <v>3.65</v>
      </c>
      <c r="H226" s="121">
        <f>IFERROR(IF(VLOOKUP($A226,'Annex 2 EHV charges'!$A:$O,11,FALSE)=0,"",VLOOKUP($A226,'Annex 2 EHV charges'!$A:$O,11,FALSE)),"")</f>
        <v>3.65</v>
      </c>
    </row>
    <row r="227" spans="1:8" x14ac:dyDescent="0.2">
      <c r="A227" s="114">
        <f t="array" ref="A227">IFERROR(INDEX('Annex 2 EHV charges'!$A$11:$A$259, MATCH(0, IF(ISBLANK('Annex 2 EHV charges'!$A$11:$A$259),1, COUNTIF(A$4:$A226, 'Annex 2 EHV charges'!$A$11:$A$259)), 0)),"")</f>
        <v>912</v>
      </c>
      <c r="B227" s="114">
        <f>IF($A227="","",VLOOKUP($A227,'Annex 2 EHV charges'!$A:$O,2,0))</f>
        <v>912</v>
      </c>
      <c r="C227" s="115">
        <f>IF($A227="","",VLOOKUP($A227,'Annex 2 EHV charges'!$A:$O,3,0))</f>
        <v>1300060805560</v>
      </c>
      <c r="D227" s="114" t="str">
        <f>IF($A227="","",VLOOKUP($A227,'Annex 2 EHV charges'!$A:$O,7,0))</f>
        <v>Warrington Power- Slutchers lane</v>
      </c>
      <c r="E227" s="119" t="str">
        <f>IFERROR(IF(VLOOKUP($A227,'Annex 2 EHV charges'!$A:$O,8,FALSE)=0,"",VLOOKUP($A227,'Annex 2 EHV charges'!$A:$O,8,FALSE)),"")</f>
        <v>-</v>
      </c>
      <c r="F227" s="120">
        <f>IFERROR(IF(VLOOKUP($A227,'Annex 2 EHV charges'!$A:$O,9,FALSE)=0,"",VLOOKUP($A227,'Annex 2 EHV charges'!$A:$O,9,FALSE)),"")</f>
        <v>154.56</v>
      </c>
      <c r="G227" s="121">
        <f>IFERROR(IF(VLOOKUP($A227,'Annex 2 EHV charges'!$A:$O,10,FALSE)=0,"",VLOOKUP($A227,'Annex 2 EHV charges'!$A:$O,10,FALSE)),"")</f>
        <v>3.65</v>
      </c>
      <c r="H227" s="121">
        <f>IFERROR(IF(VLOOKUP($A227,'Annex 2 EHV charges'!$A:$O,11,FALSE)=0,"",VLOOKUP($A227,'Annex 2 EHV charges'!$A:$O,11,FALSE)),"")</f>
        <v>3.65</v>
      </c>
    </row>
    <row r="228" spans="1:8" x14ac:dyDescent="0.2">
      <c r="A228" s="114">
        <f t="array" ref="A228">IFERROR(INDEX('Annex 2 EHV charges'!$A$11:$A$259, MATCH(0, IF(ISBLANK('Annex 2 EHV charges'!$A$11:$A$259),1, COUNTIF(A$4:$A227, 'Annex 2 EHV charges'!$A$11:$A$259)), 0)),"")</f>
        <v>914</v>
      </c>
      <c r="B228" s="114">
        <f>IF($A228="","",VLOOKUP($A228,'Annex 2 EHV charges'!$A:$O,2,0))</f>
        <v>914</v>
      </c>
      <c r="C228" s="115">
        <f>IF($A228="","",VLOOKUP($A228,'Annex 2 EHV charges'!$A:$O,3,0))</f>
        <v>1300060818597</v>
      </c>
      <c r="D228" s="114" t="str">
        <f>IF($A228="","",VLOOKUP($A228,'Annex 2 EHV charges'!$A:$O,7,0))</f>
        <v>Latchford Lane Gas STOR</v>
      </c>
      <c r="E228" s="119" t="str">
        <f>IFERROR(IF(VLOOKUP($A228,'Annex 2 EHV charges'!$A:$O,8,FALSE)=0,"",VLOOKUP($A228,'Annex 2 EHV charges'!$A:$O,8,FALSE)),"")</f>
        <v>-</v>
      </c>
      <c r="F228" s="120">
        <f>IFERROR(IF(VLOOKUP($A228,'Annex 2 EHV charges'!$A:$O,9,FALSE)=0,"",VLOOKUP($A228,'Annex 2 EHV charges'!$A:$O,9,FALSE)),"")</f>
        <v>16.25</v>
      </c>
      <c r="G228" s="121">
        <f>IFERROR(IF(VLOOKUP($A228,'Annex 2 EHV charges'!$A:$O,10,FALSE)=0,"",VLOOKUP($A228,'Annex 2 EHV charges'!$A:$O,10,FALSE)),"")</f>
        <v>3.65</v>
      </c>
      <c r="H228" s="121">
        <f>IFERROR(IF(VLOOKUP($A228,'Annex 2 EHV charges'!$A:$O,11,FALSE)=0,"",VLOOKUP($A228,'Annex 2 EHV charges'!$A:$O,11,FALSE)),"")</f>
        <v>3.65</v>
      </c>
    </row>
    <row r="229" spans="1:8" x14ac:dyDescent="0.2">
      <c r="A229" s="114">
        <f t="array" ref="A229">IFERROR(INDEX('Annex 2 EHV charges'!$A$11:$A$259, MATCH(0, IF(ISBLANK('Annex 2 EHV charges'!$A$11:$A$259),1, COUNTIF(A$4:$A228, 'Annex 2 EHV charges'!$A$11:$A$259)), 0)),"")</f>
        <v>895</v>
      </c>
      <c r="B229" s="114">
        <f>IF($A229="","",VLOOKUP($A229,'Annex 2 EHV charges'!$A:$O,2,0))</f>
        <v>895</v>
      </c>
      <c r="C229" s="115">
        <f>IF($A229="","",VLOOKUP($A229,'Annex 2 EHV charges'!$A:$O,3,0))</f>
        <v>1300060785462</v>
      </c>
      <c r="D229" s="114" t="str">
        <f>IF($A229="","",VLOOKUP($A229,'Annex 2 EHV charges'!$A:$O,7,0))</f>
        <v>Brenig Wind Farm</v>
      </c>
      <c r="E229" s="119" t="str">
        <f>IFERROR(IF(VLOOKUP($A229,'Annex 2 EHV charges'!$A:$O,8,FALSE)=0,"",VLOOKUP($A229,'Annex 2 EHV charges'!$A:$O,8,FALSE)),"")</f>
        <v>-</v>
      </c>
      <c r="F229" s="120">
        <f>IFERROR(IF(VLOOKUP($A229,'Annex 2 EHV charges'!$A:$O,9,FALSE)=0,"",VLOOKUP($A229,'Annex 2 EHV charges'!$A:$O,9,FALSE)),"")</f>
        <v>298.17</v>
      </c>
      <c r="G229" s="121">
        <f>IFERROR(IF(VLOOKUP($A229,'Annex 2 EHV charges'!$A:$O,10,FALSE)=0,"",VLOOKUP($A229,'Annex 2 EHV charges'!$A:$O,10,FALSE)),"")</f>
        <v>2.5299999999999998</v>
      </c>
      <c r="H229" s="121">
        <f>IFERROR(IF(VLOOKUP($A229,'Annex 2 EHV charges'!$A:$O,11,FALSE)=0,"",VLOOKUP($A229,'Annex 2 EHV charges'!$A:$O,11,FALSE)),"")</f>
        <v>2.5299999999999998</v>
      </c>
    </row>
    <row r="230" spans="1:8" x14ac:dyDescent="0.2">
      <c r="A230" s="114">
        <f t="array" ref="A230">IFERROR(INDEX('Annex 2 EHV charges'!$A$11:$A$259, MATCH(0, IF(ISBLANK('Annex 2 EHV charges'!$A$11:$A$259),1, COUNTIF(A$4:$A229, 'Annex 2 EHV charges'!$A$11:$A$259)), 0)),"")</f>
        <v>911</v>
      </c>
      <c r="B230" s="114">
        <f>IF($A230="","",VLOOKUP($A230,'Annex 2 EHV charges'!$A:$O,2,0))</f>
        <v>911</v>
      </c>
      <c r="C230" s="115">
        <f>IF($A230="","",VLOOKUP($A230,'Annex 2 EHV charges'!$A:$O,3,0))</f>
        <v>1300060805612</v>
      </c>
      <c r="D230" s="114" t="str">
        <f>IF($A230="","",VLOOKUP($A230,'Annex 2 EHV charges'!$A:$O,7,0))</f>
        <v>Griffiths Road STOR (Northwich Power)</v>
      </c>
      <c r="E230" s="119" t="str">
        <f>IFERROR(IF(VLOOKUP($A230,'Annex 2 EHV charges'!$A:$O,8,FALSE)=0,"",VLOOKUP($A230,'Annex 2 EHV charges'!$A:$O,8,FALSE)),"")</f>
        <v>-</v>
      </c>
      <c r="F230" s="120">
        <f>IFERROR(IF(VLOOKUP($A230,'Annex 2 EHV charges'!$A:$O,9,FALSE)=0,"",VLOOKUP($A230,'Annex 2 EHV charges'!$A:$O,9,FALSE)),"")</f>
        <v>207.1</v>
      </c>
      <c r="G230" s="121">
        <f>IFERROR(IF(VLOOKUP($A230,'Annex 2 EHV charges'!$A:$O,10,FALSE)=0,"",VLOOKUP($A230,'Annex 2 EHV charges'!$A:$O,10,FALSE)),"")</f>
        <v>3.23</v>
      </c>
      <c r="H230" s="121">
        <f>IFERROR(IF(VLOOKUP($A230,'Annex 2 EHV charges'!$A:$O,11,FALSE)=0,"",VLOOKUP($A230,'Annex 2 EHV charges'!$A:$O,11,FALSE)),"")</f>
        <v>3.23</v>
      </c>
    </row>
    <row r="231" spans="1:8" x14ac:dyDescent="0.2">
      <c r="A231" s="114">
        <f t="array" ref="A231">IFERROR(INDEX('Annex 2 EHV charges'!$A$11:$A$259, MATCH(0, IF(ISBLANK('Annex 2 EHV charges'!$A$11:$A$259),1, COUNTIF(A$4:$A230, 'Annex 2 EHV charges'!$A$11:$A$259)), 0)),"")</f>
        <v>312</v>
      </c>
      <c r="B231" s="114">
        <f>IF($A231="","",VLOOKUP($A231,'Annex 2 EHV charges'!$A:$O,2,0))</f>
        <v>312</v>
      </c>
      <c r="C231" s="115">
        <f>IF($A231="","",VLOOKUP($A231,'Annex 2 EHV charges'!$A:$O,3,0))</f>
        <v>1300060736891</v>
      </c>
      <c r="D231" s="114" t="str">
        <f>IF($A231="","",VLOOKUP($A231,'Annex 2 EHV charges'!$A:$O,7,0))</f>
        <v>Alpoco Orthios Eco Park</v>
      </c>
      <c r="E231" s="119" t="str">
        <f>IFERROR(IF(VLOOKUP($A231,'Annex 2 EHV charges'!$A:$O,8,FALSE)=0,"",VLOOKUP($A231,'Annex 2 EHV charges'!$A:$O,8,FALSE)),"")</f>
        <v>-</v>
      </c>
      <c r="F231" s="120">
        <f>IFERROR(IF(VLOOKUP($A231,'Annex 2 EHV charges'!$A:$O,9,FALSE)=0,"",VLOOKUP($A231,'Annex 2 EHV charges'!$A:$O,9,FALSE)),"")</f>
        <v>205.13</v>
      </c>
      <c r="G231" s="121">
        <f>IFERROR(IF(VLOOKUP($A231,'Annex 2 EHV charges'!$A:$O,10,FALSE)=0,"",VLOOKUP($A231,'Annex 2 EHV charges'!$A:$O,10,FALSE)),"")</f>
        <v>5.15</v>
      </c>
      <c r="H231" s="121">
        <f>IFERROR(IF(VLOOKUP($A231,'Annex 2 EHV charges'!$A:$O,11,FALSE)=0,"",VLOOKUP($A231,'Annex 2 EHV charges'!$A:$O,11,FALSE)),"")</f>
        <v>5.15</v>
      </c>
    </row>
    <row r="232" spans="1:8" x14ac:dyDescent="0.2">
      <c r="A232" s="114">
        <f t="array" ref="A232">IFERROR(INDEX('Annex 2 EHV charges'!$A$11:$A$259, MATCH(0, IF(ISBLANK('Annex 2 EHV charges'!$A$11:$A$259),1, COUNTIF(A$4:$A231, 'Annex 2 EHV charges'!$A$11:$A$259)), 0)),"")</f>
        <v>336</v>
      </c>
      <c r="B232" s="114">
        <f>IF($A232="","",VLOOKUP($A232,'Annex 2 EHV charges'!$A:$O,2,0))</f>
        <v>336</v>
      </c>
      <c r="C232" s="115">
        <f>IF($A232="","",VLOOKUP($A232,'Annex 2 EHV charges'!$A:$O,3,0))</f>
        <v>1300060254338</v>
      </c>
      <c r="D232" s="114" t="str">
        <f>IF($A232="","",VLOOKUP($A232,'Annex 2 EHV charges'!$A:$O,7,0))</f>
        <v>Altcar Rifle Range Estate</v>
      </c>
      <c r="E232" s="119">
        <f>IFERROR(IF(VLOOKUP($A232,'Annex 2 EHV charges'!$A:$O,8,FALSE)=0,"",VLOOKUP($A232,'Annex 2 EHV charges'!$A:$O,8,FALSE)),"")</f>
        <v>3.0979999999999999</v>
      </c>
      <c r="F232" s="120">
        <f>IFERROR(IF(VLOOKUP($A232,'Annex 2 EHV charges'!$A:$O,9,FALSE)=0,"",VLOOKUP($A232,'Annex 2 EHV charges'!$A:$O,9,FALSE)),"")</f>
        <v>1038.69</v>
      </c>
      <c r="G232" s="121">
        <f>IFERROR(IF(VLOOKUP($A232,'Annex 2 EHV charges'!$A:$O,10,FALSE)=0,"",VLOOKUP($A232,'Annex 2 EHV charges'!$A:$O,10,FALSE)),"")</f>
        <v>3.9</v>
      </c>
      <c r="H232" s="121">
        <f>IFERROR(IF(VLOOKUP($A232,'Annex 2 EHV charges'!$A:$O,11,FALSE)=0,"",VLOOKUP($A232,'Annex 2 EHV charges'!$A:$O,11,FALSE)),"")</f>
        <v>3.9</v>
      </c>
    </row>
    <row r="233" spans="1:8" x14ac:dyDescent="0.2">
      <c r="A233" s="114">
        <f t="array" ref="A233">IFERROR(INDEX('Annex 2 EHV charges'!$A$11:$A$259, MATCH(0, IF(ISBLANK('Annex 2 EHV charges'!$A$11:$A$259),1, COUNTIF(A$4:$A232, 'Annex 2 EHV charges'!$A$11:$A$259)), 0)),"")</f>
        <v>858</v>
      </c>
      <c r="B233" s="114">
        <f>IF($A233="","",VLOOKUP($A233,'Annex 2 EHV charges'!$A:$O,2,0))</f>
        <v>858</v>
      </c>
      <c r="C233" s="115">
        <f>IF($A233="","",VLOOKUP($A233,'Annex 2 EHV charges'!$A:$O,3,0))</f>
        <v>1300060845962</v>
      </c>
      <c r="D233" s="114" t="str">
        <f>IF($A233="","",VLOOKUP($A233,'Annex 2 EHV charges'!$A:$O,7,0))</f>
        <v>Clocaenog Wind farm</v>
      </c>
      <c r="E233" s="119" t="str">
        <f>IFERROR(IF(VLOOKUP($A233,'Annex 2 EHV charges'!$A:$O,8,FALSE)=0,"",VLOOKUP($A233,'Annex 2 EHV charges'!$A:$O,8,FALSE)),"")</f>
        <v>-</v>
      </c>
      <c r="F233" s="120">
        <f>IFERROR(IF(VLOOKUP($A233,'Annex 2 EHV charges'!$A:$O,9,FALSE)=0,"",VLOOKUP($A233,'Annex 2 EHV charges'!$A:$O,9,FALSE)),"")</f>
        <v>71.959999999999994</v>
      </c>
      <c r="G233" s="121">
        <f>IFERROR(IF(VLOOKUP($A233,'Annex 2 EHV charges'!$A:$O,10,FALSE)=0,"",VLOOKUP($A233,'Annex 2 EHV charges'!$A:$O,10,FALSE)),"")</f>
        <v>2.5299999999999998</v>
      </c>
      <c r="H233" s="121">
        <f>IFERROR(IF(VLOOKUP($A233,'Annex 2 EHV charges'!$A:$O,11,FALSE)=0,"",VLOOKUP($A233,'Annex 2 EHV charges'!$A:$O,11,FALSE)),"")</f>
        <v>2.5299999999999998</v>
      </c>
    </row>
    <row r="234" spans="1:8" x14ac:dyDescent="0.2">
      <c r="A234" s="114" t="str">
        <f t="array" ref="A234">IFERROR(INDEX('Annex 2 EHV charges'!$A$11:$A$259, MATCH(0, IF(ISBLANK('Annex 2 EHV charges'!$A$11:$A$259),1, COUNTIF(A$4:$A233, 'Annex 2 EHV charges'!$A$11:$A$259)), 0)),"")</f>
        <v>TBC1</v>
      </c>
      <c r="B234" s="114" t="str">
        <f>IF($A234="","",VLOOKUP($A234,'Annex 2 EHV charges'!$A:$O,2,0))</f>
        <v>TBC1</v>
      </c>
      <c r="C234" s="115" t="str">
        <f>IF($A234="","",VLOOKUP($A234,'Annex 2 EHV charges'!$A:$O,3,0))</f>
        <v>-</v>
      </c>
      <c r="D234" s="114" t="str">
        <f>IF($A234="","",VLOOKUP($A234,'Annex 2 EHV charges'!$A:$O,7,0))</f>
        <v xml:space="preserve">Alexandra Park </v>
      </c>
      <c r="E234" s="119" t="str">
        <f>IFERROR(IF(VLOOKUP($A234,'Annex 2 EHV charges'!$A:$O,8,FALSE)=0,"",VLOOKUP($A234,'Annex 2 EHV charges'!$A:$O,8,FALSE)),"")</f>
        <v>-</v>
      </c>
      <c r="F234" s="120">
        <f>IFERROR(IF(VLOOKUP($A234,'Annex 2 EHV charges'!$A:$O,9,FALSE)=0,"",VLOOKUP($A234,'Annex 2 EHV charges'!$A:$O,9,FALSE)),"")</f>
        <v>88.08</v>
      </c>
      <c r="G234" s="121">
        <f>IFERROR(IF(VLOOKUP($A234,'Annex 2 EHV charges'!$A:$O,10,FALSE)=0,"",VLOOKUP($A234,'Annex 2 EHV charges'!$A:$O,10,FALSE)),"")</f>
        <v>4.25</v>
      </c>
      <c r="H234" s="121">
        <f>IFERROR(IF(VLOOKUP($A234,'Annex 2 EHV charges'!$A:$O,11,FALSE)=0,"",VLOOKUP($A234,'Annex 2 EHV charges'!$A:$O,11,FALSE)),"")</f>
        <v>4.25</v>
      </c>
    </row>
    <row r="235" spans="1:8" x14ac:dyDescent="0.2">
      <c r="A235" s="114" t="str">
        <f t="array" ref="A235">IFERROR(INDEX('Annex 2 EHV charges'!$A$11:$A$259, MATCH(0, IF(ISBLANK('Annex 2 EHV charges'!$A$11:$A$259),1, COUNTIF(A$4:$A234, 'Annex 2 EHV charges'!$A$11:$A$259)), 0)),"")</f>
        <v>TBC2</v>
      </c>
      <c r="B235" s="114" t="str">
        <f>IF($A235="","",VLOOKUP($A235,'Annex 2 EHV charges'!$A:$O,2,0))</f>
        <v>TBC2</v>
      </c>
      <c r="C235" s="115" t="str">
        <f>IF($A235="","",VLOOKUP($A235,'Annex 2 EHV charges'!$A:$O,3,0))</f>
        <v>-</v>
      </c>
      <c r="D235" s="114" t="str">
        <f>IF($A235="","",VLOOKUP($A235,'Annex 2 EHV charges'!$A:$O,7,0))</f>
        <v>Altcar Training Camp</v>
      </c>
      <c r="E235" s="119">
        <f>IFERROR(IF(VLOOKUP($A235,'Annex 2 EHV charges'!$A:$O,8,FALSE)=0,"",VLOOKUP($A235,'Annex 2 EHV charges'!$A:$O,8,FALSE)),"")</f>
        <v>1.4910000000000001</v>
      </c>
      <c r="F235" s="120">
        <f>IFERROR(IF(VLOOKUP($A235,'Annex 2 EHV charges'!$A:$O,9,FALSE)=0,"",VLOOKUP($A235,'Annex 2 EHV charges'!$A:$O,9,FALSE)),"")</f>
        <v>1231.3699999999999</v>
      </c>
      <c r="G235" s="121">
        <f>IFERROR(IF(VLOOKUP($A235,'Annex 2 EHV charges'!$A:$O,10,FALSE)=0,"",VLOOKUP($A235,'Annex 2 EHV charges'!$A:$O,10,FALSE)),"")</f>
        <v>4.68</v>
      </c>
      <c r="H235" s="121">
        <f>IFERROR(IF(VLOOKUP($A235,'Annex 2 EHV charges'!$A:$O,11,FALSE)=0,"",VLOOKUP($A235,'Annex 2 EHV charges'!$A:$O,11,FALSE)),"")</f>
        <v>4.68</v>
      </c>
    </row>
    <row r="236" spans="1:8" x14ac:dyDescent="0.2">
      <c r="A236" s="114" t="str">
        <f t="array" ref="A236">IFERROR(INDEX('Annex 2 EHV charges'!$A$11:$A$259, MATCH(0, IF(ISBLANK('Annex 2 EHV charges'!$A$11:$A$259),1, COUNTIF(A$4:$A235, 'Annex 2 EHV charges'!$A$11:$A$259)), 0)),"")</f>
        <v>TBC3</v>
      </c>
      <c r="B236" s="114" t="str">
        <f>IF($A236="","",VLOOKUP($A236,'Annex 2 EHV charges'!$A:$O,2,0))</f>
        <v>TBC3</v>
      </c>
      <c r="C236" s="115" t="str">
        <f>IF($A236="","",VLOOKUP($A236,'Annex 2 EHV charges'!$A:$O,3,0))</f>
        <v>-</v>
      </c>
      <c r="D236" s="114" t="str">
        <f>IF($A236="","",VLOOKUP($A236,'Annex 2 EHV charges'!$A:$O,7,0))</f>
        <v>Hawthorne Road Battery Storage</v>
      </c>
      <c r="E236" s="119" t="str">
        <f>IFERROR(IF(VLOOKUP($A236,'Annex 2 EHV charges'!$A:$O,8,FALSE)=0,"",VLOOKUP($A236,'Annex 2 EHV charges'!$A:$O,8,FALSE)),"")</f>
        <v>-</v>
      </c>
      <c r="F236" s="120">
        <f>IFERROR(IF(VLOOKUP($A236,'Annex 2 EHV charges'!$A:$O,9,FALSE)=0,"",VLOOKUP($A236,'Annex 2 EHV charges'!$A:$O,9,FALSE)),"")</f>
        <v>1807.14</v>
      </c>
      <c r="G236" s="121">
        <f>IFERROR(IF(VLOOKUP($A236,'Annex 2 EHV charges'!$A:$O,10,FALSE)=0,"",VLOOKUP($A236,'Annex 2 EHV charges'!$A:$O,10,FALSE)),"")</f>
        <v>3.01</v>
      </c>
      <c r="H236" s="121">
        <f>IFERROR(IF(VLOOKUP($A236,'Annex 2 EHV charges'!$A:$O,11,FALSE)=0,"",VLOOKUP($A236,'Annex 2 EHV charges'!$A:$O,11,FALSE)),"")</f>
        <v>3.01</v>
      </c>
    </row>
    <row r="237" spans="1:8" x14ac:dyDescent="0.2">
      <c r="A237" s="114" t="str">
        <f t="array" ref="A237">IFERROR(INDEX('Annex 2 EHV charges'!$A$11:$A$259, MATCH(0, IF(ISBLANK('Annex 2 EHV charges'!$A$11:$A$259),1, COUNTIF(A$4:$A236, 'Annex 2 EHV charges'!$A$11:$A$259)), 0)),"")</f>
        <v/>
      </c>
      <c r="B237" s="114" t="str">
        <f>IF($A237="","",VLOOKUP($A237,'Annex 2 EHV charges'!$A:$O,2,0))</f>
        <v/>
      </c>
      <c r="C237" s="115" t="str">
        <f>IF($A237="","",VLOOKUP($A237,'Annex 2 EHV charges'!$A:$O,3,0))</f>
        <v/>
      </c>
      <c r="D237" s="114" t="str">
        <f>IF($A237="","",VLOOKUP($A237,'Annex 2 EHV charges'!$A:$O,7,0))</f>
        <v/>
      </c>
      <c r="E237" s="119" t="str">
        <f>IFERROR(IF(VLOOKUP($A237,'Annex 2 EHV charges'!$A:$O,8,FALSE)=0,"",VLOOKUP($A237,'Annex 2 EHV charges'!$A:$O,8,FALSE)),"")</f>
        <v/>
      </c>
      <c r="F237" s="120" t="str">
        <f>IFERROR(IF(VLOOKUP($A237,'Annex 2 EHV charges'!$A:$O,9,FALSE)=0,"",VLOOKUP($A237,'Annex 2 EHV charges'!$A:$O,9,FALSE)),"")</f>
        <v/>
      </c>
      <c r="G237" s="121" t="str">
        <f>IFERROR(IF(VLOOKUP($A237,'Annex 2 EHV charges'!$A:$O,10,FALSE)=0,"",VLOOKUP($A237,'Annex 2 EHV charges'!$A:$O,10,FALSE)),"")</f>
        <v/>
      </c>
      <c r="H237" s="121" t="str">
        <f>IFERROR(IF(VLOOKUP($A237,'Annex 2 EHV charges'!$A:$O,11,FALSE)=0,"",VLOOKUP($A237,'Annex 2 EHV charges'!$A:$O,11,FALSE)),"")</f>
        <v/>
      </c>
    </row>
    <row r="238" spans="1:8" x14ac:dyDescent="0.2">
      <c r="A238" s="114" t="str">
        <f t="array" ref="A238">IFERROR(INDEX('Annex 2 EHV charges'!$A$11:$A$259, MATCH(0, IF(ISBLANK('Annex 2 EHV charges'!$A$11:$A$259),1, COUNTIF(A$4:$A237, 'Annex 2 EHV charges'!$A$11:$A$259)), 0)),"")</f>
        <v/>
      </c>
      <c r="B238" s="114" t="str">
        <f>IF($A238="","",VLOOKUP($A238,'Annex 2 EHV charges'!$A:$O,2,0))</f>
        <v/>
      </c>
      <c r="C238" s="115" t="str">
        <f>IF($A238="","",VLOOKUP($A238,'Annex 2 EHV charges'!$A:$O,3,0))</f>
        <v/>
      </c>
      <c r="D238" s="114" t="str">
        <f>IF($A238="","",VLOOKUP($A238,'Annex 2 EHV charges'!$A:$O,7,0))</f>
        <v/>
      </c>
      <c r="E238" s="119" t="str">
        <f>IFERROR(IF(VLOOKUP($A238,'Annex 2 EHV charges'!$A:$O,8,FALSE)=0,"",VLOOKUP($A238,'Annex 2 EHV charges'!$A:$O,8,FALSE)),"")</f>
        <v/>
      </c>
      <c r="F238" s="120" t="str">
        <f>IFERROR(IF(VLOOKUP($A238,'Annex 2 EHV charges'!$A:$O,9,FALSE)=0,"",VLOOKUP($A238,'Annex 2 EHV charges'!$A:$O,9,FALSE)),"")</f>
        <v/>
      </c>
      <c r="G238" s="121" t="str">
        <f>IFERROR(IF(VLOOKUP($A238,'Annex 2 EHV charges'!$A:$O,10,FALSE)=0,"",VLOOKUP($A238,'Annex 2 EHV charges'!$A:$O,10,FALSE)),"")</f>
        <v/>
      </c>
      <c r="H238" s="121" t="str">
        <f>IFERROR(IF(VLOOKUP($A238,'Annex 2 EHV charges'!$A:$O,11,FALSE)=0,"",VLOOKUP($A238,'Annex 2 EHV charges'!$A:$O,11,FALSE)),"")</f>
        <v/>
      </c>
    </row>
    <row r="239" spans="1:8" x14ac:dyDescent="0.2">
      <c r="A239" s="114" t="str">
        <f t="array" ref="A239">IFERROR(INDEX('Annex 2 EHV charges'!$A$11:$A$259, MATCH(0, IF(ISBLANK('Annex 2 EHV charges'!$A$11:$A$259),1, COUNTIF(A$4:$A238, 'Annex 2 EHV charges'!$A$11:$A$259)), 0)),"")</f>
        <v/>
      </c>
      <c r="B239" s="114" t="str">
        <f>IF($A239="","",VLOOKUP($A239,'Annex 2 EHV charges'!$A:$O,2,0))</f>
        <v/>
      </c>
      <c r="C239" s="115" t="str">
        <f>IF($A239="","",VLOOKUP($A239,'Annex 2 EHV charges'!$A:$O,3,0))</f>
        <v/>
      </c>
      <c r="D239" s="114" t="str">
        <f>IF($A239="","",VLOOKUP($A239,'Annex 2 EHV charges'!$A:$O,7,0))</f>
        <v/>
      </c>
      <c r="E239" s="119" t="str">
        <f>IFERROR(IF(VLOOKUP($A239,'Annex 2 EHV charges'!$A:$O,8,FALSE)=0,"",VLOOKUP($A239,'Annex 2 EHV charges'!$A:$O,8,FALSE)),"")</f>
        <v/>
      </c>
      <c r="F239" s="120" t="str">
        <f>IFERROR(IF(VLOOKUP($A239,'Annex 2 EHV charges'!$A:$O,9,FALSE)=0,"",VLOOKUP($A239,'Annex 2 EHV charges'!$A:$O,9,FALSE)),"")</f>
        <v/>
      </c>
      <c r="G239" s="121" t="str">
        <f>IFERROR(IF(VLOOKUP($A239,'Annex 2 EHV charges'!$A:$O,10,FALSE)=0,"",VLOOKUP($A239,'Annex 2 EHV charges'!$A:$O,10,FALSE)),"")</f>
        <v/>
      </c>
      <c r="H239" s="121" t="str">
        <f>IFERROR(IF(VLOOKUP($A239,'Annex 2 EHV charges'!$A:$O,11,FALSE)=0,"",VLOOKUP($A239,'Annex 2 EHV charges'!$A:$O,11,FALSE)),"")</f>
        <v/>
      </c>
    </row>
    <row r="240" spans="1:8" x14ac:dyDescent="0.2">
      <c r="A240" s="114" t="str">
        <f t="array" ref="A240">IFERROR(INDEX('Annex 2 EHV charges'!$A$11:$A$259, MATCH(0, IF(ISBLANK('Annex 2 EHV charges'!$A$11:$A$259),1, COUNTIF(A$4:$A239, 'Annex 2 EHV charges'!$A$11:$A$259)), 0)),"")</f>
        <v/>
      </c>
      <c r="B240" s="114" t="str">
        <f>IF($A240="","",VLOOKUP($A240,'Annex 2 EHV charges'!$A:$O,2,0))</f>
        <v/>
      </c>
      <c r="C240" s="115" t="str">
        <f>IF($A240="","",VLOOKUP($A240,'Annex 2 EHV charges'!$A:$O,3,0))</f>
        <v/>
      </c>
      <c r="D240" s="114" t="str">
        <f>IF($A240="","",VLOOKUP($A240,'Annex 2 EHV charges'!$A:$O,7,0))</f>
        <v/>
      </c>
      <c r="E240" s="119" t="str">
        <f>IFERROR(IF(VLOOKUP($A240,'Annex 2 EHV charges'!$A:$O,8,FALSE)=0,"",VLOOKUP($A240,'Annex 2 EHV charges'!$A:$O,8,FALSE)),"")</f>
        <v/>
      </c>
      <c r="F240" s="120" t="str">
        <f>IFERROR(IF(VLOOKUP($A240,'Annex 2 EHV charges'!$A:$O,9,FALSE)=0,"",VLOOKUP($A240,'Annex 2 EHV charges'!$A:$O,9,FALSE)),"")</f>
        <v/>
      </c>
      <c r="G240" s="121" t="str">
        <f>IFERROR(IF(VLOOKUP($A240,'Annex 2 EHV charges'!$A:$O,10,FALSE)=0,"",VLOOKUP($A240,'Annex 2 EHV charges'!$A:$O,10,FALSE)),"")</f>
        <v/>
      </c>
      <c r="H240" s="121" t="str">
        <f>IFERROR(IF(VLOOKUP($A240,'Annex 2 EHV charges'!$A:$O,11,FALSE)=0,"",VLOOKUP($A240,'Annex 2 EHV charges'!$A:$O,11,FALSE)),"")</f>
        <v/>
      </c>
    </row>
    <row r="241" spans="1:8" x14ac:dyDescent="0.2">
      <c r="A241" s="114" t="str">
        <f t="array" ref="A241">IFERROR(INDEX('Annex 2 EHV charges'!$A$11:$A$259, MATCH(0, IF(ISBLANK('Annex 2 EHV charges'!$A$11:$A$259),1, COUNTIF(A$4:$A240, 'Annex 2 EHV charges'!$A$11:$A$259)), 0)),"")</f>
        <v/>
      </c>
      <c r="B241" s="114" t="str">
        <f>IF($A241="","",VLOOKUP($A241,'Annex 2 EHV charges'!$A:$O,2,0))</f>
        <v/>
      </c>
      <c r="C241" s="115" t="str">
        <f>IF($A241="","",VLOOKUP($A241,'Annex 2 EHV charges'!$A:$O,3,0))</f>
        <v/>
      </c>
      <c r="D241" s="114" t="str">
        <f>IF($A241="","",VLOOKUP($A241,'Annex 2 EHV charges'!$A:$O,7,0))</f>
        <v/>
      </c>
      <c r="E241" s="119" t="str">
        <f>IFERROR(IF(VLOOKUP($A241,'Annex 2 EHV charges'!$A:$O,8,FALSE)=0,"",VLOOKUP($A241,'Annex 2 EHV charges'!$A:$O,8,FALSE)),"")</f>
        <v/>
      </c>
      <c r="F241" s="120" t="str">
        <f>IFERROR(IF(VLOOKUP($A241,'Annex 2 EHV charges'!$A:$O,9,FALSE)=0,"",VLOOKUP($A241,'Annex 2 EHV charges'!$A:$O,9,FALSE)),"")</f>
        <v/>
      </c>
      <c r="G241" s="121" t="str">
        <f>IFERROR(IF(VLOOKUP($A241,'Annex 2 EHV charges'!$A:$O,10,FALSE)=0,"",VLOOKUP($A241,'Annex 2 EHV charges'!$A:$O,10,FALSE)),"")</f>
        <v/>
      </c>
      <c r="H241" s="121" t="str">
        <f>IFERROR(IF(VLOOKUP($A241,'Annex 2 EHV charges'!$A:$O,11,FALSE)=0,"",VLOOKUP($A241,'Annex 2 EHV charges'!$A:$O,11,FALSE)),"")</f>
        <v/>
      </c>
    </row>
    <row r="242" spans="1:8" x14ac:dyDescent="0.2">
      <c r="A242" s="114" t="str">
        <f t="array" ref="A242">IFERROR(INDEX('Annex 2 EHV charges'!$A$11:$A$259, MATCH(0, IF(ISBLANK('Annex 2 EHV charges'!$A$11:$A$259),1, COUNTIF(A$4:$A241, 'Annex 2 EHV charges'!$A$11:$A$259)), 0)),"")</f>
        <v/>
      </c>
      <c r="B242" s="114" t="str">
        <f>IF($A242="","",VLOOKUP($A242,'Annex 2 EHV charges'!$A:$O,2,0))</f>
        <v/>
      </c>
      <c r="C242" s="115" t="str">
        <f>IF($A242="","",VLOOKUP($A242,'Annex 2 EHV charges'!$A:$O,3,0))</f>
        <v/>
      </c>
      <c r="D242" s="114" t="str">
        <f>IF($A242="","",VLOOKUP($A242,'Annex 2 EHV charges'!$A:$O,7,0))</f>
        <v/>
      </c>
      <c r="E242" s="119" t="str">
        <f>IFERROR(IF(VLOOKUP($A242,'Annex 2 EHV charges'!$A:$O,8,FALSE)=0,"",VLOOKUP($A242,'Annex 2 EHV charges'!$A:$O,8,FALSE)),"")</f>
        <v/>
      </c>
      <c r="F242" s="120" t="str">
        <f>IFERROR(IF(VLOOKUP($A242,'Annex 2 EHV charges'!$A:$O,9,FALSE)=0,"",VLOOKUP($A242,'Annex 2 EHV charges'!$A:$O,9,FALSE)),"")</f>
        <v/>
      </c>
      <c r="G242" s="121" t="str">
        <f>IFERROR(IF(VLOOKUP($A242,'Annex 2 EHV charges'!$A:$O,10,FALSE)=0,"",VLOOKUP($A242,'Annex 2 EHV charges'!$A:$O,10,FALSE)),"")</f>
        <v/>
      </c>
      <c r="H242" s="121" t="str">
        <f>IFERROR(IF(VLOOKUP($A242,'Annex 2 EHV charges'!$A:$O,11,FALSE)=0,"",VLOOKUP($A242,'Annex 2 EHV charges'!$A:$O,11,FALSE)),"")</f>
        <v/>
      </c>
    </row>
    <row r="243" spans="1:8" x14ac:dyDescent="0.2">
      <c r="A243" s="114" t="str">
        <f t="array" ref="A243">IFERROR(INDEX('Annex 2 EHV charges'!$A$11:$A$259, MATCH(0, IF(ISBLANK('Annex 2 EHV charges'!$A$11:$A$259),1, COUNTIF(A$4:$A242, 'Annex 2 EHV charges'!$A$11:$A$259)), 0)),"")</f>
        <v/>
      </c>
      <c r="B243" s="114" t="str">
        <f>IF($A243="","",VLOOKUP($A243,'Annex 2 EHV charges'!$A:$O,2,0))</f>
        <v/>
      </c>
      <c r="C243" s="115" t="str">
        <f>IF($A243="","",VLOOKUP($A243,'Annex 2 EHV charges'!$A:$O,3,0))</f>
        <v/>
      </c>
      <c r="D243" s="114" t="str">
        <f>IF($A243="","",VLOOKUP($A243,'Annex 2 EHV charges'!$A:$O,7,0))</f>
        <v/>
      </c>
      <c r="E243" s="119" t="str">
        <f>IFERROR(IF(VLOOKUP($A243,'Annex 2 EHV charges'!$A:$O,8,FALSE)=0,"",VLOOKUP($A243,'Annex 2 EHV charges'!$A:$O,8,FALSE)),"")</f>
        <v/>
      </c>
      <c r="F243" s="120" t="str">
        <f>IFERROR(IF(VLOOKUP($A243,'Annex 2 EHV charges'!$A:$O,9,FALSE)=0,"",VLOOKUP($A243,'Annex 2 EHV charges'!$A:$O,9,FALSE)),"")</f>
        <v/>
      </c>
      <c r="G243" s="121" t="str">
        <f>IFERROR(IF(VLOOKUP($A243,'Annex 2 EHV charges'!$A:$O,10,FALSE)=0,"",VLOOKUP($A243,'Annex 2 EHV charges'!$A:$O,10,FALSE)),"")</f>
        <v/>
      </c>
      <c r="H243" s="121" t="str">
        <f>IFERROR(IF(VLOOKUP($A243,'Annex 2 EHV charges'!$A:$O,11,FALSE)=0,"",VLOOKUP($A243,'Annex 2 EHV charges'!$A:$O,11,FALSE)),"")</f>
        <v/>
      </c>
    </row>
    <row r="244" spans="1:8" x14ac:dyDescent="0.2">
      <c r="A244" s="114" t="str">
        <f t="array" ref="A244">IFERROR(INDEX('Annex 2 EHV charges'!$A$11:$A$259, MATCH(0, IF(ISBLANK('Annex 2 EHV charges'!$A$11:$A$259),1, COUNTIF(A$4:$A243, 'Annex 2 EHV charges'!$A$11:$A$259)), 0)),"")</f>
        <v/>
      </c>
      <c r="B244" s="114" t="str">
        <f>IF($A244="","",VLOOKUP($A244,'Annex 2 EHV charges'!$A:$O,2,0))</f>
        <v/>
      </c>
      <c r="C244" s="115" t="str">
        <f>IF($A244="","",VLOOKUP($A244,'Annex 2 EHV charges'!$A:$O,3,0))</f>
        <v/>
      </c>
      <c r="D244" s="114" t="str">
        <f>IF($A244="","",VLOOKUP($A244,'Annex 2 EHV charges'!$A:$O,7,0))</f>
        <v/>
      </c>
      <c r="E244" s="119" t="str">
        <f>IFERROR(IF(VLOOKUP($A244,'Annex 2 EHV charges'!$A:$O,8,FALSE)=0,"",VLOOKUP($A244,'Annex 2 EHV charges'!$A:$O,8,FALSE)),"")</f>
        <v/>
      </c>
      <c r="F244" s="120" t="str">
        <f>IFERROR(IF(VLOOKUP($A244,'Annex 2 EHV charges'!$A:$O,9,FALSE)=0,"",VLOOKUP($A244,'Annex 2 EHV charges'!$A:$O,9,FALSE)),"")</f>
        <v/>
      </c>
      <c r="G244" s="121" t="str">
        <f>IFERROR(IF(VLOOKUP($A244,'Annex 2 EHV charges'!$A:$O,10,FALSE)=0,"",VLOOKUP($A244,'Annex 2 EHV charges'!$A:$O,10,FALSE)),"")</f>
        <v/>
      </c>
      <c r="H244" s="121" t="str">
        <f>IFERROR(IF(VLOOKUP($A244,'Annex 2 EHV charges'!$A:$O,11,FALSE)=0,"",VLOOKUP($A244,'Annex 2 EHV charges'!$A:$O,11,FALSE)),"")</f>
        <v/>
      </c>
    </row>
    <row r="245" spans="1:8" x14ac:dyDescent="0.2">
      <c r="A245" s="114" t="str">
        <f t="array" ref="A245">IFERROR(INDEX('Annex 2 EHV charges'!$A$11:$A$259, MATCH(0, IF(ISBLANK('Annex 2 EHV charges'!$A$11:$A$259),1, COUNTIF(A$4:$A244, 'Annex 2 EHV charges'!$A$11:$A$259)), 0)),"")</f>
        <v/>
      </c>
      <c r="B245" s="114" t="str">
        <f>IF($A245="","",VLOOKUP($A245,'Annex 2 EHV charges'!$A:$O,2,0))</f>
        <v/>
      </c>
      <c r="C245" s="115" t="str">
        <f>IF($A245="","",VLOOKUP($A245,'Annex 2 EHV charges'!$A:$O,3,0))</f>
        <v/>
      </c>
      <c r="D245" s="114" t="str">
        <f>IF($A245="","",VLOOKUP($A245,'Annex 2 EHV charges'!$A:$O,7,0))</f>
        <v/>
      </c>
      <c r="E245" s="119" t="str">
        <f>IFERROR(IF(VLOOKUP($A245,'Annex 2 EHV charges'!$A:$O,8,FALSE)=0,"",VLOOKUP($A245,'Annex 2 EHV charges'!$A:$O,8,FALSE)),"")</f>
        <v/>
      </c>
      <c r="F245" s="120" t="str">
        <f>IFERROR(IF(VLOOKUP($A245,'Annex 2 EHV charges'!$A:$O,9,FALSE)=0,"",VLOOKUP($A245,'Annex 2 EHV charges'!$A:$O,9,FALSE)),"")</f>
        <v/>
      </c>
      <c r="G245" s="121" t="str">
        <f>IFERROR(IF(VLOOKUP($A245,'Annex 2 EHV charges'!$A:$O,10,FALSE)=0,"",VLOOKUP($A245,'Annex 2 EHV charges'!$A:$O,10,FALSE)),"")</f>
        <v/>
      </c>
      <c r="H245" s="121" t="str">
        <f>IFERROR(IF(VLOOKUP($A245,'Annex 2 EHV charges'!$A:$O,11,FALSE)=0,"",VLOOKUP($A245,'Annex 2 EHV charges'!$A:$O,11,FALSE)),"")</f>
        <v/>
      </c>
    </row>
    <row r="246" spans="1:8" x14ac:dyDescent="0.2">
      <c r="A246" s="114" t="str">
        <f t="array" ref="A246">IFERROR(INDEX('Annex 2 EHV charges'!$A$11:$A$259, MATCH(0, IF(ISBLANK('Annex 2 EHV charges'!$A$11:$A$259),1, COUNTIF(A$4:$A245, 'Annex 2 EHV charges'!$A$11:$A$259)), 0)),"")</f>
        <v/>
      </c>
      <c r="B246" s="114" t="str">
        <f>IF($A246="","",VLOOKUP($A246,'Annex 2 EHV charges'!$A:$O,2,0))</f>
        <v/>
      </c>
      <c r="C246" s="115" t="str">
        <f>IF($A246="","",VLOOKUP($A246,'Annex 2 EHV charges'!$A:$O,3,0))</f>
        <v/>
      </c>
      <c r="D246" s="114" t="str">
        <f>IF($A246="","",VLOOKUP($A246,'Annex 2 EHV charges'!$A:$O,7,0))</f>
        <v/>
      </c>
      <c r="E246" s="119" t="str">
        <f>IFERROR(IF(VLOOKUP($A246,'Annex 2 EHV charges'!$A:$O,8,FALSE)=0,"",VLOOKUP($A246,'Annex 2 EHV charges'!$A:$O,8,FALSE)),"")</f>
        <v/>
      </c>
      <c r="F246" s="120" t="str">
        <f>IFERROR(IF(VLOOKUP($A246,'Annex 2 EHV charges'!$A:$O,9,FALSE)=0,"",VLOOKUP($A246,'Annex 2 EHV charges'!$A:$O,9,FALSE)),"")</f>
        <v/>
      </c>
      <c r="G246" s="121" t="str">
        <f>IFERROR(IF(VLOOKUP($A246,'Annex 2 EHV charges'!$A:$O,10,FALSE)=0,"",VLOOKUP($A246,'Annex 2 EHV charges'!$A:$O,10,FALSE)),"")</f>
        <v/>
      </c>
      <c r="H246" s="121" t="str">
        <f>IFERROR(IF(VLOOKUP($A246,'Annex 2 EHV charges'!$A:$O,11,FALSE)=0,"",VLOOKUP($A246,'Annex 2 EHV charges'!$A:$O,11,FALSE)),"")</f>
        <v/>
      </c>
    </row>
    <row r="247" spans="1:8" x14ac:dyDescent="0.2">
      <c r="A247" s="114" t="str">
        <f t="array" ref="A247">IFERROR(INDEX('Annex 2 EHV charges'!$A$11:$A$259, MATCH(0, IF(ISBLANK('Annex 2 EHV charges'!$A$11:$A$259),1, COUNTIF(A$4:$A246, 'Annex 2 EHV charges'!$A$11:$A$259)), 0)),"")</f>
        <v/>
      </c>
      <c r="B247" s="114" t="str">
        <f>IF($A247="","",VLOOKUP($A247,'Annex 2 EHV charges'!$A:$O,2,0))</f>
        <v/>
      </c>
      <c r="C247" s="115" t="str">
        <f>IF($A247="","",VLOOKUP($A247,'Annex 2 EHV charges'!$A:$O,3,0))</f>
        <v/>
      </c>
      <c r="D247" s="114" t="str">
        <f>IF($A247="","",VLOOKUP($A247,'Annex 2 EHV charges'!$A:$O,7,0))</f>
        <v/>
      </c>
      <c r="E247" s="119" t="str">
        <f>IFERROR(IF(VLOOKUP($A247,'Annex 2 EHV charges'!$A:$O,8,FALSE)=0,"",VLOOKUP($A247,'Annex 2 EHV charges'!$A:$O,8,FALSE)),"")</f>
        <v/>
      </c>
      <c r="F247" s="120" t="str">
        <f>IFERROR(IF(VLOOKUP($A247,'Annex 2 EHV charges'!$A:$O,9,FALSE)=0,"",VLOOKUP($A247,'Annex 2 EHV charges'!$A:$O,9,FALSE)),"")</f>
        <v/>
      </c>
      <c r="G247" s="121" t="str">
        <f>IFERROR(IF(VLOOKUP($A247,'Annex 2 EHV charges'!$A:$O,10,FALSE)=0,"",VLOOKUP($A247,'Annex 2 EHV charges'!$A:$O,10,FALSE)),"")</f>
        <v/>
      </c>
      <c r="H247" s="121" t="str">
        <f>IFERROR(IF(VLOOKUP($A247,'Annex 2 EHV charges'!$A:$O,11,FALSE)=0,"",VLOOKUP($A247,'Annex 2 EHV charges'!$A:$O,11,FALSE)),"")</f>
        <v/>
      </c>
    </row>
    <row r="248" spans="1:8" x14ac:dyDescent="0.2">
      <c r="A248" s="114" t="str">
        <f t="array" ref="A248">IFERROR(INDEX('Annex 2 EHV charges'!$A$11:$A$259, MATCH(0, IF(ISBLANK('Annex 2 EHV charges'!$A$11:$A$259),1, COUNTIF(A$4:$A247, 'Annex 2 EHV charges'!$A$11:$A$259)), 0)),"")</f>
        <v/>
      </c>
      <c r="B248" s="114" t="str">
        <f>IF($A248="","",VLOOKUP($A248,'Annex 2 EHV charges'!$A:$O,2,0))</f>
        <v/>
      </c>
      <c r="C248" s="115" t="str">
        <f>IF($A248="","",VLOOKUP($A248,'Annex 2 EHV charges'!$A:$O,3,0))</f>
        <v/>
      </c>
      <c r="D248" s="114" t="str">
        <f>IF($A248="","",VLOOKUP($A248,'Annex 2 EHV charges'!$A:$O,7,0))</f>
        <v/>
      </c>
      <c r="E248" s="119" t="str">
        <f>IFERROR(IF(VLOOKUP($A248,'Annex 2 EHV charges'!$A:$O,8,FALSE)=0,"",VLOOKUP($A248,'Annex 2 EHV charges'!$A:$O,8,FALSE)),"")</f>
        <v/>
      </c>
      <c r="F248" s="120" t="str">
        <f>IFERROR(IF(VLOOKUP($A248,'Annex 2 EHV charges'!$A:$O,9,FALSE)=0,"",VLOOKUP($A248,'Annex 2 EHV charges'!$A:$O,9,FALSE)),"")</f>
        <v/>
      </c>
      <c r="G248" s="121" t="str">
        <f>IFERROR(IF(VLOOKUP($A248,'Annex 2 EHV charges'!$A:$O,10,FALSE)=0,"",VLOOKUP($A248,'Annex 2 EHV charges'!$A:$O,10,FALSE)),"")</f>
        <v/>
      </c>
      <c r="H248" s="121" t="str">
        <f>IFERROR(IF(VLOOKUP($A248,'Annex 2 EHV charges'!$A:$O,11,FALSE)=0,"",VLOOKUP($A248,'Annex 2 EHV charges'!$A:$O,11,FALSE)),"")</f>
        <v/>
      </c>
    </row>
    <row r="249" spans="1:8" x14ac:dyDescent="0.2">
      <c r="A249" s="114" t="str">
        <f t="array" ref="A249">IFERROR(INDEX('Annex 2 EHV charges'!$A$11:$A$259, MATCH(0, IF(ISBLANK('Annex 2 EHV charges'!$A$11:$A$259),1, COUNTIF(A$4:$A248, 'Annex 2 EHV charges'!$A$11:$A$259)), 0)),"")</f>
        <v/>
      </c>
      <c r="B249" s="114" t="str">
        <f>IF($A249="","",VLOOKUP($A249,'Annex 2 EHV charges'!$A:$O,2,0))</f>
        <v/>
      </c>
      <c r="C249" s="115" t="str">
        <f>IF($A249="","",VLOOKUP($A249,'Annex 2 EHV charges'!$A:$O,3,0))</f>
        <v/>
      </c>
      <c r="D249" s="114" t="str">
        <f>IF($A249="","",VLOOKUP($A249,'Annex 2 EHV charges'!$A:$O,7,0))</f>
        <v/>
      </c>
      <c r="E249" s="119" t="str">
        <f>IFERROR(IF(VLOOKUP($A249,'Annex 2 EHV charges'!$A:$O,8,FALSE)=0,"",VLOOKUP($A249,'Annex 2 EHV charges'!$A:$O,8,FALSE)),"")</f>
        <v/>
      </c>
      <c r="F249" s="120" t="str">
        <f>IFERROR(IF(VLOOKUP($A249,'Annex 2 EHV charges'!$A:$O,9,FALSE)=0,"",VLOOKUP($A249,'Annex 2 EHV charges'!$A:$O,9,FALSE)),"")</f>
        <v/>
      </c>
      <c r="G249" s="121" t="str">
        <f>IFERROR(IF(VLOOKUP($A249,'Annex 2 EHV charges'!$A:$O,10,FALSE)=0,"",VLOOKUP($A249,'Annex 2 EHV charges'!$A:$O,10,FALSE)),"")</f>
        <v/>
      </c>
      <c r="H249" s="121" t="str">
        <f>IFERROR(IF(VLOOKUP($A249,'Annex 2 EHV charges'!$A:$O,11,FALSE)=0,"",VLOOKUP($A249,'Annex 2 EHV charges'!$A:$O,11,FALSE)),"")</f>
        <v/>
      </c>
    </row>
    <row r="250" spans="1:8" x14ac:dyDescent="0.2">
      <c r="A250" s="114" t="str">
        <f t="array" ref="A250">IFERROR(INDEX('Annex 2 EHV charges'!$A$11:$A$259, MATCH(0, IF(ISBLANK('Annex 2 EHV charges'!$A$11:$A$259),1, COUNTIF(A$4:$A249, 'Annex 2 EHV charges'!$A$11:$A$259)), 0)),"")</f>
        <v/>
      </c>
      <c r="B250" s="114" t="str">
        <f>IF($A250="","",VLOOKUP($A250,'Annex 2 EHV charges'!$A:$O,2,0))</f>
        <v/>
      </c>
      <c r="C250" s="115" t="str">
        <f>IF($A250="","",VLOOKUP($A250,'Annex 2 EHV charges'!$A:$O,3,0))</f>
        <v/>
      </c>
      <c r="D250" s="114" t="str">
        <f>IF($A250="","",VLOOKUP($A250,'Annex 2 EHV charges'!$A:$O,7,0))</f>
        <v/>
      </c>
      <c r="E250" s="119" t="str">
        <f>IFERROR(IF(VLOOKUP($A250,'Annex 2 EHV charges'!$A:$O,8,FALSE)=0,"",VLOOKUP($A250,'Annex 2 EHV charges'!$A:$O,8,FALSE)),"")</f>
        <v/>
      </c>
      <c r="F250" s="120" t="str">
        <f>IFERROR(IF(VLOOKUP($A250,'Annex 2 EHV charges'!$A:$O,9,FALSE)=0,"",VLOOKUP($A250,'Annex 2 EHV charges'!$A:$O,9,FALSE)),"")</f>
        <v/>
      </c>
      <c r="G250" s="121" t="str">
        <f>IFERROR(IF(VLOOKUP($A250,'Annex 2 EHV charges'!$A:$O,10,FALSE)=0,"",VLOOKUP($A250,'Annex 2 EHV charges'!$A:$O,10,FALSE)),"")</f>
        <v/>
      </c>
      <c r="H250" s="121" t="str">
        <f>IFERROR(IF(VLOOKUP($A250,'Annex 2 EHV charges'!$A:$O,11,FALSE)=0,"",VLOOKUP($A250,'Annex 2 EHV charges'!$A:$O,11,FALSE)),"")</f>
        <v/>
      </c>
    </row>
    <row r="251" spans="1:8" x14ac:dyDescent="0.2">
      <c r="A251" s="114" t="str">
        <f t="array" ref="A251">IFERROR(INDEX('Annex 2 EHV charges'!$A$11:$A$259, MATCH(0, IF(ISBLANK('Annex 2 EHV charges'!$A$11:$A$259),1, COUNTIF(A$4:$A250, 'Annex 2 EHV charges'!$A$11:$A$259)), 0)),"")</f>
        <v/>
      </c>
      <c r="B251" s="114" t="str">
        <f>IF($A251="","",VLOOKUP($A251,'Annex 2 EHV charges'!$A:$O,2,0))</f>
        <v/>
      </c>
      <c r="C251" s="115" t="str">
        <f>IF($A251="","",VLOOKUP($A251,'Annex 2 EHV charges'!$A:$O,3,0))</f>
        <v/>
      </c>
      <c r="D251" s="114" t="str">
        <f>IF($A251="","",VLOOKUP($A251,'Annex 2 EHV charges'!$A:$O,7,0))</f>
        <v/>
      </c>
      <c r="E251" s="119" t="str">
        <f>IFERROR(IF(VLOOKUP($A251,'Annex 2 EHV charges'!$A:$O,8,FALSE)=0,"",VLOOKUP($A251,'Annex 2 EHV charges'!$A:$O,8,FALSE)),"")</f>
        <v/>
      </c>
      <c r="F251" s="120" t="str">
        <f>IFERROR(IF(VLOOKUP($A251,'Annex 2 EHV charges'!$A:$O,9,FALSE)=0,"",VLOOKUP($A251,'Annex 2 EHV charges'!$A:$O,9,FALSE)),"")</f>
        <v/>
      </c>
      <c r="G251" s="121" t="str">
        <f>IFERROR(IF(VLOOKUP($A251,'Annex 2 EHV charges'!$A:$O,10,FALSE)=0,"",VLOOKUP($A251,'Annex 2 EHV charges'!$A:$O,10,FALSE)),"")</f>
        <v/>
      </c>
      <c r="H251" s="121" t="str">
        <f>IFERROR(IF(VLOOKUP($A251,'Annex 2 EHV charges'!$A:$O,11,FALSE)=0,"",VLOOKUP($A251,'Annex 2 EHV charges'!$A:$O,11,FALSE)),"")</f>
        <v/>
      </c>
    </row>
    <row r="252" spans="1:8" x14ac:dyDescent="0.2">
      <c r="A252" s="114" t="str">
        <f t="array" ref="A252">IFERROR(INDEX('Annex 2 EHV charges'!$A$11:$A$259, MATCH(0, IF(ISBLANK('Annex 2 EHV charges'!$A$11:$A$259),1, COUNTIF(A$4:$A251, 'Annex 2 EHV charges'!$A$11:$A$259)), 0)),"")</f>
        <v/>
      </c>
      <c r="B252" s="114" t="str">
        <f>IF($A252="","",VLOOKUP($A252,'Annex 2 EHV charges'!$A:$O,2,0))</f>
        <v/>
      </c>
      <c r="C252" s="115" t="str">
        <f>IF($A252="","",VLOOKUP($A252,'Annex 2 EHV charges'!$A:$O,3,0))</f>
        <v/>
      </c>
      <c r="D252" s="114" t="str">
        <f>IF($A252="","",VLOOKUP($A252,'Annex 2 EHV charges'!$A:$O,7,0))</f>
        <v/>
      </c>
      <c r="E252" s="119" t="str">
        <f>IFERROR(IF(VLOOKUP($A252,'Annex 2 EHV charges'!$A:$O,8,FALSE)=0,"",VLOOKUP($A252,'Annex 2 EHV charges'!$A:$O,8,FALSE)),"")</f>
        <v/>
      </c>
      <c r="F252" s="120" t="str">
        <f>IFERROR(IF(VLOOKUP($A252,'Annex 2 EHV charges'!$A:$O,9,FALSE)=0,"",VLOOKUP($A252,'Annex 2 EHV charges'!$A:$O,9,FALSE)),"")</f>
        <v/>
      </c>
      <c r="G252" s="121" t="str">
        <f>IFERROR(IF(VLOOKUP($A252,'Annex 2 EHV charges'!$A:$O,10,FALSE)=0,"",VLOOKUP($A252,'Annex 2 EHV charges'!$A:$O,10,FALSE)),"")</f>
        <v/>
      </c>
      <c r="H252" s="121" t="str">
        <f>IFERROR(IF(VLOOKUP($A252,'Annex 2 EHV charges'!$A:$O,11,FALSE)=0,"",VLOOKUP($A252,'Annex 2 EHV charges'!$A:$O,11,FALSE)),"")</f>
        <v/>
      </c>
    </row>
    <row r="253" spans="1:8" x14ac:dyDescent="0.2">
      <c r="A253" s="114" t="str">
        <f t="array" ref="A253">IFERROR(INDEX('Annex 2 EHV charges'!$A$11:$A$259, MATCH(0, IF(ISBLANK('Annex 2 EHV charges'!$A$11:$A$259),1, COUNTIF(A$4:$A252, 'Annex 2 EHV charges'!$A$11:$A$259)), 0)),"")</f>
        <v/>
      </c>
      <c r="B253" s="114" t="str">
        <f>IF($A253="","",VLOOKUP($A253,'Annex 2 EHV charges'!$A:$O,2,0))</f>
        <v/>
      </c>
      <c r="C253" s="115" t="str">
        <f>IF($A253="","",VLOOKUP($A253,'Annex 2 EHV charges'!$A:$O,3,0))</f>
        <v/>
      </c>
      <c r="D253" s="114" t="str">
        <f>IF($A253="","",VLOOKUP($A253,'Annex 2 EHV charges'!$A:$O,7,0))</f>
        <v/>
      </c>
      <c r="E253" s="119" t="str">
        <f>IFERROR(IF(VLOOKUP($A253,'Annex 2 EHV charges'!$A:$O,8,FALSE)=0,"",VLOOKUP($A253,'Annex 2 EHV charges'!$A:$O,8,FALSE)),"")</f>
        <v/>
      </c>
      <c r="F253" s="120" t="str">
        <f>IFERROR(IF(VLOOKUP($A253,'Annex 2 EHV charges'!$A:$O,9,FALSE)=0,"",VLOOKUP($A253,'Annex 2 EHV charges'!$A:$O,9,FALSE)),"")</f>
        <v/>
      </c>
      <c r="G253" s="121" t="str">
        <f>IFERROR(IF(VLOOKUP($A253,'Annex 2 EHV charges'!$A:$O,10,FALSE)=0,"",VLOOKUP($A253,'Annex 2 EHV charges'!$A:$O,10,FALSE)),"")</f>
        <v/>
      </c>
      <c r="H253" s="121" t="str">
        <f>IFERROR(IF(VLOOKUP($A253,'Annex 2 EHV charges'!$A:$O,11,FALSE)=0,"",VLOOKUP($A253,'Annex 2 EHV charges'!$A:$O,11,FALSE)),"")</f>
        <v/>
      </c>
    </row>
    <row r="254" spans="1:8" x14ac:dyDescent="0.2">
      <c r="A254" s="114" t="str">
        <f t="array" ref="A254">IFERROR(INDEX('Annex 2 EHV charges'!$A$11:$A$259, MATCH(0, IF(ISBLANK('Annex 2 EHV charges'!$A$11:$A$259),1, COUNTIF(A$4:$A253, 'Annex 2 EHV charges'!$A$11:$A$259)), 0)),"")</f>
        <v/>
      </c>
      <c r="B254" s="114" t="str">
        <f>IF($A254="","",VLOOKUP($A254,'Annex 2 EHV charges'!$A:$O,2,0))</f>
        <v/>
      </c>
      <c r="C254" s="115" t="str">
        <f>IF($A254="","",VLOOKUP($A254,'Annex 2 EHV charges'!$A:$O,3,0))</f>
        <v/>
      </c>
      <c r="D254" s="114" t="str">
        <f>IF($A254="","",VLOOKUP($A254,'Annex 2 EHV charges'!$A:$O,7,0))</f>
        <v/>
      </c>
      <c r="E254" s="119" t="str">
        <f>IFERROR(IF(VLOOKUP($A254,'Annex 2 EHV charges'!$A:$O,8,FALSE)=0,"",VLOOKUP($A254,'Annex 2 EHV charges'!$A:$O,8,FALSE)),"")</f>
        <v/>
      </c>
      <c r="F254" s="120" t="str">
        <f>IFERROR(IF(VLOOKUP($A254,'Annex 2 EHV charges'!$A:$O,9,FALSE)=0,"",VLOOKUP($A254,'Annex 2 EHV charges'!$A:$O,9,FALSE)),"")</f>
        <v/>
      </c>
      <c r="G254" s="121" t="str">
        <f>IFERROR(IF(VLOOKUP($A254,'Annex 2 EHV charges'!$A:$O,10,FALSE)=0,"",VLOOKUP($A254,'Annex 2 EHV charges'!$A:$O,10,FALSE)),"")</f>
        <v/>
      </c>
      <c r="H254" s="121"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25" zoomScale="90" zoomScaleNormal="90" zoomScaleSheetLayoutView="100" workbookViewId="0">
      <selection activeCell="N12" sqref="N12"/>
    </sheetView>
  </sheetViews>
  <sheetFormatPr defaultRowHeight="12.75" x14ac:dyDescent="0.2"/>
  <cols>
    <col min="1" max="1" width="14.7109375" style="59" customWidth="1"/>
    <col min="2" max="2" width="8.7109375" style="59" customWidth="1"/>
    <col min="3" max="3" width="15.7109375" style="67" bestFit="1" customWidth="1"/>
    <col min="4" max="4" width="50.7109375" style="67" customWidth="1"/>
    <col min="5" max="5" width="14.7109375" style="68" customWidth="1"/>
    <col min="6" max="7" width="14.7109375" style="69" customWidth="1"/>
    <col min="8" max="8" width="14.7109375" style="59" customWidth="1"/>
    <col min="9" max="9" width="15.5703125" style="59" customWidth="1"/>
    <col min="10" max="16384" width="9.140625" style="59"/>
  </cols>
  <sheetData>
    <row r="1" spans="1:15" ht="66.75" customHeight="1" x14ac:dyDescent="0.2">
      <c r="A1" s="250" t="s">
        <v>560</v>
      </c>
      <c r="B1" s="250"/>
      <c r="C1" s="250"/>
      <c r="D1" s="250"/>
      <c r="E1" s="250"/>
      <c r="F1" s="250"/>
      <c r="G1" s="250"/>
      <c r="H1" s="250"/>
    </row>
    <row r="2" spans="1:15" s="60" customFormat="1" ht="25.5" customHeight="1" x14ac:dyDescent="0.2">
      <c r="A2" s="254" t="str">
        <f>Overview!B4&amp; " - Effective from "&amp;Overview!D4&amp;" - "&amp;Overview!E4&amp;" EDCM export charges"</f>
        <v>SP Manweb - Effective from 1 April 2020 - Final EDCM export charges</v>
      </c>
      <c r="B2" s="255"/>
      <c r="C2" s="255"/>
      <c r="D2" s="255"/>
      <c r="E2" s="255"/>
      <c r="F2" s="255"/>
      <c r="G2" s="255"/>
      <c r="H2" s="256"/>
    </row>
    <row r="3" spans="1:15" s="98" customFormat="1" ht="18" x14ac:dyDescent="0.2">
      <c r="A3" s="104"/>
      <c r="B3" s="104"/>
      <c r="C3" s="104"/>
      <c r="D3" s="105"/>
      <c r="E3" s="106"/>
      <c r="F3" s="106"/>
      <c r="G3" s="107"/>
      <c r="H3" s="107"/>
      <c r="I3" s="95"/>
      <c r="J3" s="95"/>
      <c r="K3" s="95"/>
      <c r="L3" s="95"/>
      <c r="M3" s="95"/>
      <c r="N3" s="95"/>
      <c r="O3" s="95"/>
    </row>
    <row r="4" spans="1:15" ht="60.75" customHeight="1" x14ac:dyDescent="0.2">
      <c r="A4" s="61" t="s">
        <v>531</v>
      </c>
      <c r="B4" s="62" t="s">
        <v>494</v>
      </c>
      <c r="C4" s="61" t="s">
        <v>496</v>
      </c>
      <c r="D4" s="63" t="s">
        <v>206</v>
      </c>
      <c r="E4" s="63" t="str">
        <f>'Annex 2 EHV charges'!L10</f>
        <v>Export
Super Red
unit charge
(p/kWh)</v>
      </c>
      <c r="F4" s="63" t="str">
        <f>'Annex 2 EHV charges'!M10</f>
        <v>Export
fixed charge
(p/day)</v>
      </c>
      <c r="G4" s="63" t="str">
        <f>'Annex 2 EHV charges'!N10</f>
        <v>Export
capacity charge
(p/kVA/day)</v>
      </c>
      <c r="H4" s="63" t="str">
        <f>'Annex 2 EHV charges'!O10</f>
        <v>Export
exceeded capacity charge
(p/kVA/day)</v>
      </c>
    </row>
    <row r="5" spans="1:15" ht="12.75" customHeight="1" x14ac:dyDescent="0.2">
      <c r="A5" s="115">
        <f t="array" ref="A5">IFERROR(INDEX('Annex 2 EHV charges'!$D$11:$D$259, MATCH(0, IF(ISBLANK('Annex 2 EHV charges'!$D$11:$D$259),1, COUNTIF(A$4:$A4, 'Annex 2 EHV charges'!$D$11:$D$259)), 0)),"")</f>
        <v>603</v>
      </c>
      <c r="B5" s="114">
        <f>IF($A5="","",VLOOKUP($A5,'Annex 2 EHV charges'!$D:$O,2,0))</f>
        <v>603</v>
      </c>
      <c r="C5" s="115">
        <f>IF($A5="","",VLOOKUP($A5,'Annex 2 EHV charges'!$D:$O,3,0))</f>
        <v>1300050649372</v>
      </c>
      <c r="D5" s="114" t="str">
        <f>IF($A5="","",VLOOKUP($A5,'Annex 2 EHV charges'!$D:$O,4,0))</f>
        <v>Shell Stanlow</v>
      </c>
      <c r="E5" s="116">
        <f>IFERROR(IF(VLOOKUP($A5,'Annex 2 EHV charges'!$D:$O,9,FALSE)=0,"",VLOOKUP($A5,'Annex 2 EHV charges'!$D:$O,9,FALSE)),"")</f>
        <v>-0.29199999999999998</v>
      </c>
      <c r="F5" s="117">
        <f>IFERROR(IF(VLOOKUP($A5,'Annex 2 EHV charges'!$D:$O,10,FALSE)=0,"",VLOOKUP($A5,'Annex 2 EHV charges'!$D:$O,10,FALSE)),"")</f>
        <v>2394.6</v>
      </c>
      <c r="G5" s="118">
        <f>IFERROR(IF(VLOOKUP($A5,'Annex 2 EHV charges'!$D:$O,11,FALSE)=0,"",VLOOKUP($A5,'Annex 2 EHV charges'!$D:$O,11,FALSE)),"")</f>
        <v>0.05</v>
      </c>
      <c r="H5" s="118">
        <f>IFERROR(IF(VLOOKUP($A5,'Annex 2 EHV charges'!$D:$O,12,FALSE)=0,"",VLOOKUP($A5,'Annex 2 EHV charges'!$D:$O,12,FALSE)),"")</f>
        <v>0.05</v>
      </c>
    </row>
    <row r="6" spans="1:15" ht="12.75" customHeight="1" x14ac:dyDescent="0.2">
      <c r="A6" s="115">
        <f t="array" ref="A6">IFERROR(INDEX('Annex 2 EHV charges'!$D$11:$D$259, MATCH(0, IF(ISBLANK('Annex 2 EHV charges'!$D$11:$D$259),1, COUNTIF(A$4:$A5, 'Annex 2 EHV charges'!$D$11:$D$259)), 0)),"")</f>
        <v>606</v>
      </c>
      <c r="B6" s="114">
        <f>IF($A6="","",VLOOKUP($A6,'Annex 2 EHV charges'!$D:$O,2,0))</f>
        <v>606</v>
      </c>
      <c r="C6" s="115">
        <f>IF($A6="","",VLOOKUP($A6,'Annex 2 EHV charges'!$D:$O,3,0))</f>
        <v>1300051060981</v>
      </c>
      <c r="D6" s="114" t="str">
        <f>IF($A6="","",VLOOKUP($A6,'Annex 2 EHV charges'!$D:$O,4,0))</f>
        <v>Bridgewater Paper</v>
      </c>
      <c r="E6" s="116">
        <f>IFERROR(IF(VLOOKUP($A6,'Annex 2 EHV charges'!$D:$O,9,FALSE)=0,"",VLOOKUP($A6,'Annex 2 EHV charges'!$D:$O,9,FALSE)),"")</f>
        <v>-0.13</v>
      </c>
      <c r="F6" s="117">
        <f>IFERROR(IF(VLOOKUP($A6,'Annex 2 EHV charges'!$D:$O,10,FALSE)=0,"",VLOOKUP($A6,'Annex 2 EHV charges'!$D:$O,10,FALSE)),"")</f>
        <v>4155.09</v>
      </c>
      <c r="G6" s="118">
        <f>IFERROR(IF(VLOOKUP($A6,'Annex 2 EHV charges'!$D:$O,11,FALSE)=0,"",VLOOKUP($A6,'Annex 2 EHV charges'!$D:$O,11,FALSE)),"")</f>
        <v>0.05</v>
      </c>
      <c r="H6" s="118">
        <f>IFERROR(IF(VLOOKUP($A6,'Annex 2 EHV charges'!$D:$O,12,FALSE)=0,"",VLOOKUP($A6,'Annex 2 EHV charges'!$D:$O,12,FALSE)),"")</f>
        <v>0.05</v>
      </c>
    </row>
    <row r="7" spans="1:15" ht="12.75" customHeight="1" x14ac:dyDescent="0.2">
      <c r="A7" s="115">
        <f t="array" ref="A7">IFERROR(INDEX('Annex 2 EHV charges'!$D$11:$D$259, MATCH(0, IF(ISBLANK('Annex 2 EHV charges'!$D$11:$D$259),1, COUNTIF(A$4:$A6, 'Annex 2 EHV charges'!$D$11:$D$259)), 0)),"")</f>
        <v>618</v>
      </c>
      <c r="B7" s="114">
        <f>IF($A7="","",VLOOKUP($A7,'Annex 2 EHV charges'!$D:$O,2,0))</f>
        <v>618</v>
      </c>
      <c r="C7" s="115">
        <f>IF($A7="","",VLOOKUP($A7,'Annex 2 EHV charges'!$D:$O,3,0))</f>
        <v>1300060704603</v>
      </c>
      <c r="D7" s="114" t="str">
        <f>IF($A7="","",VLOOKUP($A7,'Annex 2 EHV charges'!$D:$O,4,0))</f>
        <v>Ineos Chlor Ltd (Lostock)</v>
      </c>
      <c r="E7" s="116" t="str">
        <f>IFERROR(IF(VLOOKUP($A7,'Annex 2 EHV charges'!$D:$O,9,FALSE)=0,"",VLOOKUP($A7,'Annex 2 EHV charges'!$D:$O,9,FALSE)),"")</f>
        <v>-</v>
      </c>
      <c r="F7" s="117">
        <f>IFERROR(IF(VLOOKUP($A7,'Annex 2 EHV charges'!$D:$O,10,FALSE)=0,"",VLOOKUP($A7,'Annex 2 EHV charges'!$D:$O,10,FALSE)),"")</f>
        <v>7637.44</v>
      </c>
      <c r="G7" s="118">
        <f>IFERROR(IF(VLOOKUP($A7,'Annex 2 EHV charges'!$D:$O,11,FALSE)=0,"",VLOOKUP($A7,'Annex 2 EHV charges'!$D:$O,11,FALSE)),"")</f>
        <v>0.05</v>
      </c>
      <c r="H7" s="118">
        <f>IFERROR(IF(VLOOKUP($A7,'Annex 2 EHV charges'!$D:$O,12,FALSE)=0,"",VLOOKUP($A7,'Annex 2 EHV charges'!$D:$O,12,FALSE)),"")</f>
        <v>0.05</v>
      </c>
    </row>
    <row r="8" spans="1:15" ht="12.75" customHeight="1" x14ac:dyDescent="0.2">
      <c r="A8" s="115">
        <f t="array" ref="A8">IFERROR(INDEX('Annex 2 EHV charges'!$D$11:$D$259, MATCH(0, IF(ISBLANK('Annex 2 EHV charges'!$D$11:$D$259),1, COUNTIF(A$4:$A7, 'Annex 2 EHV charges'!$D$11:$D$259)), 0)),"")</f>
        <v>655</v>
      </c>
      <c r="B8" s="114">
        <f>IF($A8="","",VLOOKUP($A8,'Annex 2 EHV charges'!$D:$O,2,0))</f>
        <v>655</v>
      </c>
      <c r="C8" s="115">
        <f>IF($A8="","",VLOOKUP($A8,'Annex 2 EHV charges'!$D:$O,3,0))</f>
        <v>1300060704082</v>
      </c>
      <c r="D8" s="114" t="str">
        <f>IF($A8="","",VLOOKUP($A8,'Annex 2 EHV charges'!$D:$O,4,0))</f>
        <v>SafeGuard Bradwell</v>
      </c>
      <c r="E8" s="116" t="str">
        <f>IFERROR(IF(VLOOKUP($A8,'Annex 2 EHV charges'!$D:$O,9,FALSE)=0,"",VLOOKUP($A8,'Annex 2 EHV charges'!$D:$O,9,FALSE)),"")</f>
        <v>-</v>
      </c>
      <c r="F8" s="117">
        <f>IFERROR(IF(VLOOKUP($A8,'Annex 2 EHV charges'!$D:$O,10,FALSE)=0,"",VLOOKUP($A8,'Annex 2 EHV charges'!$D:$O,10,FALSE)),"")</f>
        <v>3546.49</v>
      </c>
      <c r="G8" s="118">
        <f>IFERROR(IF(VLOOKUP($A8,'Annex 2 EHV charges'!$D:$O,11,FALSE)=0,"",VLOOKUP($A8,'Annex 2 EHV charges'!$D:$O,11,FALSE)),"")</f>
        <v>0.05</v>
      </c>
      <c r="H8" s="118">
        <f>IFERROR(IF(VLOOKUP($A8,'Annex 2 EHV charges'!$D:$O,12,FALSE)=0,"",VLOOKUP($A8,'Annex 2 EHV charges'!$D:$O,12,FALSE)),"")</f>
        <v>0.05</v>
      </c>
    </row>
    <row r="9" spans="1:15" ht="12.75" customHeight="1" x14ac:dyDescent="0.2">
      <c r="A9" s="115">
        <f t="array" ref="A9">IFERROR(INDEX('Annex 2 EHV charges'!$D$11:$D$259, MATCH(0, IF(ISBLANK('Annex 2 EHV charges'!$D$11:$D$259),1, COUNTIF(A$4:$A8, 'Annex 2 EHV charges'!$D$11:$D$259)), 0)),"")</f>
        <v>648</v>
      </c>
      <c r="B9" s="114">
        <f>IF($A9="","",VLOOKUP($A9,'Annex 2 EHV charges'!$D:$O,2,0))</f>
        <v>648</v>
      </c>
      <c r="C9" s="115">
        <f>IF($A9="","",VLOOKUP($A9,'Annex 2 EHV charges'!$D:$O,3,0))</f>
        <v>1300060640474</v>
      </c>
      <c r="D9" s="114" t="str">
        <f>IF($A9="","",VLOOKUP($A9,'Annex 2 EHV charges'!$D:$O,4,0))</f>
        <v>Kronospan</v>
      </c>
      <c r="E9" s="116" t="str">
        <f>IFERROR(IF(VLOOKUP($A9,'Annex 2 EHV charges'!$D:$O,9,FALSE)=0,"",VLOOKUP($A9,'Annex 2 EHV charges'!$D:$O,9,FALSE)),"")</f>
        <v>-</v>
      </c>
      <c r="F9" s="117">
        <f>IFERROR(IF(VLOOKUP($A9,'Annex 2 EHV charges'!$D:$O,10,FALSE)=0,"",VLOOKUP($A9,'Annex 2 EHV charges'!$D:$O,10,FALSE)),"")</f>
        <v>390.97</v>
      </c>
      <c r="G9" s="118">
        <f>IFERROR(IF(VLOOKUP($A9,'Annex 2 EHV charges'!$D:$O,11,FALSE)=0,"",VLOOKUP($A9,'Annex 2 EHV charges'!$D:$O,11,FALSE)),"")</f>
        <v>0.05</v>
      </c>
      <c r="H9" s="118">
        <f>IFERROR(IF(VLOOKUP($A9,'Annex 2 EHV charges'!$D:$O,12,FALSE)=0,"",VLOOKUP($A9,'Annex 2 EHV charges'!$D:$O,12,FALSE)),"")</f>
        <v>0.05</v>
      </c>
    </row>
    <row r="10" spans="1:15" ht="12.75" customHeight="1" x14ac:dyDescent="0.2">
      <c r="A10" s="115">
        <f t="array" ref="A10">IFERROR(INDEX('Annex 2 EHV charges'!$D$11:$D$259, MATCH(0, IF(ISBLANK('Annex 2 EHV charges'!$D$11:$D$259),1, COUNTIF(A$4:$A9, 'Annex 2 EHV charges'!$D$11:$D$259)), 0)),"")</f>
        <v>619</v>
      </c>
      <c r="B10" s="114">
        <f>IF($A10="","",VLOOKUP($A10,'Annex 2 EHV charges'!$D:$O,2,0))</f>
        <v>619</v>
      </c>
      <c r="C10" s="115">
        <f>IF($A10="","",VLOOKUP($A10,'Annex 2 EHV charges'!$D:$O,3,0))</f>
        <v>1300051136210</v>
      </c>
      <c r="D10" s="114" t="str">
        <f>IF($A10="","",VLOOKUP($A10,'Annex 2 EHV charges'!$D:$O,4,0))</f>
        <v>Albion Inorganic</v>
      </c>
      <c r="E10" s="116" t="str">
        <f>IFERROR(IF(VLOOKUP($A10,'Annex 2 EHV charges'!$D:$O,9,FALSE)=0,"",VLOOKUP($A10,'Annex 2 EHV charges'!$D:$O,9,FALSE)),"")</f>
        <v>-</v>
      </c>
      <c r="F10" s="117" t="str">
        <f>IFERROR(IF(VLOOKUP($A10,'Annex 2 EHV charges'!$D:$O,10,FALSE)=0,"",VLOOKUP($A10,'Annex 2 EHV charges'!$D:$O,10,FALSE)),"")</f>
        <v>-</v>
      </c>
      <c r="G10" s="118" t="str">
        <f>IFERROR(IF(VLOOKUP($A10,'Annex 2 EHV charges'!$D:$O,11,FALSE)=0,"",VLOOKUP($A10,'Annex 2 EHV charges'!$D:$O,11,FALSE)),"")</f>
        <v>-</v>
      </c>
      <c r="H10" s="118" t="str">
        <f>IFERROR(IF(VLOOKUP($A10,'Annex 2 EHV charges'!$D:$O,12,FALSE)=0,"",VLOOKUP($A10,'Annex 2 EHV charges'!$D:$O,12,FALSE)),"")</f>
        <v>-</v>
      </c>
    </row>
    <row r="11" spans="1:15" ht="12.75" customHeight="1" x14ac:dyDescent="0.2">
      <c r="A11" s="115">
        <f t="array" ref="A11">IFERROR(INDEX('Annex 2 EHV charges'!$D$11:$D$259, MATCH(0, IF(ISBLANK('Annex 2 EHV charges'!$D$11:$D$259),1, COUNTIF(A$4:$A10, 'Annex 2 EHV charges'!$D$11:$D$259)), 0)),"")</f>
        <v>658</v>
      </c>
      <c r="B11" s="114">
        <f>IF($A11="","",VLOOKUP($A11,'Annex 2 EHV charges'!$D:$O,2,0))</f>
        <v>658</v>
      </c>
      <c r="C11" s="115">
        <f>IF($A11="","",VLOOKUP($A11,'Annex 2 EHV charges'!$D:$O,3,0))</f>
        <v>1300060563759</v>
      </c>
      <c r="D11" s="114" t="str">
        <f>IF($A11="","",VLOOKUP($A11,'Annex 2 EHV charges'!$D:$O,4,0))</f>
        <v>Tyn dryfol PV</v>
      </c>
      <c r="E11" s="116" t="str">
        <f>IFERROR(IF(VLOOKUP($A11,'Annex 2 EHV charges'!$D:$O,9,FALSE)=0,"",VLOOKUP($A11,'Annex 2 EHV charges'!$D:$O,9,FALSE)),"")</f>
        <v>-</v>
      </c>
      <c r="F11" s="117">
        <f>IFERROR(IF(VLOOKUP($A11,'Annex 2 EHV charges'!$D:$O,10,FALSE)=0,"",VLOOKUP($A11,'Annex 2 EHV charges'!$D:$O,10,FALSE)),"")</f>
        <v>2426.59</v>
      </c>
      <c r="G11" s="118">
        <f>IFERROR(IF(VLOOKUP($A11,'Annex 2 EHV charges'!$D:$O,11,FALSE)=0,"",VLOOKUP($A11,'Annex 2 EHV charges'!$D:$O,11,FALSE)),"")</f>
        <v>0.05</v>
      </c>
      <c r="H11" s="118">
        <f>IFERROR(IF(VLOOKUP($A11,'Annex 2 EHV charges'!$D:$O,12,FALSE)=0,"",VLOOKUP($A11,'Annex 2 EHV charges'!$D:$O,12,FALSE)),"")</f>
        <v>0.05</v>
      </c>
    </row>
    <row r="12" spans="1:15" ht="12.75" customHeight="1" x14ac:dyDescent="0.2">
      <c r="A12" s="115">
        <f t="array" ref="A12">IFERROR(INDEX('Annex 2 EHV charges'!$D$11:$D$259, MATCH(0, IF(ISBLANK('Annex 2 EHV charges'!$D$11:$D$259),1, COUNTIF(A$4:$A11, 'Annex 2 EHV charges'!$D$11:$D$259)), 0)),"")</f>
        <v>621</v>
      </c>
      <c r="B12" s="114">
        <f>IF($A12="","",VLOOKUP($A12,'Annex 2 EHV charges'!$D:$O,2,0))</f>
        <v>621</v>
      </c>
      <c r="C12" s="115">
        <f>IF($A12="","",VLOOKUP($A12,'Annex 2 EHV charges'!$D:$O,3,0))</f>
        <v>1300050649336</v>
      </c>
      <c r="D12" s="114" t="str">
        <f>IF($A12="","",VLOOKUP($A12,'Annex 2 EHV charges'!$D:$O,4,0))</f>
        <v>BHP</v>
      </c>
      <c r="E12" s="116" t="str">
        <f>IFERROR(IF(VLOOKUP($A12,'Annex 2 EHV charges'!$D:$O,9,FALSE)=0,"",VLOOKUP($A12,'Annex 2 EHV charges'!$D:$O,9,FALSE)),"")</f>
        <v>-</v>
      </c>
      <c r="F12" s="117" t="str">
        <f>IFERROR(IF(VLOOKUP($A12,'Annex 2 EHV charges'!$D:$O,10,FALSE)=0,"",VLOOKUP($A12,'Annex 2 EHV charges'!$D:$O,10,FALSE)),"")</f>
        <v>-</v>
      </c>
      <c r="G12" s="118" t="str">
        <f>IFERROR(IF(VLOOKUP($A12,'Annex 2 EHV charges'!$D:$O,11,FALSE)=0,"",VLOOKUP($A12,'Annex 2 EHV charges'!$D:$O,11,FALSE)),"")</f>
        <v>-</v>
      </c>
      <c r="H12" s="118" t="str">
        <f>IFERROR(IF(VLOOKUP($A12,'Annex 2 EHV charges'!$D:$O,12,FALSE)=0,"",VLOOKUP($A12,'Annex 2 EHV charges'!$D:$O,12,FALSE)),"")</f>
        <v>-</v>
      </c>
    </row>
    <row r="13" spans="1:15" ht="12.75" customHeight="1" x14ac:dyDescent="0.2">
      <c r="A13" s="115">
        <f t="array" ref="A13">IFERROR(INDEX('Annex 2 EHV charges'!$D$11:$D$259, MATCH(0, IF(ISBLANK('Annex 2 EHV charges'!$D$11:$D$259),1, COUNTIF(A$4:$A12, 'Annex 2 EHV charges'!$D$11:$D$259)), 0)),"")</f>
        <v>659</v>
      </c>
      <c r="B13" s="114">
        <f>IF($A13="","",VLOOKUP($A13,'Annex 2 EHV charges'!$D:$O,2,0))</f>
        <v>659</v>
      </c>
      <c r="C13" s="115">
        <f>IF($A13="","",VLOOKUP($A13,'Annex 2 EHV charges'!$D:$O,3,0))</f>
        <v>1300060652629</v>
      </c>
      <c r="D13" s="114" t="str">
        <f>IF($A13="","",VLOOKUP($A13,'Annex 2 EHV charges'!$D:$O,4,0))</f>
        <v>Williams Farm Solar Park</v>
      </c>
      <c r="E13" s="116" t="str">
        <f>IFERROR(IF(VLOOKUP($A13,'Annex 2 EHV charges'!$D:$O,9,FALSE)=0,"",VLOOKUP($A13,'Annex 2 EHV charges'!$D:$O,9,FALSE)),"")</f>
        <v>-</v>
      </c>
      <c r="F13" s="117">
        <f>IFERROR(IF(VLOOKUP($A13,'Annex 2 EHV charges'!$D:$O,10,FALSE)=0,"",VLOOKUP($A13,'Annex 2 EHV charges'!$D:$O,10,FALSE)),"")</f>
        <v>747.25</v>
      </c>
      <c r="G13" s="118">
        <f>IFERROR(IF(VLOOKUP($A13,'Annex 2 EHV charges'!$D:$O,11,FALSE)=0,"",VLOOKUP($A13,'Annex 2 EHV charges'!$D:$O,11,FALSE)),"")</f>
        <v>0.05</v>
      </c>
      <c r="H13" s="118">
        <f>IFERROR(IF(VLOOKUP($A13,'Annex 2 EHV charges'!$D:$O,12,FALSE)=0,"",VLOOKUP($A13,'Annex 2 EHV charges'!$D:$O,12,FALSE)),"")</f>
        <v>0.05</v>
      </c>
    </row>
    <row r="14" spans="1:15" ht="12.75" customHeight="1" x14ac:dyDescent="0.2">
      <c r="A14" s="115">
        <f t="array" ref="A14">IFERROR(INDEX('Annex 2 EHV charges'!$D$11:$D$259, MATCH(0, IF(ISBLANK('Annex 2 EHV charges'!$D$11:$D$259),1, COUNTIF(A$4:$A13, 'Annex 2 EHV charges'!$D$11:$D$259)), 0)),"")</f>
        <v>604</v>
      </c>
      <c r="B14" s="114">
        <f>IF($A14="","",VLOOKUP($A14,'Annex 2 EHV charges'!$D:$O,2,0))</f>
        <v>604</v>
      </c>
      <c r="C14" s="115">
        <f>IF($A14="","",VLOOKUP($A14,'Annex 2 EHV charges'!$D:$O,3,0))</f>
        <v>1300054940683</v>
      </c>
      <c r="D14" s="114" t="str">
        <f>IF($A14="","",VLOOKUP($A14,'Annex 2 EHV charges'!$D:$O,4,0))</f>
        <v>Port of Liverpool</v>
      </c>
      <c r="E14" s="116" t="str">
        <f>IFERROR(IF(VLOOKUP($A14,'Annex 2 EHV charges'!$D:$O,9,FALSE)=0,"",VLOOKUP($A14,'Annex 2 EHV charges'!$D:$O,9,FALSE)),"")</f>
        <v>-</v>
      </c>
      <c r="F14" s="117">
        <f>IFERROR(IF(VLOOKUP($A14,'Annex 2 EHV charges'!$D:$O,10,FALSE)=0,"",VLOOKUP($A14,'Annex 2 EHV charges'!$D:$O,10,FALSE)),"")</f>
        <v>1668.15</v>
      </c>
      <c r="G14" s="118">
        <f>IFERROR(IF(VLOOKUP($A14,'Annex 2 EHV charges'!$D:$O,11,FALSE)=0,"",VLOOKUP($A14,'Annex 2 EHV charges'!$D:$O,11,FALSE)),"")</f>
        <v>0.05</v>
      </c>
      <c r="H14" s="118">
        <f>IFERROR(IF(VLOOKUP($A14,'Annex 2 EHV charges'!$D:$O,12,FALSE)=0,"",VLOOKUP($A14,'Annex 2 EHV charges'!$D:$O,12,FALSE)),"")</f>
        <v>0.05</v>
      </c>
    </row>
    <row r="15" spans="1:15" ht="12.75" customHeight="1" x14ac:dyDescent="0.2">
      <c r="A15" s="115">
        <f t="array" ref="A15">IFERROR(INDEX('Annex 2 EHV charges'!$D$11:$D$259, MATCH(0, IF(ISBLANK('Annex 2 EHV charges'!$D$11:$D$259),1, COUNTIF(A$4:$A14, 'Annex 2 EHV charges'!$D$11:$D$259)), 0)),"")</f>
        <v>661</v>
      </c>
      <c r="B15" s="114">
        <f>IF($A15="","",VLOOKUP($A15,'Annex 2 EHV charges'!$D:$O,2,0))</f>
        <v>661</v>
      </c>
      <c r="C15" s="115">
        <f>IF($A15="","",VLOOKUP($A15,'Annex 2 EHV charges'!$D:$O,3,0))</f>
        <v>1300060579182</v>
      </c>
      <c r="D15" s="114" t="str">
        <f>IF($A15="","",VLOOKUP($A15,'Annex 2 EHV charges'!$D:$O,4,0))</f>
        <v>Combermere Abbey PV</v>
      </c>
      <c r="E15" s="116" t="str">
        <f>IFERROR(IF(VLOOKUP($A15,'Annex 2 EHV charges'!$D:$O,9,FALSE)=0,"",VLOOKUP($A15,'Annex 2 EHV charges'!$D:$O,9,FALSE)),"")</f>
        <v>-</v>
      </c>
      <c r="F15" s="117">
        <f>IFERROR(IF(VLOOKUP($A15,'Annex 2 EHV charges'!$D:$O,10,FALSE)=0,"",VLOOKUP($A15,'Annex 2 EHV charges'!$D:$O,10,FALSE)),"")</f>
        <v>2509.04</v>
      </c>
      <c r="G15" s="118">
        <f>IFERROR(IF(VLOOKUP($A15,'Annex 2 EHV charges'!$D:$O,11,FALSE)=0,"",VLOOKUP($A15,'Annex 2 EHV charges'!$D:$O,11,FALSE)),"")</f>
        <v>0.05</v>
      </c>
      <c r="H15" s="118">
        <f>IFERROR(IF(VLOOKUP($A15,'Annex 2 EHV charges'!$D:$O,12,FALSE)=0,"",VLOOKUP($A15,'Annex 2 EHV charges'!$D:$O,12,FALSE)),"")</f>
        <v>0.05</v>
      </c>
    </row>
    <row r="16" spans="1:15" ht="12.75" customHeight="1" x14ac:dyDescent="0.2">
      <c r="A16" s="115">
        <f t="array" ref="A16">IFERROR(INDEX('Annex 2 EHV charges'!$D$11:$D$259, MATCH(0, IF(ISBLANK('Annex 2 EHV charges'!$D$11:$D$259),1, COUNTIF(A$4:$A15, 'Annex 2 EHV charges'!$D$11:$D$259)), 0)),"")</f>
        <v>628</v>
      </c>
      <c r="B16" s="114">
        <f>IF($A16="","",VLOOKUP($A16,'Annex 2 EHV charges'!$D:$O,2,0))</f>
        <v>628</v>
      </c>
      <c r="C16" s="115">
        <f>IF($A16="","",VLOOKUP($A16,'Annex 2 EHV charges'!$D:$O,3,0))</f>
        <v>1300060075405</v>
      </c>
      <c r="D16" s="114" t="str">
        <f>IF($A16="","",VLOOKUP($A16,'Annex 2 EHV charges'!$D:$O,4,0))</f>
        <v>Amegni</v>
      </c>
      <c r="E16" s="116" t="str">
        <f>IFERROR(IF(VLOOKUP($A16,'Annex 2 EHV charges'!$D:$O,9,FALSE)=0,"",VLOOKUP($A16,'Annex 2 EHV charges'!$D:$O,9,FALSE)),"")</f>
        <v>-</v>
      </c>
      <c r="F16" s="117">
        <f>IFERROR(IF(VLOOKUP($A16,'Annex 2 EHV charges'!$D:$O,10,FALSE)=0,"",VLOOKUP($A16,'Annex 2 EHV charges'!$D:$O,10,FALSE)),"")</f>
        <v>623.89</v>
      </c>
      <c r="G16" s="118">
        <f>IFERROR(IF(VLOOKUP($A16,'Annex 2 EHV charges'!$D:$O,11,FALSE)=0,"",VLOOKUP($A16,'Annex 2 EHV charges'!$D:$O,11,FALSE)),"")</f>
        <v>0.05</v>
      </c>
      <c r="H16" s="118">
        <f>IFERROR(IF(VLOOKUP($A16,'Annex 2 EHV charges'!$D:$O,12,FALSE)=0,"",VLOOKUP($A16,'Annex 2 EHV charges'!$D:$O,12,FALSE)),"")</f>
        <v>0.05</v>
      </c>
    </row>
    <row r="17" spans="1:8" ht="12.75" customHeight="1" x14ac:dyDescent="0.2">
      <c r="A17" s="115">
        <f t="array" ref="A17">IFERROR(INDEX('Annex 2 EHV charges'!$D$11:$D$259, MATCH(0, IF(ISBLANK('Annex 2 EHV charges'!$D$11:$D$259),1, COUNTIF(A$4:$A16, 'Annex 2 EHV charges'!$D$11:$D$259)), 0)),"")</f>
        <v>629</v>
      </c>
      <c r="B17" s="114">
        <f>IF($A17="","",VLOOKUP($A17,'Annex 2 EHV charges'!$D:$O,2,0))</f>
        <v>629</v>
      </c>
      <c r="C17" s="115">
        <f>IF($A17="","",VLOOKUP($A17,'Annex 2 EHV charges'!$D:$O,3,0))</f>
        <v>1300038004507</v>
      </c>
      <c r="D17" s="114" t="str">
        <f>IF($A17="","",VLOOKUP($A17,'Annex 2 EHV charges'!$D:$O,4,0))</f>
        <v>Salt Union</v>
      </c>
      <c r="E17" s="116" t="str">
        <f>IFERROR(IF(VLOOKUP($A17,'Annex 2 EHV charges'!$D:$O,9,FALSE)=0,"",VLOOKUP($A17,'Annex 2 EHV charges'!$D:$O,9,FALSE)),"")</f>
        <v>-</v>
      </c>
      <c r="F17" s="117" t="str">
        <f>IFERROR(IF(VLOOKUP($A17,'Annex 2 EHV charges'!$D:$O,10,FALSE)=0,"",VLOOKUP($A17,'Annex 2 EHV charges'!$D:$O,10,FALSE)),"")</f>
        <v>-</v>
      </c>
      <c r="G17" s="118" t="str">
        <f>IFERROR(IF(VLOOKUP($A17,'Annex 2 EHV charges'!$D:$O,11,FALSE)=0,"",VLOOKUP($A17,'Annex 2 EHV charges'!$D:$O,11,FALSE)),"")</f>
        <v>-</v>
      </c>
      <c r="H17" s="118" t="str">
        <f>IFERROR(IF(VLOOKUP($A17,'Annex 2 EHV charges'!$D:$O,12,FALSE)=0,"",VLOOKUP($A17,'Annex 2 EHV charges'!$D:$O,12,FALSE)),"")</f>
        <v>-</v>
      </c>
    </row>
    <row r="18" spans="1:8" ht="12.75" customHeight="1" x14ac:dyDescent="0.2">
      <c r="A18" s="115">
        <f t="array" ref="A18">IFERROR(INDEX('Annex 2 EHV charges'!$D$11:$D$259, MATCH(0, IF(ISBLANK('Annex 2 EHV charges'!$D$11:$D$259),1, COUNTIF(A$4:$A17, 'Annex 2 EHV charges'!$D$11:$D$259)), 0)),"")</f>
        <v>681</v>
      </c>
      <c r="B18" s="114">
        <f>IF($A18="","",VLOOKUP($A18,'Annex 2 EHV charges'!$D:$O,2,0))</f>
        <v>681</v>
      </c>
      <c r="C18" s="115">
        <f>IF($A18="","",VLOOKUP($A18,'Annex 2 EHV charges'!$D:$O,3,0))</f>
        <v>1300060584280</v>
      </c>
      <c r="D18" s="114" t="str">
        <f>IF($A18="","",VLOOKUP($A18,'Annex 2 EHV charges'!$D:$O,4,0))</f>
        <v>Parciau Solar Park</v>
      </c>
      <c r="E18" s="116" t="str">
        <f>IFERROR(IF(VLOOKUP($A18,'Annex 2 EHV charges'!$D:$O,9,FALSE)=0,"",VLOOKUP($A18,'Annex 2 EHV charges'!$D:$O,9,FALSE)),"")</f>
        <v>-</v>
      </c>
      <c r="F18" s="117">
        <f>IFERROR(IF(VLOOKUP($A18,'Annex 2 EHV charges'!$D:$O,10,FALSE)=0,"",VLOOKUP($A18,'Annex 2 EHV charges'!$D:$O,10,FALSE)),"")</f>
        <v>760.36</v>
      </c>
      <c r="G18" s="118">
        <f>IFERROR(IF(VLOOKUP($A18,'Annex 2 EHV charges'!$D:$O,11,FALSE)=0,"",VLOOKUP($A18,'Annex 2 EHV charges'!$D:$O,11,FALSE)),"")</f>
        <v>0.05</v>
      </c>
      <c r="H18" s="118">
        <f>IFERROR(IF(VLOOKUP($A18,'Annex 2 EHV charges'!$D:$O,12,FALSE)=0,"",VLOOKUP($A18,'Annex 2 EHV charges'!$D:$O,12,FALSE)),"")</f>
        <v>0.05</v>
      </c>
    </row>
    <row r="19" spans="1:8" ht="12.75" customHeight="1" x14ac:dyDescent="0.2">
      <c r="A19" s="115">
        <f t="array" ref="A19">IFERROR(INDEX('Annex 2 EHV charges'!$D$11:$D$259, MATCH(0, IF(ISBLANK('Annex 2 EHV charges'!$D$11:$D$259),1, COUNTIF(A$4:$A18, 'Annex 2 EHV charges'!$D$11:$D$259)), 0)),"")</f>
        <v>663</v>
      </c>
      <c r="B19" s="114">
        <f>IF($A19="","",VLOOKUP($A19,'Annex 2 EHV charges'!$D:$O,2,0))</f>
        <v>663</v>
      </c>
      <c r="C19" s="115">
        <f>IF($A19="","",VLOOKUP($A19,'Annex 2 EHV charges'!$D:$O,3,0))</f>
        <v>1300060327224</v>
      </c>
      <c r="D19" s="114" t="str">
        <f>IF($A19="","",VLOOKUP($A19,'Annex 2 EHV charges'!$D:$O,4,0))</f>
        <v>Toyota</v>
      </c>
      <c r="E19" s="116" t="str">
        <f>IFERROR(IF(VLOOKUP($A19,'Annex 2 EHV charges'!$D:$O,9,FALSE)=0,"",VLOOKUP($A19,'Annex 2 EHV charges'!$D:$O,9,FALSE)),"")</f>
        <v>-</v>
      </c>
      <c r="F19" s="117">
        <f>IFERROR(IF(VLOOKUP($A19,'Annex 2 EHV charges'!$D:$O,10,FALSE)=0,"",VLOOKUP($A19,'Annex 2 EHV charges'!$D:$O,10,FALSE)),"")</f>
        <v>954.72</v>
      </c>
      <c r="G19" s="118">
        <f>IFERROR(IF(VLOOKUP($A19,'Annex 2 EHV charges'!$D:$O,11,FALSE)=0,"",VLOOKUP($A19,'Annex 2 EHV charges'!$D:$O,11,FALSE)),"")</f>
        <v>0.05</v>
      </c>
      <c r="H19" s="118">
        <f>IFERROR(IF(VLOOKUP($A19,'Annex 2 EHV charges'!$D:$O,12,FALSE)=0,"",VLOOKUP($A19,'Annex 2 EHV charges'!$D:$O,12,FALSE)),"")</f>
        <v>0.05</v>
      </c>
    </row>
    <row r="20" spans="1:8" ht="12.75" customHeight="1" x14ac:dyDescent="0.2">
      <c r="A20" s="115">
        <f t="array" ref="A20">IFERROR(INDEX('Annex 2 EHV charges'!$D$11:$D$259, MATCH(0, IF(ISBLANK('Annex 2 EHV charges'!$D$11:$D$259),1, COUNTIF(A$4:$A19, 'Annex 2 EHV charges'!$D$11:$D$259)), 0)),"")</f>
        <v>635</v>
      </c>
      <c r="B20" s="114">
        <f>IF($A20="","",VLOOKUP($A20,'Annex 2 EHV charges'!$D:$O,2,0))</f>
        <v>635</v>
      </c>
      <c r="C20" s="115">
        <f>IF($A20="","",VLOOKUP($A20,'Annex 2 EHV charges'!$D:$O,3,0))</f>
        <v>1300050931602</v>
      </c>
      <c r="D20" s="114" t="str">
        <f>IF($A20="","",VLOOKUP($A20,'Annex 2 EHV charges'!$D:$O,4,0))</f>
        <v>Arpley Landfill</v>
      </c>
      <c r="E20" s="116" t="str">
        <f>IFERROR(IF(VLOOKUP($A20,'Annex 2 EHV charges'!$D:$O,9,FALSE)=0,"",VLOOKUP($A20,'Annex 2 EHV charges'!$D:$O,9,FALSE)),"")</f>
        <v>-</v>
      </c>
      <c r="F20" s="117" t="str">
        <f>IFERROR(IF(VLOOKUP($A20,'Annex 2 EHV charges'!$D:$O,10,FALSE)=0,"",VLOOKUP($A20,'Annex 2 EHV charges'!$D:$O,10,FALSE)),"")</f>
        <v>-</v>
      </c>
      <c r="G20" s="118" t="str">
        <f>IFERROR(IF(VLOOKUP($A20,'Annex 2 EHV charges'!$D:$O,11,FALSE)=0,"",VLOOKUP($A20,'Annex 2 EHV charges'!$D:$O,11,FALSE)),"")</f>
        <v>-</v>
      </c>
      <c r="H20" s="118" t="str">
        <f>IFERROR(IF(VLOOKUP($A20,'Annex 2 EHV charges'!$D:$O,12,FALSE)=0,"",VLOOKUP($A20,'Annex 2 EHV charges'!$D:$O,12,FALSE)),"")</f>
        <v>-</v>
      </c>
    </row>
    <row r="21" spans="1:8" ht="12.75" customHeight="1" x14ac:dyDescent="0.2">
      <c r="A21" s="115">
        <f t="array" ref="A21">IFERROR(INDEX('Annex 2 EHV charges'!$D$11:$D$259, MATCH(0, IF(ISBLANK('Annex 2 EHV charges'!$D$11:$D$259),1, COUNTIF(A$4:$A20, 'Annex 2 EHV charges'!$D$11:$D$259)), 0)),"")</f>
        <v>638</v>
      </c>
      <c r="B21" s="114">
        <f>IF($A21="","",VLOOKUP($A21,'Annex 2 EHV charges'!$D:$O,2,0))</f>
        <v>638</v>
      </c>
      <c r="C21" s="115">
        <f>IF($A21="","",VLOOKUP($A21,'Annex 2 EHV charges'!$D:$O,3,0))</f>
        <v>1300052122859</v>
      </c>
      <c r="D21" s="114" t="str">
        <f>IF($A21="","",VLOOKUP($A21,'Annex 2 EHV charges'!$D:$O,4,0))</f>
        <v>Cemmaes C</v>
      </c>
      <c r="E21" s="116" t="str">
        <f>IFERROR(IF(VLOOKUP($A21,'Annex 2 EHV charges'!$D:$O,9,FALSE)=0,"",VLOOKUP($A21,'Annex 2 EHV charges'!$D:$O,9,FALSE)),"")</f>
        <v>-</v>
      </c>
      <c r="F21" s="117" t="str">
        <f>IFERROR(IF(VLOOKUP($A21,'Annex 2 EHV charges'!$D:$O,10,FALSE)=0,"",VLOOKUP($A21,'Annex 2 EHV charges'!$D:$O,10,FALSE)),"")</f>
        <v>-</v>
      </c>
      <c r="G21" s="118" t="str">
        <f>IFERROR(IF(VLOOKUP($A21,'Annex 2 EHV charges'!$D:$O,11,FALSE)=0,"",VLOOKUP($A21,'Annex 2 EHV charges'!$D:$O,11,FALSE)),"")</f>
        <v>-</v>
      </c>
      <c r="H21" s="118" t="str">
        <f>IFERROR(IF(VLOOKUP($A21,'Annex 2 EHV charges'!$D:$O,12,FALSE)=0,"",VLOOKUP($A21,'Annex 2 EHV charges'!$D:$O,12,FALSE)),"")</f>
        <v>-</v>
      </c>
    </row>
    <row r="22" spans="1:8" ht="12.75" customHeight="1" x14ac:dyDescent="0.2">
      <c r="A22" s="115">
        <f t="array" ref="A22">IFERROR(INDEX('Annex 2 EHV charges'!$D$11:$D$259, MATCH(0, IF(ISBLANK('Annex 2 EHV charges'!$D$11:$D$259),1, COUNTIF(A$4:$A21, 'Annex 2 EHV charges'!$D$11:$D$259)), 0)),"")</f>
        <v>639</v>
      </c>
      <c r="B22" s="114">
        <f>IF($A22="","",VLOOKUP($A22,'Annex 2 EHV charges'!$D:$O,2,0))</f>
        <v>639</v>
      </c>
      <c r="C22" s="115">
        <f>IF($A22="","",VLOOKUP($A22,'Annex 2 EHV charges'!$D:$O,3,0))</f>
        <v>1300051821478</v>
      </c>
      <c r="D22" s="114" t="str">
        <f>IF($A22="","",VLOOKUP($A22,'Annex 2 EHV charges'!$D:$O,4,0))</f>
        <v>PG Strand Gate</v>
      </c>
      <c r="E22" s="116" t="str">
        <f>IFERROR(IF(VLOOKUP($A22,'Annex 2 EHV charges'!$D:$O,9,FALSE)=0,"",VLOOKUP($A22,'Annex 2 EHV charges'!$D:$O,9,FALSE)),"")</f>
        <v>-</v>
      </c>
      <c r="F22" s="117" t="str">
        <f>IFERROR(IF(VLOOKUP($A22,'Annex 2 EHV charges'!$D:$O,10,FALSE)=0,"",VLOOKUP($A22,'Annex 2 EHV charges'!$D:$O,10,FALSE)),"")</f>
        <v>-</v>
      </c>
      <c r="G22" s="118" t="str">
        <f>IFERROR(IF(VLOOKUP($A22,'Annex 2 EHV charges'!$D:$O,11,FALSE)=0,"",VLOOKUP($A22,'Annex 2 EHV charges'!$D:$O,11,FALSE)),"")</f>
        <v>-</v>
      </c>
      <c r="H22" s="118" t="str">
        <f>IFERROR(IF(VLOOKUP($A22,'Annex 2 EHV charges'!$D:$O,12,FALSE)=0,"",VLOOKUP($A22,'Annex 2 EHV charges'!$D:$O,12,FALSE)),"")</f>
        <v>-</v>
      </c>
    </row>
    <row r="23" spans="1:8" ht="12.75" customHeight="1" x14ac:dyDescent="0.2">
      <c r="A23" s="115">
        <f t="array" ref="A23">IFERROR(INDEX('Annex 2 EHV charges'!$D$11:$D$259, MATCH(0, IF(ISBLANK('Annex 2 EHV charges'!$D$11:$D$259),1, COUNTIF(A$4:$A22, 'Annex 2 EHV charges'!$D$11:$D$259)), 0)),"")</f>
        <v>640</v>
      </c>
      <c r="B23" s="114">
        <f>IF($A23="","",VLOOKUP($A23,'Annex 2 EHV charges'!$D:$O,2,0))</f>
        <v>640</v>
      </c>
      <c r="C23" s="115">
        <f>IF($A23="","",VLOOKUP($A23,'Annex 2 EHV charges'!$D:$O,3,0))</f>
        <v>1300052545276</v>
      </c>
      <c r="D23" s="114" t="str">
        <f>IF($A23="","",VLOOKUP($A23,'Annex 2 EHV charges'!$D:$O,4,0))</f>
        <v>Moel Maelogan (A)</v>
      </c>
      <c r="E23" s="116" t="str">
        <f>IFERROR(IF(VLOOKUP($A23,'Annex 2 EHV charges'!$D:$O,9,FALSE)=0,"",VLOOKUP($A23,'Annex 2 EHV charges'!$D:$O,9,FALSE)),"")</f>
        <v>-</v>
      </c>
      <c r="F23" s="117" t="str">
        <f>IFERROR(IF(VLOOKUP($A23,'Annex 2 EHV charges'!$D:$O,10,FALSE)=0,"",VLOOKUP($A23,'Annex 2 EHV charges'!$D:$O,10,FALSE)),"")</f>
        <v>-</v>
      </c>
      <c r="G23" s="118" t="str">
        <f>IFERROR(IF(VLOOKUP($A23,'Annex 2 EHV charges'!$D:$O,11,FALSE)=0,"",VLOOKUP($A23,'Annex 2 EHV charges'!$D:$O,11,FALSE)),"")</f>
        <v>-</v>
      </c>
      <c r="H23" s="118" t="str">
        <f>IFERROR(IF(VLOOKUP($A23,'Annex 2 EHV charges'!$D:$O,12,FALSE)=0,"",VLOOKUP($A23,'Annex 2 EHV charges'!$D:$O,12,FALSE)),"")</f>
        <v>-</v>
      </c>
    </row>
    <row r="24" spans="1:8" ht="12.75" customHeight="1" x14ac:dyDescent="0.2">
      <c r="A24" s="115">
        <f t="array" ref="A24">IFERROR(INDEX('Annex 2 EHV charges'!$D$11:$D$259, MATCH(0, IF(ISBLANK('Annex 2 EHV charges'!$D$11:$D$259),1, COUNTIF(A$4:$A23, 'Annex 2 EHV charges'!$D$11:$D$259)), 0)),"")</f>
        <v>641</v>
      </c>
      <c r="B24" s="114">
        <f>IF($A24="","",VLOOKUP($A24,'Annex 2 EHV charges'!$D:$O,2,0))</f>
        <v>641</v>
      </c>
      <c r="C24" s="115">
        <f>IF($A24="","",VLOOKUP($A24,'Annex 2 EHV charges'!$D:$O,3,0))</f>
        <v>1300052545294</v>
      </c>
      <c r="D24" s="114" t="str">
        <f>IF($A24="","",VLOOKUP($A24,'Annex 2 EHV charges'!$D:$O,4,0))</f>
        <v>Moel Maelogan (B)</v>
      </c>
      <c r="E24" s="116" t="str">
        <f>IFERROR(IF(VLOOKUP($A24,'Annex 2 EHV charges'!$D:$O,9,FALSE)=0,"",VLOOKUP($A24,'Annex 2 EHV charges'!$D:$O,9,FALSE)),"")</f>
        <v>-</v>
      </c>
      <c r="F24" s="117" t="str">
        <f>IFERROR(IF(VLOOKUP($A24,'Annex 2 EHV charges'!$D:$O,10,FALSE)=0,"",VLOOKUP($A24,'Annex 2 EHV charges'!$D:$O,10,FALSE)),"")</f>
        <v>-</v>
      </c>
      <c r="G24" s="118" t="str">
        <f>IFERROR(IF(VLOOKUP($A24,'Annex 2 EHV charges'!$D:$O,11,FALSE)=0,"",VLOOKUP($A24,'Annex 2 EHV charges'!$D:$O,11,FALSE)),"")</f>
        <v>-</v>
      </c>
      <c r="H24" s="118" t="str">
        <f>IFERROR(IF(VLOOKUP($A24,'Annex 2 EHV charges'!$D:$O,12,FALSE)=0,"",VLOOKUP($A24,'Annex 2 EHV charges'!$D:$O,12,FALSE)),"")</f>
        <v>-</v>
      </c>
    </row>
    <row r="25" spans="1:8" ht="12.75" customHeight="1" x14ac:dyDescent="0.2">
      <c r="A25" s="115">
        <f t="array" ref="A25">IFERROR(INDEX('Annex 2 EHV charges'!$D$11:$D$259, MATCH(0, IF(ISBLANK('Annex 2 EHV charges'!$D$11:$D$259),1, COUNTIF(A$4:$A24, 'Annex 2 EHV charges'!$D$11:$D$259)), 0)),"")</f>
        <v>642</v>
      </c>
      <c r="B25" s="114">
        <f>IF($A25="","",VLOOKUP($A25,'Annex 2 EHV charges'!$D:$O,2,0))</f>
        <v>642</v>
      </c>
      <c r="C25" s="115">
        <f>IF($A25="","",VLOOKUP($A25,'Annex 2 EHV charges'!$D:$O,3,0))</f>
        <v>1300053022091</v>
      </c>
      <c r="D25" s="114" t="str">
        <f>IF($A25="","",VLOOKUP($A25,'Annex 2 EHV charges'!$D:$O,4,0))</f>
        <v>North Hoyle</v>
      </c>
      <c r="E25" s="116" t="str">
        <f>IFERROR(IF(VLOOKUP($A25,'Annex 2 EHV charges'!$D:$O,9,FALSE)=0,"",VLOOKUP($A25,'Annex 2 EHV charges'!$D:$O,9,FALSE)),"")</f>
        <v>-</v>
      </c>
      <c r="F25" s="117" t="str">
        <f>IFERROR(IF(VLOOKUP($A25,'Annex 2 EHV charges'!$D:$O,10,FALSE)=0,"",VLOOKUP($A25,'Annex 2 EHV charges'!$D:$O,10,FALSE)),"")</f>
        <v>-</v>
      </c>
      <c r="G25" s="118" t="str">
        <f>IFERROR(IF(VLOOKUP($A25,'Annex 2 EHV charges'!$D:$O,11,FALSE)=0,"",VLOOKUP($A25,'Annex 2 EHV charges'!$D:$O,11,FALSE)),"")</f>
        <v>-</v>
      </c>
      <c r="H25" s="118" t="str">
        <f>IFERROR(IF(VLOOKUP($A25,'Annex 2 EHV charges'!$D:$O,12,FALSE)=0,"",VLOOKUP($A25,'Annex 2 EHV charges'!$D:$O,12,FALSE)),"")</f>
        <v>-</v>
      </c>
    </row>
    <row r="26" spans="1:8" ht="12.75" customHeight="1" x14ac:dyDescent="0.2">
      <c r="A26" s="115">
        <f t="array" ref="A26">IFERROR(INDEX('Annex 2 EHV charges'!$D$11:$D$259, MATCH(0, IF(ISBLANK('Annex 2 EHV charges'!$D$11:$D$259),1, COUNTIF(A$4:$A25, 'Annex 2 EHV charges'!$D$11:$D$259)), 0)),"")</f>
        <v>643</v>
      </c>
      <c r="B26" s="114">
        <f>IF($A26="","",VLOOKUP($A26,'Annex 2 EHV charges'!$D:$O,2,0))</f>
        <v>643</v>
      </c>
      <c r="C26" s="115">
        <f>IF($A26="","",VLOOKUP($A26,'Annex 2 EHV charges'!$D:$O,3,0))</f>
        <v>1300053466369</v>
      </c>
      <c r="D26" s="114" t="str">
        <f>IF($A26="","",VLOOKUP($A26,'Annex 2 EHV charges'!$D:$O,4,0))</f>
        <v>Cefn Croyes (3)</v>
      </c>
      <c r="E26" s="116" t="str">
        <f>IFERROR(IF(VLOOKUP($A26,'Annex 2 EHV charges'!$D:$O,9,FALSE)=0,"",VLOOKUP($A26,'Annex 2 EHV charges'!$D:$O,9,FALSE)),"")</f>
        <v>-</v>
      </c>
      <c r="F26" s="117" t="str">
        <f>IFERROR(IF(VLOOKUP($A26,'Annex 2 EHV charges'!$D:$O,10,FALSE)=0,"",VLOOKUP($A26,'Annex 2 EHV charges'!$D:$O,10,FALSE)),"")</f>
        <v>-</v>
      </c>
      <c r="G26" s="118" t="str">
        <f>IFERROR(IF(VLOOKUP($A26,'Annex 2 EHV charges'!$D:$O,11,FALSE)=0,"",VLOOKUP($A26,'Annex 2 EHV charges'!$D:$O,11,FALSE)),"")</f>
        <v>-</v>
      </c>
      <c r="H26" s="118" t="str">
        <f>IFERROR(IF(VLOOKUP($A26,'Annex 2 EHV charges'!$D:$O,12,FALSE)=0,"",VLOOKUP($A26,'Annex 2 EHV charges'!$D:$O,12,FALSE)),"")</f>
        <v>-</v>
      </c>
    </row>
    <row r="27" spans="1:8" ht="12.75" customHeight="1" x14ac:dyDescent="0.2">
      <c r="A27" s="115">
        <f t="array" ref="A27">IFERROR(INDEX('Annex 2 EHV charges'!$D$11:$D$259, MATCH(0, IF(ISBLANK('Annex 2 EHV charges'!$D$11:$D$259),1, COUNTIF(A$4:$A26, 'Annex 2 EHV charges'!$D$11:$D$259)), 0)),"")</f>
        <v>644</v>
      </c>
      <c r="B27" s="114">
        <f>IF($A27="","",VLOOKUP($A27,'Annex 2 EHV charges'!$D:$O,2,0))</f>
        <v>644</v>
      </c>
      <c r="C27" s="115">
        <f>IF($A27="","",VLOOKUP($A27,'Annex 2 EHV charges'!$D:$O,3,0))</f>
        <v>1300053466387</v>
      </c>
      <c r="D27" s="114" t="str">
        <f>IF($A27="","",VLOOKUP($A27,'Annex 2 EHV charges'!$D:$O,4,0))</f>
        <v>Cefn Croyes (4)</v>
      </c>
      <c r="E27" s="116" t="str">
        <f>IFERROR(IF(VLOOKUP($A27,'Annex 2 EHV charges'!$D:$O,9,FALSE)=0,"",VLOOKUP($A27,'Annex 2 EHV charges'!$D:$O,9,FALSE)),"")</f>
        <v>-</v>
      </c>
      <c r="F27" s="117" t="str">
        <f>IFERROR(IF(VLOOKUP($A27,'Annex 2 EHV charges'!$D:$O,10,FALSE)=0,"",VLOOKUP($A27,'Annex 2 EHV charges'!$D:$O,10,FALSE)),"")</f>
        <v>-</v>
      </c>
      <c r="G27" s="118" t="str">
        <f>IFERROR(IF(VLOOKUP($A27,'Annex 2 EHV charges'!$D:$O,11,FALSE)=0,"",VLOOKUP($A27,'Annex 2 EHV charges'!$D:$O,11,FALSE)),"")</f>
        <v>-</v>
      </c>
      <c r="H27" s="118" t="str">
        <f>IFERROR(IF(VLOOKUP($A27,'Annex 2 EHV charges'!$D:$O,12,FALSE)=0,"",VLOOKUP($A27,'Annex 2 EHV charges'!$D:$O,12,FALSE)),"")</f>
        <v>-</v>
      </c>
    </row>
    <row r="28" spans="1:8" ht="12.75" customHeight="1" x14ac:dyDescent="0.2">
      <c r="A28" s="115">
        <f t="array" ref="A28">IFERROR(INDEX('Annex 2 EHV charges'!$D$11:$D$259, MATCH(0, IF(ISBLANK('Annex 2 EHV charges'!$D$11:$D$259),1, COUNTIF(A$4:$A27, 'Annex 2 EHV charges'!$D$11:$D$259)), 0)),"")</f>
        <v>645</v>
      </c>
      <c r="B28" s="114">
        <f>IF($A28="","",VLOOKUP($A28,'Annex 2 EHV charges'!$D:$O,2,0))</f>
        <v>645</v>
      </c>
      <c r="C28" s="115">
        <f>IF($A28="","",VLOOKUP($A28,'Annex 2 EHV charges'!$D:$O,3,0))</f>
        <v>1300053834691</v>
      </c>
      <c r="D28" s="114" t="str">
        <f>IF($A28="","",VLOOKUP($A28,'Annex 2 EHV charges'!$D:$O,4,0))</f>
        <v>Tir Mostyn</v>
      </c>
      <c r="E28" s="116" t="str">
        <f>IFERROR(IF(VLOOKUP($A28,'Annex 2 EHV charges'!$D:$O,9,FALSE)=0,"",VLOOKUP($A28,'Annex 2 EHV charges'!$D:$O,9,FALSE)),"")</f>
        <v>-</v>
      </c>
      <c r="F28" s="117" t="str">
        <f>IFERROR(IF(VLOOKUP($A28,'Annex 2 EHV charges'!$D:$O,10,FALSE)=0,"",VLOOKUP($A28,'Annex 2 EHV charges'!$D:$O,10,FALSE)),"")</f>
        <v>-</v>
      </c>
      <c r="G28" s="118" t="str">
        <f>IFERROR(IF(VLOOKUP($A28,'Annex 2 EHV charges'!$D:$O,11,FALSE)=0,"",VLOOKUP($A28,'Annex 2 EHV charges'!$D:$O,11,FALSE)),"")</f>
        <v>-</v>
      </c>
      <c r="H28" s="118" t="str">
        <f>IFERROR(IF(VLOOKUP($A28,'Annex 2 EHV charges'!$D:$O,12,FALSE)=0,"",VLOOKUP($A28,'Annex 2 EHV charges'!$D:$O,12,FALSE)),"")</f>
        <v>-</v>
      </c>
    </row>
    <row r="29" spans="1:8" ht="12.75" customHeight="1" x14ac:dyDescent="0.2">
      <c r="A29" s="115">
        <f t="array" ref="A29">IFERROR(INDEX('Annex 2 EHV charges'!$D$11:$D$259, MATCH(0, IF(ISBLANK('Annex 2 EHV charges'!$D$11:$D$259),1, COUNTIF(A$4:$A28, 'Annex 2 EHV charges'!$D$11:$D$259)), 0)),"")</f>
        <v>646</v>
      </c>
      <c r="B29" s="114">
        <f>IF($A29="","",VLOOKUP($A29,'Annex 2 EHV charges'!$D:$O,2,0))</f>
        <v>646</v>
      </c>
      <c r="C29" s="115">
        <f>IF($A29="","",VLOOKUP($A29,'Annex 2 EHV charges'!$D:$O,3,0))</f>
        <v>1300053862796</v>
      </c>
      <c r="D29" s="114" t="str">
        <f>IF($A29="","",VLOOKUP($A29,'Annex 2 EHV charges'!$D:$O,4,0))</f>
        <v>Mynydd Clogau</v>
      </c>
      <c r="E29" s="116" t="str">
        <f>IFERROR(IF(VLOOKUP($A29,'Annex 2 EHV charges'!$D:$O,9,FALSE)=0,"",VLOOKUP($A29,'Annex 2 EHV charges'!$D:$O,9,FALSE)),"")</f>
        <v>-</v>
      </c>
      <c r="F29" s="117" t="str">
        <f>IFERROR(IF(VLOOKUP($A29,'Annex 2 EHV charges'!$D:$O,10,FALSE)=0,"",VLOOKUP($A29,'Annex 2 EHV charges'!$D:$O,10,FALSE)),"")</f>
        <v>-</v>
      </c>
      <c r="G29" s="118" t="str">
        <f>IFERROR(IF(VLOOKUP($A29,'Annex 2 EHV charges'!$D:$O,11,FALSE)=0,"",VLOOKUP($A29,'Annex 2 EHV charges'!$D:$O,11,FALSE)),"")</f>
        <v>-</v>
      </c>
      <c r="H29" s="118" t="str">
        <f>IFERROR(IF(VLOOKUP($A29,'Annex 2 EHV charges'!$D:$O,12,FALSE)=0,"",VLOOKUP($A29,'Annex 2 EHV charges'!$D:$O,12,FALSE)),"")</f>
        <v>-</v>
      </c>
    </row>
    <row r="30" spans="1:8" ht="12.75" customHeight="1" x14ac:dyDescent="0.2">
      <c r="A30" s="115">
        <f t="array" ref="A30">IFERROR(INDEX('Annex 2 EHV charges'!$D$11:$D$259, MATCH(0, IF(ISBLANK('Annex 2 EHV charges'!$D$11:$D$259),1, COUNTIF(A$4:$A29, 'Annex 2 EHV charges'!$D$11:$D$259)), 0)),"")</f>
        <v>647</v>
      </c>
      <c r="B30" s="114">
        <f>IF($A30="","",VLOOKUP($A30,'Annex 2 EHV charges'!$D:$O,2,0))</f>
        <v>647</v>
      </c>
      <c r="C30" s="115">
        <f>IF($A30="","",VLOOKUP($A30,'Annex 2 EHV charges'!$D:$O,3,0))</f>
        <v>1300053962116</v>
      </c>
      <c r="D30" s="114" t="str">
        <f>IF($A30="","",VLOOKUP($A30,'Annex 2 EHV charges'!$D:$O,4,0))</f>
        <v>Granox</v>
      </c>
      <c r="E30" s="116" t="str">
        <f>IFERROR(IF(VLOOKUP($A30,'Annex 2 EHV charges'!$D:$O,9,FALSE)=0,"",VLOOKUP($A30,'Annex 2 EHV charges'!$D:$O,9,FALSE)),"")</f>
        <v>-</v>
      </c>
      <c r="F30" s="117" t="str">
        <f>IFERROR(IF(VLOOKUP($A30,'Annex 2 EHV charges'!$D:$O,10,FALSE)=0,"",VLOOKUP($A30,'Annex 2 EHV charges'!$D:$O,10,FALSE)),"")</f>
        <v>-</v>
      </c>
      <c r="G30" s="118" t="str">
        <f>IFERROR(IF(VLOOKUP($A30,'Annex 2 EHV charges'!$D:$O,11,FALSE)=0,"",VLOOKUP($A30,'Annex 2 EHV charges'!$D:$O,11,FALSE)),"")</f>
        <v>-</v>
      </c>
      <c r="H30" s="118" t="str">
        <f>IFERROR(IF(VLOOKUP($A30,'Annex 2 EHV charges'!$D:$O,12,FALSE)=0,"",VLOOKUP($A30,'Annex 2 EHV charges'!$D:$O,12,FALSE)),"")</f>
        <v>-</v>
      </c>
    </row>
    <row r="31" spans="1:8" ht="12.75" customHeight="1" x14ac:dyDescent="0.2">
      <c r="A31" s="115">
        <f t="array" ref="A31">IFERROR(INDEX('Annex 2 EHV charges'!$D$11:$D$259, MATCH(0, IF(ISBLANK('Annex 2 EHV charges'!$D$11:$D$259),1, COUNTIF(A$4:$A30, 'Annex 2 EHV charges'!$D$11:$D$259)), 0)),"")</f>
        <v>651</v>
      </c>
      <c r="B31" s="114">
        <f>IF($A31="","",VLOOKUP($A31,'Annex 2 EHV charges'!$D:$O,2,0))</f>
        <v>651</v>
      </c>
      <c r="C31" s="115">
        <f>IF($A31="","",VLOOKUP($A31,'Annex 2 EHV charges'!$D:$O,3,0))</f>
        <v>1300060499094</v>
      </c>
      <c r="D31" s="114" t="str">
        <f>IF($A31="","",VLOOKUP($A31,'Annex 2 EHV charges'!$D:$O,4,0))</f>
        <v>Tai Moelion</v>
      </c>
      <c r="E31" s="116" t="str">
        <f>IFERROR(IF(VLOOKUP($A31,'Annex 2 EHV charges'!$D:$O,9,FALSE)=0,"",VLOOKUP($A31,'Annex 2 EHV charges'!$D:$O,9,FALSE)),"")</f>
        <v>-</v>
      </c>
      <c r="F31" s="117">
        <f>IFERROR(IF(VLOOKUP($A31,'Annex 2 EHV charges'!$D:$O,10,FALSE)=0,"",VLOOKUP($A31,'Annex 2 EHV charges'!$D:$O,10,FALSE)),"")</f>
        <v>1207.79</v>
      </c>
      <c r="G31" s="118">
        <f>IFERROR(IF(VLOOKUP($A31,'Annex 2 EHV charges'!$D:$O,11,FALSE)=0,"",VLOOKUP($A31,'Annex 2 EHV charges'!$D:$O,11,FALSE)),"")</f>
        <v>0.05</v>
      </c>
      <c r="H31" s="118">
        <f>IFERROR(IF(VLOOKUP($A31,'Annex 2 EHV charges'!$D:$O,12,FALSE)=0,"",VLOOKUP($A31,'Annex 2 EHV charges'!$D:$O,12,FALSE)),"")</f>
        <v>0.05</v>
      </c>
    </row>
    <row r="32" spans="1:8" ht="12.75" customHeight="1" x14ac:dyDescent="0.2">
      <c r="A32" s="115">
        <f t="array" ref="A32">IFERROR(INDEX('Annex 2 EHV charges'!$D$11:$D$259, MATCH(0, IF(ISBLANK('Annex 2 EHV charges'!$D$11:$D$259),1, COUNTIF(A$4:$A31, 'Annex 2 EHV charges'!$D$11:$D$259)), 0)),"")</f>
        <v>649</v>
      </c>
      <c r="B32" s="114">
        <f>IF($A32="","",VLOOKUP($A32,'Annex 2 EHV charges'!$D:$O,2,0))</f>
        <v>649</v>
      </c>
      <c r="C32" s="115">
        <f>IF($A32="","",VLOOKUP($A32,'Annex 2 EHV charges'!$D:$O,3,0))</f>
        <v>1300054624405</v>
      </c>
      <c r="D32" s="114" t="str">
        <f>IF($A32="","",VLOOKUP($A32,'Annex 2 EHV charges'!$D:$O,4,0))</f>
        <v>Braich Ddu</v>
      </c>
      <c r="E32" s="116" t="str">
        <f>IFERROR(IF(VLOOKUP($A32,'Annex 2 EHV charges'!$D:$O,9,FALSE)=0,"",VLOOKUP($A32,'Annex 2 EHV charges'!$D:$O,9,FALSE)),"")</f>
        <v>-</v>
      </c>
      <c r="F32" s="117" t="str">
        <f>IFERROR(IF(VLOOKUP($A32,'Annex 2 EHV charges'!$D:$O,10,FALSE)=0,"",VLOOKUP($A32,'Annex 2 EHV charges'!$D:$O,10,FALSE)),"")</f>
        <v>-</v>
      </c>
      <c r="G32" s="118" t="str">
        <f>IFERROR(IF(VLOOKUP($A32,'Annex 2 EHV charges'!$D:$O,11,FALSE)=0,"",VLOOKUP($A32,'Annex 2 EHV charges'!$D:$O,11,FALSE)),"")</f>
        <v>-</v>
      </c>
      <c r="H32" s="118" t="str">
        <f>IFERROR(IF(VLOOKUP($A32,'Annex 2 EHV charges'!$D:$O,12,FALSE)=0,"",VLOOKUP($A32,'Annex 2 EHV charges'!$D:$O,12,FALSE)),"")</f>
        <v>-</v>
      </c>
    </row>
    <row r="33" spans="1:8" ht="12.75" customHeight="1" x14ac:dyDescent="0.2">
      <c r="A33" s="115">
        <f t="array" ref="A33">IFERROR(INDEX('Annex 2 EHV charges'!$D$11:$D$259, MATCH(0, IF(ISBLANK('Annex 2 EHV charges'!$D$11:$D$259),1, COUNTIF(A$4:$A32, 'Annex 2 EHV charges'!$D$11:$D$259)), 0)),"")</f>
        <v>652</v>
      </c>
      <c r="B33" s="114">
        <f>IF($A33="","",VLOOKUP($A33,'Annex 2 EHV charges'!$D:$O,2,0))</f>
        <v>652</v>
      </c>
      <c r="C33" s="115">
        <f>IF($A33="","",VLOOKUP($A33,'Annex 2 EHV charges'!$D:$O,3,0))</f>
        <v>1300060668372</v>
      </c>
      <c r="D33" s="114" t="str">
        <f>IF($A33="","",VLOOKUP($A33,'Annex 2 EHV charges'!$D:$O,4,0))</f>
        <v>Widnes Biomass</v>
      </c>
      <c r="E33" s="116" t="str">
        <f>IFERROR(IF(VLOOKUP($A33,'Annex 2 EHV charges'!$D:$O,9,FALSE)=0,"",VLOOKUP($A33,'Annex 2 EHV charges'!$D:$O,9,FALSE)),"")</f>
        <v>-</v>
      </c>
      <c r="F33" s="117">
        <f>IFERROR(IF(VLOOKUP($A33,'Annex 2 EHV charges'!$D:$O,10,FALSE)=0,"",VLOOKUP($A33,'Annex 2 EHV charges'!$D:$O,10,FALSE)),"")</f>
        <v>4485.47</v>
      </c>
      <c r="G33" s="118">
        <f>IFERROR(IF(VLOOKUP($A33,'Annex 2 EHV charges'!$D:$O,11,FALSE)=0,"",VLOOKUP($A33,'Annex 2 EHV charges'!$D:$O,11,FALSE)),"")</f>
        <v>0.05</v>
      </c>
      <c r="H33" s="118">
        <f>IFERROR(IF(VLOOKUP($A33,'Annex 2 EHV charges'!$D:$O,12,FALSE)=0,"",VLOOKUP($A33,'Annex 2 EHV charges'!$D:$O,12,FALSE)),"")</f>
        <v>0.05</v>
      </c>
    </row>
    <row r="34" spans="1:8" ht="12.75" customHeight="1" x14ac:dyDescent="0.2">
      <c r="A34" s="115">
        <f t="array" ref="A34">IFERROR(INDEX('Annex 2 EHV charges'!$D$11:$D$259, MATCH(0, IF(ISBLANK('Annex 2 EHV charges'!$D$11:$D$259),1, COUNTIF(A$4:$A33, 'Annex 2 EHV charges'!$D$11:$D$259)), 0)),"")</f>
        <v>611</v>
      </c>
      <c r="B34" s="114">
        <f>IF($A34="","",VLOOKUP($A34,'Annex 2 EHV charges'!$D:$O,2,0))</f>
        <v>611</v>
      </c>
      <c r="C34" s="115">
        <f>IF($A34="","",VLOOKUP($A34,'Annex 2 EHV charges'!$D:$O,3,0))</f>
        <v>1300054914140</v>
      </c>
      <c r="D34" s="114" t="str">
        <f>IF($A34="","",VLOOKUP($A34,'Annex 2 EHV charges'!$D:$O,4,0))</f>
        <v>Moel Maelogan 2</v>
      </c>
      <c r="E34" s="116" t="str">
        <f>IFERROR(IF(VLOOKUP($A34,'Annex 2 EHV charges'!$D:$O,9,FALSE)=0,"",VLOOKUP($A34,'Annex 2 EHV charges'!$D:$O,9,FALSE)),"")</f>
        <v>-</v>
      </c>
      <c r="F34" s="117">
        <f>IFERROR(IF(VLOOKUP($A34,'Annex 2 EHV charges'!$D:$O,10,FALSE)=0,"",VLOOKUP($A34,'Annex 2 EHV charges'!$D:$O,10,FALSE)),"")</f>
        <v>384.13</v>
      </c>
      <c r="G34" s="118">
        <f>IFERROR(IF(VLOOKUP($A34,'Annex 2 EHV charges'!$D:$O,11,FALSE)=0,"",VLOOKUP($A34,'Annex 2 EHV charges'!$D:$O,11,FALSE)),"")</f>
        <v>0.05</v>
      </c>
      <c r="H34" s="118">
        <f>IFERROR(IF(VLOOKUP($A34,'Annex 2 EHV charges'!$D:$O,12,FALSE)=0,"",VLOOKUP($A34,'Annex 2 EHV charges'!$D:$O,12,FALSE)),"")</f>
        <v>0.05</v>
      </c>
    </row>
    <row r="35" spans="1:8" ht="12.75" customHeight="1" x14ac:dyDescent="0.2">
      <c r="A35" s="115">
        <f t="array" ref="A35">IFERROR(INDEX('Annex 2 EHV charges'!$D$11:$D$259, MATCH(0, IF(ISBLANK('Annex 2 EHV charges'!$D$11:$D$259),1, COUNTIF(A$4:$A34, 'Annex 2 EHV charges'!$D$11:$D$259)), 0)),"")</f>
        <v>654</v>
      </c>
      <c r="B35" s="114">
        <f>IF($A35="","",VLOOKUP($A35,'Annex 2 EHV charges'!$D:$O,2,0))</f>
        <v>654</v>
      </c>
      <c r="C35" s="115">
        <f>IF($A35="","",VLOOKUP($A35,'Annex 2 EHV charges'!$D:$O,3,0))</f>
        <v>1300060138739</v>
      </c>
      <c r="D35" s="114" t="str">
        <f>IF($A35="","",VLOOKUP($A35,'Annex 2 EHV charges'!$D:$O,4,0))</f>
        <v>Wern Ddu</v>
      </c>
      <c r="E35" s="116" t="str">
        <f>IFERROR(IF(VLOOKUP($A35,'Annex 2 EHV charges'!$D:$O,9,FALSE)=0,"",VLOOKUP($A35,'Annex 2 EHV charges'!$D:$O,9,FALSE)),"")</f>
        <v>-</v>
      </c>
      <c r="F35" s="117">
        <f>IFERROR(IF(VLOOKUP($A35,'Annex 2 EHV charges'!$D:$O,10,FALSE)=0,"",VLOOKUP($A35,'Annex 2 EHV charges'!$D:$O,10,FALSE)),"")</f>
        <v>2488.56</v>
      </c>
      <c r="G35" s="118">
        <f>IFERROR(IF(VLOOKUP($A35,'Annex 2 EHV charges'!$D:$O,11,FALSE)=0,"",VLOOKUP($A35,'Annex 2 EHV charges'!$D:$O,11,FALSE)),"")</f>
        <v>0.05</v>
      </c>
      <c r="H35" s="118">
        <f>IFERROR(IF(VLOOKUP($A35,'Annex 2 EHV charges'!$D:$O,12,FALSE)=0,"",VLOOKUP($A35,'Annex 2 EHV charges'!$D:$O,12,FALSE)),"")</f>
        <v>0.05</v>
      </c>
    </row>
    <row r="36" spans="1:8" ht="12.75" customHeight="1" x14ac:dyDescent="0.2">
      <c r="A36" s="115">
        <f t="array" ref="A36">IFERROR(INDEX('Annex 2 EHV charges'!$D$11:$D$259, MATCH(0, IF(ISBLANK('Annex 2 EHV charges'!$D$11:$D$259),1, COUNTIF(A$4:$A35, 'Annex 2 EHV charges'!$D$11:$D$259)), 0)),"")</f>
        <v>656</v>
      </c>
      <c r="B36" s="114">
        <f>IF($A36="","",VLOOKUP($A36,'Annex 2 EHV charges'!$D:$O,2,0))</f>
        <v>656</v>
      </c>
      <c r="C36" s="115">
        <f>IF($A36="","",VLOOKUP($A36,'Annex 2 EHV charges'!$D:$O,3,0))</f>
        <v>1300060102608</v>
      </c>
      <c r="D36" s="114" t="str">
        <f>IF($A36="","",VLOOKUP($A36,'Annex 2 EHV charges'!$D:$O,4,0))</f>
        <v>Rhyl Flats</v>
      </c>
      <c r="E36" s="116" t="str">
        <f>IFERROR(IF(VLOOKUP($A36,'Annex 2 EHV charges'!$D:$O,9,FALSE)=0,"",VLOOKUP($A36,'Annex 2 EHV charges'!$D:$O,9,FALSE)),"")</f>
        <v>-</v>
      </c>
      <c r="F36" s="117">
        <f>IFERROR(IF(VLOOKUP($A36,'Annex 2 EHV charges'!$D:$O,10,FALSE)=0,"",VLOOKUP($A36,'Annex 2 EHV charges'!$D:$O,10,FALSE)),"")</f>
        <v>15389.26</v>
      </c>
      <c r="G36" s="118">
        <f>IFERROR(IF(VLOOKUP($A36,'Annex 2 EHV charges'!$D:$O,11,FALSE)=0,"",VLOOKUP($A36,'Annex 2 EHV charges'!$D:$O,11,FALSE)),"")</f>
        <v>0.05</v>
      </c>
      <c r="H36" s="118">
        <f>IFERROR(IF(VLOOKUP($A36,'Annex 2 EHV charges'!$D:$O,12,FALSE)=0,"",VLOOKUP($A36,'Annex 2 EHV charges'!$D:$O,12,FALSE)),"")</f>
        <v>0.05</v>
      </c>
    </row>
    <row r="37" spans="1:8" ht="12.75" customHeight="1" x14ac:dyDescent="0.2">
      <c r="A37" s="115">
        <f t="array" ref="A37">IFERROR(INDEX('Annex 2 EHV charges'!$D$11:$D$259, MATCH(0, IF(ISBLANK('Annex 2 EHV charges'!$D$11:$D$259),1, COUNTIF(A$4:$A36, 'Annex 2 EHV charges'!$D$11:$D$259)), 0)),"")</f>
        <v>665</v>
      </c>
      <c r="B37" s="114">
        <f>IF($A37="","",VLOOKUP($A37,'Annex 2 EHV charges'!$D:$O,2,0))</f>
        <v>665</v>
      </c>
      <c r="C37" s="115">
        <f>IF($A37="","",VLOOKUP($A37,'Annex 2 EHV charges'!$D:$O,3,0))</f>
        <v>1300038004491</v>
      </c>
      <c r="D37" s="114" t="str">
        <f>IF($A37="","",VLOOKUP($A37,'Annex 2 EHV charges'!$D:$O,4,0))</f>
        <v>Cemmaes B</v>
      </c>
      <c r="E37" s="116" t="str">
        <f>IFERROR(IF(VLOOKUP($A37,'Annex 2 EHV charges'!$D:$O,9,FALSE)=0,"",VLOOKUP($A37,'Annex 2 EHV charges'!$D:$O,9,FALSE)),"")</f>
        <v>-</v>
      </c>
      <c r="F37" s="117" t="str">
        <f>IFERROR(IF(VLOOKUP($A37,'Annex 2 EHV charges'!$D:$O,10,FALSE)=0,"",VLOOKUP($A37,'Annex 2 EHV charges'!$D:$O,10,FALSE)),"")</f>
        <v>-</v>
      </c>
      <c r="G37" s="118" t="str">
        <f>IFERROR(IF(VLOOKUP($A37,'Annex 2 EHV charges'!$D:$O,11,FALSE)=0,"",VLOOKUP($A37,'Annex 2 EHV charges'!$D:$O,11,FALSE)),"")</f>
        <v>-</v>
      </c>
      <c r="H37" s="118" t="str">
        <f>IFERROR(IF(VLOOKUP($A37,'Annex 2 EHV charges'!$D:$O,12,FALSE)=0,"",VLOOKUP($A37,'Annex 2 EHV charges'!$D:$O,12,FALSE)),"")</f>
        <v>-</v>
      </c>
    </row>
    <row r="38" spans="1:8" ht="12.75" customHeight="1" x14ac:dyDescent="0.2">
      <c r="A38" s="115">
        <f t="array" ref="A38">IFERROR(INDEX('Annex 2 EHV charges'!$D$11:$D$259, MATCH(0, IF(ISBLANK('Annex 2 EHV charges'!$D$11:$D$259),1, COUNTIF(A$4:$A37, 'Annex 2 EHV charges'!$D$11:$D$259)), 0)),"")</f>
        <v>666</v>
      </c>
      <c r="B38" s="114">
        <f>IF($A38="","",VLOOKUP($A38,'Annex 2 EHV charges'!$D:$O,2,0))</f>
        <v>666</v>
      </c>
      <c r="C38" s="115">
        <f>IF($A38="","",VLOOKUP($A38,'Annex 2 EHV charges'!$D:$O,3,0))</f>
        <v>1300037983746</v>
      </c>
      <c r="D38" s="114" t="str">
        <f>IF($A38="","",VLOOKUP($A38,'Annex 2 EHV charges'!$D:$O,4,0))</f>
        <v>Penrhyddlan</v>
      </c>
      <c r="E38" s="116" t="str">
        <f>IFERROR(IF(VLOOKUP($A38,'Annex 2 EHV charges'!$D:$O,9,FALSE)=0,"",VLOOKUP($A38,'Annex 2 EHV charges'!$D:$O,9,FALSE)),"")</f>
        <v>-</v>
      </c>
      <c r="F38" s="117">
        <f>IFERROR(IF(VLOOKUP($A38,'Annex 2 EHV charges'!$D:$O,10,FALSE)=0,"",VLOOKUP($A38,'Annex 2 EHV charges'!$D:$O,10,FALSE)),"")</f>
        <v>1770.8</v>
      </c>
      <c r="G38" s="118">
        <f>IFERROR(IF(VLOOKUP($A38,'Annex 2 EHV charges'!$D:$O,11,FALSE)=0,"",VLOOKUP($A38,'Annex 2 EHV charges'!$D:$O,11,FALSE)),"")</f>
        <v>0.05</v>
      </c>
      <c r="H38" s="118">
        <f>IFERROR(IF(VLOOKUP($A38,'Annex 2 EHV charges'!$D:$O,12,FALSE)=0,"",VLOOKUP($A38,'Annex 2 EHV charges'!$D:$O,12,FALSE)),"")</f>
        <v>0.05</v>
      </c>
    </row>
    <row r="39" spans="1:8" ht="12.75" customHeight="1" x14ac:dyDescent="0.2">
      <c r="A39" s="115">
        <f t="array" ref="A39">IFERROR(INDEX('Annex 2 EHV charges'!$D$11:$D$259, MATCH(0, IF(ISBLANK('Annex 2 EHV charges'!$D$11:$D$259),1, COUNTIF(A$4:$A38, 'Annex 2 EHV charges'!$D$11:$D$259)), 0)),"")</f>
        <v>667</v>
      </c>
      <c r="B39" s="114">
        <f>IF($A39="","",VLOOKUP($A39,'Annex 2 EHV charges'!$D:$O,2,0))</f>
        <v>667</v>
      </c>
      <c r="C39" s="115">
        <f>IF($A39="","",VLOOKUP($A39,'Annex 2 EHV charges'!$D:$O,3,0))</f>
        <v>1300037983764</v>
      </c>
      <c r="D39" s="114" t="str">
        <f>IF($A39="","",VLOOKUP($A39,'Annex 2 EHV charges'!$D:$O,4,0))</f>
        <v>Llidartywaun</v>
      </c>
      <c r="E39" s="116" t="str">
        <f>IFERROR(IF(VLOOKUP($A39,'Annex 2 EHV charges'!$D:$O,9,FALSE)=0,"",VLOOKUP($A39,'Annex 2 EHV charges'!$D:$O,9,FALSE)),"")</f>
        <v>-</v>
      </c>
      <c r="F39" s="117">
        <f>IFERROR(IF(VLOOKUP($A39,'Annex 2 EHV charges'!$D:$O,10,FALSE)=0,"",VLOOKUP($A39,'Annex 2 EHV charges'!$D:$O,10,FALSE)),"")</f>
        <v>1771.8</v>
      </c>
      <c r="G39" s="118">
        <f>IFERROR(IF(VLOOKUP($A39,'Annex 2 EHV charges'!$D:$O,11,FALSE)=0,"",VLOOKUP($A39,'Annex 2 EHV charges'!$D:$O,11,FALSE)),"")</f>
        <v>0.05</v>
      </c>
      <c r="H39" s="118">
        <f>IFERROR(IF(VLOOKUP($A39,'Annex 2 EHV charges'!$D:$O,12,FALSE)=0,"",VLOOKUP($A39,'Annex 2 EHV charges'!$D:$O,12,FALSE)),"")</f>
        <v>0.05</v>
      </c>
    </row>
    <row r="40" spans="1:8" ht="12.75" customHeight="1" x14ac:dyDescent="0.2">
      <c r="A40" s="115">
        <f t="array" ref="A40">IFERROR(INDEX('Annex 2 EHV charges'!$D$11:$D$259, MATCH(0, IF(ISBLANK('Annex 2 EHV charges'!$D$11:$D$259),1, COUNTIF(A$4:$A39, 'Annex 2 EHV charges'!$D$11:$D$259)), 0)),"")</f>
        <v>668</v>
      </c>
      <c r="B40" s="114">
        <f>IF($A40="","",VLOOKUP($A40,'Annex 2 EHV charges'!$D:$O,2,0))</f>
        <v>668</v>
      </c>
      <c r="C40" s="115">
        <f>IF($A40="","",VLOOKUP($A40,'Annex 2 EHV charges'!$D:$O,3,0))</f>
        <v>1300050649381</v>
      </c>
      <c r="D40" s="114" t="str">
        <f>IF($A40="","",VLOOKUP($A40,'Annex 2 EHV charges'!$D:$O,4,0))</f>
        <v>Rhyd y Groes</v>
      </c>
      <c r="E40" s="116" t="str">
        <f>IFERROR(IF(VLOOKUP($A40,'Annex 2 EHV charges'!$D:$O,9,FALSE)=0,"",VLOOKUP($A40,'Annex 2 EHV charges'!$D:$O,9,FALSE)),"")</f>
        <v>-</v>
      </c>
      <c r="F40" s="117">
        <f>IFERROR(IF(VLOOKUP($A40,'Annex 2 EHV charges'!$D:$O,10,FALSE)=0,"",VLOOKUP($A40,'Annex 2 EHV charges'!$D:$O,10,FALSE)),"")</f>
        <v>714.91</v>
      </c>
      <c r="G40" s="118">
        <f>IFERROR(IF(VLOOKUP($A40,'Annex 2 EHV charges'!$D:$O,11,FALSE)=0,"",VLOOKUP($A40,'Annex 2 EHV charges'!$D:$O,11,FALSE)),"")</f>
        <v>0.05</v>
      </c>
      <c r="H40" s="118">
        <f>IFERROR(IF(VLOOKUP($A40,'Annex 2 EHV charges'!$D:$O,12,FALSE)=0,"",VLOOKUP($A40,'Annex 2 EHV charges'!$D:$O,12,FALSE)),"")</f>
        <v>0.05</v>
      </c>
    </row>
    <row r="41" spans="1:8" ht="12.75" customHeight="1" x14ac:dyDescent="0.2">
      <c r="A41" s="115">
        <f t="array" ref="A41">IFERROR(INDEX('Annex 2 EHV charges'!$D$11:$D$259, MATCH(0, IF(ISBLANK('Annex 2 EHV charges'!$D$11:$D$259),1, COUNTIF(A$4:$A40, 'Annex 2 EHV charges'!$D$11:$D$259)), 0)),"")</f>
        <v>669</v>
      </c>
      <c r="B41" s="114">
        <f>IF($A41="","",VLOOKUP($A41,'Annex 2 EHV charges'!$D:$O,2,0))</f>
        <v>669</v>
      </c>
      <c r="C41" s="115">
        <f>IF($A41="","",VLOOKUP($A41,'Annex 2 EHV charges'!$D:$O,3,0))</f>
        <v>1300050649070</v>
      </c>
      <c r="D41" s="114" t="str">
        <f>IF($A41="","",VLOOKUP($A41,'Annex 2 EHV charges'!$D:$O,4,0))</f>
        <v>Llangwyrfon</v>
      </c>
      <c r="E41" s="116" t="str">
        <f>IFERROR(IF(VLOOKUP($A41,'Annex 2 EHV charges'!$D:$O,9,FALSE)=0,"",VLOOKUP($A41,'Annex 2 EHV charges'!$D:$O,9,FALSE)),"")</f>
        <v>-</v>
      </c>
      <c r="F41" s="117">
        <f>IFERROR(IF(VLOOKUP($A41,'Annex 2 EHV charges'!$D:$O,10,FALSE)=0,"",VLOOKUP($A41,'Annex 2 EHV charges'!$D:$O,10,FALSE)),"")</f>
        <v>3351.15</v>
      </c>
      <c r="G41" s="118">
        <f>IFERROR(IF(VLOOKUP($A41,'Annex 2 EHV charges'!$D:$O,11,FALSE)=0,"",VLOOKUP($A41,'Annex 2 EHV charges'!$D:$O,11,FALSE)),"")</f>
        <v>0.05</v>
      </c>
      <c r="H41" s="118">
        <f>IFERROR(IF(VLOOKUP($A41,'Annex 2 EHV charges'!$D:$O,12,FALSE)=0,"",VLOOKUP($A41,'Annex 2 EHV charges'!$D:$O,12,FALSE)),"")</f>
        <v>0.05</v>
      </c>
    </row>
    <row r="42" spans="1:8" ht="12.75" customHeight="1" x14ac:dyDescent="0.2">
      <c r="A42" s="115">
        <f t="array" ref="A42">IFERROR(INDEX('Annex 2 EHV charges'!$D$11:$D$259, MATCH(0, IF(ISBLANK('Annex 2 EHV charges'!$D$11:$D$259),1, COUNTIF(A$4:$A41, 'Annex 2 EHV charges'!$D$11:$D$259)), 0)),"")</f>
        <v>671</v>
      </c>
      <c r="B42" s="114">
        <f>IF($A42="","",VLOOKUP($A42,'Annex 2 EHV charges'!$D:$O,2,0))</f>
        <v>671</v>
      </c>
      <c r="C42" s="115">
        <f>IF($A42="","",VLOOKUP($A42,'Annex 2 EHV charges'!$D:$O,3,0))</f>
        <v>1300037984002</v>
      </c>
      <c r="D42" s="114" t="str">
        <f>IF($A42="","",VLOOKUP($A42,'Annex 2 EHV charges'!$D:$O,4,0))</f>
        <v>Rheidol</v>
      </c>
      <c r="E42" s="116" t="str">
        <f>IFERROR(IF(VLOOKUP($A42,'Annex 2 EHV charges'!$D:$O,9,FALSE)=0,"",VLOOKUP($A42,'Annex 2 EHV charges'!$D:$O,9,FALSE)),"")</f>
        <v>-</v>
      </c>
      <c r="F42" s="117">
        <f>IFERROR(IF(VLOOKUP($A42,'Annex 2 EHV charges'!$D:$O,10,FALSE)=0,"",VLOOKUP($A42,'Annex 2 EHV charges'!$D:$O,10,FALSE)),"")</f>
        <v>995.91</v>
      </c>
      <c r="G42" s="118">
        <f>IFERROR(IF(VLOOKUP($A42,'Annex 2 EHV charges'!$D:$O,11,FALSE)=0,"",VLOOKUP($A42,'Annex 2 EHV charges'!$D:$O,11,FALSE)),"")</f>
        <v>0.05</v>
      </c>
      <c r="H42" s="118">
        <f>IFERROR(IF(VLOOKUP($A42,'Annex 2 EHV charges'!$D:$O,12,FALSE)=0,"",VLOOKUP($A42,'Annex 2 EHV charges'!$D:$O,12,FALSE)),"")</f>
        <v>0.05</v>
      </c>
    </row>
    <row r="43" spans="1:8" ht="12.75" customHeight="1" x14ac:dyDescent="0.2">
      <c r="A43" s="115">
        <f t="array" ref="A43">IFERROR(INDEX('Annex 2 EHV charges'!$D$11:$D$259, MATCH(0, IF(ISBLANK('Annex 2 EHV charges'!$D$11:$D$259),1, COUNTIF(A$4:$A42, 'Annex 2 EHV charges'!$D$11:$D$259)), 0)),"")</f>
        <v>672</v>
      </c>
      <c r="B43" s="114">
        <f>IF($A43="","",VLOOKUP($A43,'Annex 2 EHV charges'!$D:$O,2,0))</f>
        <v>672</v>
      </c>
      <c r="C43" s="115">
        <f>IF($A43="","",VLOOKUP($A43,'Annex 2 EHV charges'!$D:$O,3,0))</f>
        <v>1300037983922</v>
      </c>
      <c r="D43" s="114" t="str">
        <f>IF($A43="","",VLOOKUP($A43,'Annex 2 EHV charges'!$D:$O,4,0))</f>
        <v>Carno B</v>
      </c>
      <c r="E43" s="116" t="str">
        <f>IFERROR(IF(VLOOKUP($A43,'Annex 2 EHV charges'!$D:$O,9,FALSE)=0,"",VLOOKUP($A43,'Annex 2 EHV charges'!$D:$O,9,FALSE)),"")</f>
        <v>-</v>
      </c>
      <c r="F43" s="117" t="str">
        <f>IFERROR(IF(VLOOKUP($A43,'Annex 2 EHV charges'!$D:$O,10,FALSE)=0,"",VLOOKUP($A43,'Annex 2 EHV charges'!$D:$O,10,FALSE)),"")</f>
        <v>-</v>
      </c>
      <c r="G43" s="118" t="str">
        <f>IFERROR(IF(VLOOKUP($A43,'Annex 2 EHV charges'!$D:$O,11,FALSE)=0,"",VLOOKUP($A43,'Annex 2 EHV charges'!$D:$O,11,FALSE)),"")</f>
        <v>-</v>
      </c>
      <c r="H43" s="118" t="str">
        <f>IFERROR(IF(VLOOKUP($A43,'Annex 2 EHV charges'!$D:$O,12,FALSE)=0,"",VLOOKUP($A43,'Annex 2 EHV charges'!$D:$O,12,FALSE)),"")</f>
        <v>-</v>
      </c>
    </row>
    <row r="44" spans="1:8" ht="12.75" customHeight="1" x14ac:dyDescent="0.2">
      <c r="A44" s="115">
        <f t="array" ref="A44">IFERROR(INDEX('Annex 2 EHV charges'!$D$11:$D$259, MATCH(0, IF(ISBLANK('Annex 2 EHV charges'!$D$11:$D$259),1, COUNTIF(A$4:$A43, 'Annex 2 EHV charges'!$D$11:$D$259)), 0)),"")</f>
        <v>673</v>
      </c>
      <c r="B44" s="114">
        <f>IF($A44="","",VLOOKUP($A44,'Annex 2 EHV charges'!$D:$O,2,0))</f>
        <v>673</v>
      </c>
      <c r="C44" s="115">
        <f>IF($A44="","",VLOOKUP($A44,'Annex 2 EHV charges'!$D:$O,3,0))</f>
        <v>1300037983904</v>
      </c>
      <c r="D44" s="114" t="str">
        <f>IF($A44="","",VLOOKUP($A44,'Annex 2 EHV charges'!$D:$O,4,0))</f>
        <v>Carno A</v>
      </c>
      <c r="E44" s="116" t="str">
        <f>IFERROR(IF(VLOOKUP($A44,'Annex 2 EHV charges'!$D:$O,9,FALSE)=0,"",VLOOKUP($A44,'Annex 2 EHV charges'!$D:$O,9,FALSE)),"")</f>
        <v>-</v>
      </c>
      <c r="F44" s="117" t="str">
        <f>IFERROR(IF(VLOOKUP($A44,'Annex 2 EHV charges'!$D:$O,10,FALSE)=0,"",VLOOKUP($A44,'Annex 2 EHV charges'!$D:$O,10,FALSE)),"")</f>
        <v>-</v>
      </c>
      <c r="G44" s="118" t="str">
        <f>IFERROR(IF(VLOOKUP($A44,'Annex 2 EHV charges'!$D:$O,11,FALSE)=0,"",VLOOKUP($A44,'Annex 2 EHV charges'!$D:$O,11,FALSE)),"")</f>
        <v>-</v>
      </c>
      <c r="H44" s="118" t="str">
        <f>IFERROR(IF(VLOOKUP($A44,'Annex 2 EHV charges'!$D:$O,12,FALSE)=0,"",VLOOKUP($A44,'Annex 2 EHV charges'!$D:$O,12,FALSE)),"")</f>
        <v>-</v>
      </c>
    </row>
    <row r="45" spans="1:8" ht="12.75" customHeight="1" x14ac:dyDescent="0.2">
      <c r="A45" s="115">
        <f t="array" ref="A45">IFERROR(INDEX('Annex 2 EHV charges'!$D$11:$D$259, MATCH(0, IF(ISBLANK('Annex 2 EHV charges'!$D$11:$D$259),1, COUNTIF(A$4:$A44, 'Annex 2 EHV charges'!$D$11:$D$259)), 0)),"")</f>
        <v>674</v>
      </c>
      <c r="B45" s="114">
        <f>IF($A45="","",VLOOKUP($A45,'Annex 2 EHV charges'!$D:$O,2,0))</f>
        <v>674</v>
      </c>
      <c r="C45" s="115">
        <f>IF($A45="","",VLOOKUP($A45,'Annex 2 EHV charges'!$D:$O,3,0))</f>
        <v>1300050649390</v>
      </c>
      <c r="D45" s="114" t="str">
        <f>IF($A45="","",VLOOKUP($A45,'Annex 2 EHV charges'!$D:$O,4,0))</f>
        <v>Trysglwyn</v>
      </c>
      <c r="E45" s="116" t="str">
        <f>IFERROR(IF(VLOOKUP($A45,'Annex 2 EHV charges'!$D:$O,9,FALSE)=0,"",VLOOKUP($A45,'Annex 2 EHV charges'!$D:$O,9,FALSE)),"")</f>
        <v>-</v>
      </c>
      <c r="F45" s="117" t="str">
        <f>IFERROR(IF(VLOOKUP($A45,'Annex 2 EHV charges'!$D:$O,10,FALSE)=0,"",VLOOKUP($A45,'Annex 2 EHV charges'!$D:$O,10,FALSE)),"")</f>
        <v>-</v>
      </c>
      <c r="G45" s="118" t="str">
        <f>IFERROR(IF(VLOOKUP($A45,'Annex 2 EHV charges'!$D:$O,11,FALSE)=0,"",VLOOKUP($A45,'Annex 2 EHV charges'!$D:$O,11,FALSE)),"")</f>
        <v>-</v>
      </c>
      <c r="H45" s="118" t="str">
        <f>IFERROR(IF(VLOOKUP($A45,'Annex 2 EHV charges'!$D:$O,12,FALSE)=0,"",VLOOKUP($A45,'Annex 2 EHV charges'!$D:$O,12,FALSE)),"")</f>
        <v>-</v>
      </c>
    </row>
    <row r="46" spans="1:8" ht="12.75" customHeight="1" x14ac:dyDescent="0.2">
      <c r="A46" s="115">
        <f t="array" ref="A46">IFERROR(INDEX('Annex 2 EHV charges'!$D$11:$D$259, MATCH(0, IF(ISBLANK('Annex 2 EHV charges'!$D$11:$D$259),1, COUNTIF(A$4:$A45, 'Annex 2 EHV charges'!$D$11:$D$259)), 0)),"")</f>
        <v>675</v>
      </c>
      <c r="B46" s="114">
        <f>IF($A46="","",VLOOKUP($A46,'Annex 2 EHV charges'!$D:$O,2,0))</f>
        <v>675</v>
      </c>
      <c r="C46" s="115">
        <f>IF($A46="","",VLOOKUP($A46,'Annex 2 EHV charges'!$D:$O,3,0))</f>
        <v>1300050649415</v>
      </c>
      <c r="D46" s="114" t="str">
        <f>IF($A46="","",VLOOKUP($A46,'Annex 2 EHV charges'!$D:$O,4,0))</f>
        <v>Llanabo</v>
      </c>
      <c r="E46" s="116" t="str">
        <f>IFERROR(IF(VLOOKUP($A46,'Annex 2 EHV charges'!$D:$O,9,FALSE)=0,"",VLOOKUP($A46,'Annex 2 EHV charges'!$D:$O,9,FALSE)),"")</f>
        <v>-</v>
      </c>
      <c r="F46" s="117" t="str">
        <f>IFERROR(IF(VLOOKUP($A46,'Annex 2 EHV charges'!$D:$O,10,FALSE)=0,"",VLOOKUP($A46,'Annex 2 EHV charges'!$D:$O,10,FALSE)),"")</f>
        <v>-</v>
      </c>
      <c r="G46" s="118" t="str">
        <f>IFERROR(IF(VLOOKUP($A46,'Annex 2 EHV charges'!$D:$O,11,FALSE)=0,"",VLOOKUP($A46,'Annex 2 EHV charges'!$D:$O,11,FALSE)),"")</f>
        <v>-</v>
      </c>
      <c r="H46" s="118" t="str">
        <f>IFERROR(IF(VLOOKUP($A46,'Annex 2 EHV charges'!$D:$O,12,FALSE)=0,"",VLOOKUP($A46,'Annex 2 EHV charges'!$D:$O,12,FALSE)),"")</f>
        <v>-</v>
      </c>
    </row>
    <row r="47" spans="1:8" ht="12.75" customHeight="1" x14ac:dyDescent="0.2">
      <c r="A47" s="115">
        <f t="array" ref="A47">IFERROR(INDEX('Annex 2 EHV charges'!$D$11:$D$259, MATCH(0, IF(ISBLANK('Annex 2 EHV charges'!$D$11:$D$259),1, COUNTIF(A$4:$A46, 'Annex 2 EHV charges'!$D$11:$D$259)), 0)),"")</f>
        <v>676</v>
      </c>
      <c r="B47" s="114">
        <f>IF($A47="","",VLOOKUP($A47,'Annex 2 EHV charges'!$D:$O,2,0))</f>
        <v>676</v>
      </c>
      <c r="C47" s="115">
        <f>IF($A47="","",VLOOKUP($A47,'Annex 2 EHV charges'!$D:$O,3,0))</f>
        <v>1300060701115</v>
      </c>
      <c r="D47" s="114" t="str">
        <f>IF($A47="","",VLOOKUP($A47,'Annex 2 EHV charges'!$D:$O,4,0))</f>
        <v>Ebnal Lodge PV</v>
      </c>
      <c r="E47" s="116" t="str">
        <f>IFERROR(IF(VLOOKUP($A47,'Annex 2 EHV charges'!$D:$O,9,FALSE)=0,"",VLOOKUP($A47,'Annex 2 EHV charges'!$D:$O,9,FALSE)),"")</f>
        <v>-</v>
      </c>
      <c r="F47" s="117">
        <f>IFERROR(IF(VLOOKUP($A47,'Annex 2 EHV charges'!$D:$O,10,FALSE)=0,"",VLOOKUP($A47,'Annex 2 EHV charges'!$D:$O,10,FALSE)),"")</f>
        <v>1258.03</v>
      </c>
      <c r="G47" s="118">
        <f>IFERROR(IF(VLOOKUP($A47,'Annex 2 EHV charges'!$D:$O,11,FALSE)=0,"",VLOOKUP($A47,'Annex 2 EHV charges'!$D:$O,11,FALSE)),"")</f>
        <v>0.05</v>
      </c>
      <c r="H47" s="118">
        <f>IFERROR(IF(VLOOKUP($A47,'Annex 2 EHV charges'!$D:$O,12,FALSE)=0,"",VLOOKUP($A47,'Annex 2 EHV charges'!$D:$O,12,FALSE)),"")</f>
        <v>0.05</v>
      </c>
    </row>
    <row r="48" spans="1:8" ht="12.75" customHeight="1" x14ac:dyDescent="0.2">
      <c r="A48" s="115">
        <f t="array" ref="A48">IFERROR(INDEX('Annex 2 EHV charges'!$D$11:$D$259, MATCH(0, IF(ISBLANK('Annex 2 EHV charges'!$D$11:$D$259),1, COUNTIF(A$4:$A47, 'Annex 2 EHV charges'!$D$11:$D$259)), 0)),"")</f>
        <v>670</v>
      </c>
      <c r="B48" s="114">
        <f>IF($A48="","",VLOOKUP($A48,'Annex 2 EHV charges'!$D:$O,2,0))</f>
        <v>670</v>
      </c>
      <c r="C48" s="115">
        <f>IF($A48="","",VLOOKUP($A48,'Annex 2 EHV charges'!$D:$O,3,0))</f>
        <v>1300060621597</v>
      </c>
      <c r="D48" s="114" t="str">
        <f>IF($A48="","",VLOOKUP($A48,'Annex 2 EHV charges'!$D:$O,4,0))</f>
        <v>Twemelows Hall PV</v>
      </c>
      <c r="E48" s="116" t="str">
        <f>IFERROR(IF(VLOOKUP($A48,'Annex 2 EHV charges'!$D:$O,9,FALSE)=0,"",VLOOKUP($A48,'Annex 2 EHV charges'!$D:$O,9,FALSE)),"")</f>
        <v>-</v>
      </c>
      <c r="F48" s="117">
        <f>IFERROR(IF(VLOOKUP($A48,'Annex 2 EHV charges'!$D:$O,10,FALSE)=0,"",VLOOKUP($A48,'Annex 2 EHV charges'!$D:$O,10,FALSE)),"")</f>
        <v>7792.13</v>
      </c>
      <c r="G48" s="118">
        <f>IFERROR(IF(VLOOKUP($A48,'Annex 2 EHV charges'!$D:$O,11,FALSE)=0,"",VLOOKUP($A48,'Annex 2 EHV charges'!$D:$O,11,FALSE)),"")</f>
        <v>0.05</v>
      </c>
      <c r="H48" s="118">
        <f>IFERROR(IF(VLOOKUP($A48,'Annex 2 EHV charges'!$D:$O,12,FALSE)=0,"",VLOOKUP($A48,'Annex 2 EHV charges'!$D:$O,12,FALSE)),"")</f>
        <v>0.05</v>
      </c>
    </row>
    <row r="49" spans="1:8" ht="12.75" customHeight="1" x14ac:dyDescent="0.2">
      <c r="A49" s="115">
        <f t="array" ref="A49">IFERROR(INDEX('Annex 2 EHV charges'!$D$11:$D$259, MATCH(0, IF(ISBLANK('Annex 2 EHV charges'!$D$11:$D$259),1, COUNTIF(A$4:$A48, 'Annex 2 EHV charges'!$D$11:$D$259)), 0)),"")</f>
        <v>679</v>
      </c>
      <c r="B49" s="114">
        <f>IF($A49="","",VLOOKUP($A49,'Annex 2 EHV charges'!$D:$O,2,0))</f>
        <v>679</v>
      </c>
      <c r="C49" s="115">
        <f>IF($A49="","",VLOOKUP($A49,'Annex 2 EHV charges'!$D:$O,3,0))</f>
        <v>1300060626284</v>
      </c>
      <c r="D49" s="114" t="str">
        <f>IF($A49="","",VLOOKUP($A49,'Annex 2 EHV charges'!$D:$O,4,0))</f>
        <v>Teyrdan</v>
      </c>
      <c r="E49" s="116" t="str">
        <f>IFERROR(IF(VLOOKUP($A49,'Annex 2 EHV charges'!$D:$O,9,FALSE)=0,"",VLOOKUP($A49,'Annex 2 EHV charges'!$D:$O,9,FALSE)),"")</f>
        <v>-</v>
      </c>
      <c r="F49" s="117">
        <f>IFERROR(IF(VLOOKUP($A49,'Annex 2 EHV charges'!$D:$O,10,FALSE)=0,"",VLOOKUP($A49,'Annex 2 EHV charges'!$D:$O,10,FALSE)),"")</f>
        <v>122.79</v>
      </c>
      <c r="G49" s="118">
        <f>IFERROR(IF(VLOOKUP($A49,'Annex 2 EHV charges'!$D:$O,11,FALSE)=0,"",VLOOKUP($A49,'Annex 2 EHV charges'!$D:$O,11,FALSE)),"")</f>
        <v>0.05</v>
      </c>
      <c r="H49" s="118">
        <f>IFERROR(IF(VLOOKUP($A49,'Annex 2 EHV charges'!$D:$O,12,FALSE)=0,"",VLOOKUP($A49,'Annex 2 EHV charges'!$D:$O,12,FALSE)),"")</f>
        <v>0.05</v>
      </c>
    </row>
    <row r="50" spans="1:8" ht="12.75" customHeight="1" x14ac:dyDescent="0.2">
      <c r="A50" s="115">
        <f t="array" ref="A50">IFERROR(INDEX('Annex 2 EHV charges'!$D$11:$D$259, MATCH(0, IF(ISBLANK('Annex 2 EHV charges'!$D$11:$D$259),1, COUNTIF(A$4:$A49, 'Annex 2 EHV charges'!$D$11:$D$259)), 0)),"")</f>
        <v>684</v>
      </c>
      <c r="B50" s="114">
        <f>IF($A50="","",VLOOKUP($A50,'Annex 2 EHV charges'!$D:$O,2,0))</f>
        <v>684</v>
      </c>
      <c r="C50" s="115">
        <f>IF($A50="","",VLOOKUP($A50,'Annex 2 EHV charges'!$D:$O,3,0))</f>
        <v>1300060631665</v>
      </c>
      <c r="D50" s="114" t="str">
        <f>IF($A50="","",VLOOKUP($A50,'Annex 2 EHV charges'!$D:$O,4,0))</f>
        <v>Parc Adfer</v>
      </c>
      <c r="E50" s="116" t="str">
        <f>IFERROR(IF(VLOOKUP($A50,'Annex 2 EHV charges'!$D:$O,9,FALSE)=0,"",VLOOKUP($A50,'Annex 2 EHV charges'!$D:$O,9,FALSE)),"")</f>
        <v>-</v>
      </c>
      <c r="F50" s="117">
        <f>IFERROR(IF(VLOOKUP($A50,'Annex 2 EHV charges'!$D:$O,10,FALSE)=0,"",VLOOKUP($A50,'Annex 2 EHV charges'!$D:$O,10,FALSE)),"")</f>
        <v>2023.91</v>
      </c>
      <c r="G50" s="118">
        <f>IFERROR(IF(VLOOKUP($A50,'Annex 2 EHV charges'!$D:$O,11,FALSE)=0,"",VLOOKUP($A50,'Annex 2 EHV charges'!$D:$O,11,FALSE)),"")</f>
        <v>0.05</v>
      </c>
      <c r="H50" s="118">
        <f>IFERROR(IF(VLOOKUP($A50,'Annex 2 EHV charges'!$D:$O,12,FALSE)=0,"",VLOOKUP($A50,'Annex 2 EHV charges'!$D:$O,12,FALSE)),"")</f>
        <v>0.05</v>
      </c>
    </row>
    <row r="51" spans="1:8" ht="12.75" customHeight="1" x14ac:dyDescent="0.2">
      <c r="A51" s="115">
        <f t="array" ref="A51">IFERROR(INDEX('Annex 2 EHV charges'!$D$11:$D$259, MATCH(0, IF(ISBLANK('Annex 2 EHV charges'!$D$11:$D$259),1, COUNTIF(A$4:$A50, 'Annex 2 EHV charges'!$D$11:$D$259)), 0)),"")</f>
        <v>683</v>
      </c>
      <c r="B51" s="114">
        <f>IF($A51="","",VLOOKUP($A51,'Annex 2 EHV charges'!$D:$O,2,0))</f>
        <v>683</v>
      </c>
      <c r="C51" s="115">
        <f>IF($A51="","",VLOOKUP($A51,'Annex 2 EHV charges'!$D:$O,3,0))</f>
        <v>1300060621969</v>
      </c>
      <c r="D51" s="114" t="str">
        <f>IF($A51="","",VLOOKUP($A51,'Annex 2 EHV charges'!$D:$O,4,0))</f>
        <v>Hadley Solar Park</v>
      </c>
      <c r="E51" s="116" t="str">
        <f>IFERROR(IF(VLOOKUP($A51,'Annex 2 EHV charges'!$D:$O,9,FALSE)=0,"",VLOOKUP($A51,'Annex 2 EHV charges'!$D:$O,9,FALSE)),"")</f>
        <v>-</v>
      </c>
      <c r="F51" s="117">
        <f>IFERROR(IF(VLOOKUP($A51,'Annex 2 EHV charges'!$D:$O,10,FALSE)=0,"",VLOOKUP($A51,'Annex 2 EHV charges'!$D:$O,10,FALSE)),"")</f>
        <v>122.63</v>
      </c>
      <c r="G51" s="118">
        <f>IFERROR(IF(VLOOKUP($A51,'Annex 2 EHV charges'!$D:$O,11,FALSE)=0,"",VLOOKUP($A51,'Annex 2 EHV charges'!$D:$O,11,FALSE)),"")</f>
        <v>0.05</v>
      </c>
      <c r="H51" s="118">
        <f>IFERROR(IF(VLOOKUP($A51,'Annex 2 EHV charges'!$D:$O,12,FALSE)=0,"",VLOOKUP($A51,'Annex 2 EHV charges'!$D:$O,12,FALSE)),"")</f>
        <v>0.05</v>
      </c>
    </row>
    <row r="52" spans="1:8" ht="12.75" customHeight="1" x14ac:dyDescent="0.2">
      <c r="A52" s="115">
        <f t="array" ref="A52">IFERROR(INDEX('Annex 2 EHV charges'!$D$11:$D$259, MATCH(0, IF(ISBLANK('Annex 2 EHV charges'!$D$11:$D$259),1, COUNTIF(A$4:$A51, 'Annex 2 EHV charges'!$D$11:$D$259)), 0)),"")</f>
        <v>686</v>
      </c>
      <c r="B52" s="114">
        <f>IF($A52="","",VLOOKUP($A52,'Annex 2 EHV charges'!$D:$O,2,0))</f>
        <v>686</v>
      </c>
      <c r="C52" s="115">
        <f>IF($A52="","",VLOOKUP($A52,'Annex 2 EHV charges'!$D:$O,3,0))</f>
        <v>1300060657840</v>
      </c>
      <c r="D52" s="114" t="str">
        <f>IF($A52="","",VLOOKUP($A52,'Annex 2 EHV charges'!$D:$O,4,0))</f>
        <v>Charity Farm Solar Park</v>
      </c>
      <c r="E52" s="116" t="str">
        <f>IFERROR(IF(VLOOKUP($A52,'Annex 2 EHV charges'!$D:$O,9,FALSE)=0,"",VLOOKUP($A52,'Annex 2 EHV charges'!$D:$O,9,FALSE)),"")</f>
        <v>-</v>
      </c>
      <c r="F52" s="117">
        <f>IFERROR(IF(VLOOKUP($A52,'Annex 2 EHV charges'!$D:$O,10,FALSE)=0,"",VLOOKUP($A52,'Annex 2 EHV charges'!$D:$O,10,FALSE)),"")</f>
        <v>123.09</v>
      </c>
      <c r="G52" s="118">
        <f>IFERROR(IF(VLOOKUP($A52,'Annex 2 EHV charges'!$D:$O,11,FALSE)=0,"",VLOOKUP($A52,'Annex 2 EHV charges'!$D:$O,11,FALSE)),"")</f>
        <v>0.05</v>
      </c>
      <c r="H52" s="118">
        <f>IFERROR(IF(VLOOKUP($A52,'Annex 2 EHV charges'!$D:$O,12,FALSE)=0,"",VLOOKUP($A52,'Annex 2 EHV charges'!$D:$O,12,FALSE)),"")</f>
        <v>0.05</v>
      </c>
    </row>
    <row r="53" spans="1:8" ht="12.75" customHeight="1" x14ac:dyDescent="0.2">
      <c r="A53" s="115">
        <f t="array" ref="A53">IFERROR(INDEX('Annex 2 EHV charges'!$D$11:$D$259, MATCH(0, IF(ISBLANK('Annex 2 EHV charges'!$D$11:$D$259),1, COUNTIF(A$4:$A52, 'Annex 2 EHV charges'!$D$11:$D$259)), 0)),"")</f>
        <v>687</v>
      </c>
      <c r="B53" s="114">
        <f>IF($A53="","",VLOOKUP($A53,'Annex 2 EHV charges'!$D:$O,2,0))</f>
        <v>687</v>
      </c>
      <c r="C53" s="115">
        <f>IF($A53="","",VLOOKUP($A53,'Annex 2 EHV charges'!$D:$O,3,0))</f>
        <v>1300050652905</v>
      </c>
      <c r="D53" s="114" t="str">
        <f>IF($A53="","",VLOOKUP($A53,'Annex 2 EHV charges'!$D:$O,4,0))</f>
        <v>Mynydd Gorduu</v>
      </c>
      <c r="E53" s="116" t="str">
        <f>IFERROR(IF(VLOOKUP($A53,'Annex 2 EHV charges'!$D:$O,9,FALSE)=0,"",VLOOKUP($A53,'Annex 2 EHV charges'!$D:$O,9,FALSE)),"")</f>
        <v>-</v>
      </c>
      <c r="F53" s="117" t="str">
        <f>IFERROR(IF(VLOOKUP($A53,'Annex 2 EHV charges'!$D:$O,10,FALSE)=0,"",VLOOKUP($A53,'Annex 2 EHV charges'!$D:$O,10,FALSE)),"")</f>
        <v>-</v>
      </c>
      <c r="G53" s="118" t="str">
        <f>IFERROR(IF(VLOOKUP($A53,'Annex 2 EHV charges'!$D:$O,11,FALSE)=0,"",VLOOKUP($A53,'Annex 2 EHV charges'!$D:$O,11,FALSE)),"")</f>
        <v>-</v>
      </c>
      <c r="H53" s="118" t="str">
        <f>IFERROR(IF(VLOOKUP($A53,'Annex 2 EHV charges'!$D:$O,12,FALSE)=0,"",VLOOKUP($A53,'Annex 2 EHV charges'!$D:$O,12,FALSE)),"")</f>
        <v>-</v>
      </c>
    </row>
    <row r="54" spans="1:8" ht="12.75" customHeight="1" x14ac:dyDescent="0.2">
      <c r="A54" s="115">
        <f t="array" ref="A54">IFERROR(INDEX('Annex 2 EHV charges'!$D$11:$D$259, MATCH(0, IF(ISBLANK('Annex 2 EHV charges'!$D$11:$D$259),1, COUNTIF(A$4:$A53, 'Annex 2 EHV charges'!$D$11:$D$259)), 0)),"")</f>
        <v>678</v>
      </c>
      <c r="B54" s="114">
        <f>IF($A54="","",VLOOKUP($A54,'Annex 2 EHV charges'!$D:$O,2,0))</f>
        <v>678</v>
      </c>
      <c r="C54" s="115">
        <f>IF($A54="","",VLOOKUP($A54,'Annex 2 EHV charges'!$D:$O,3,0))</f>
        <v>1300060626309</v>
      </c>
      <c r="D54" s="114" t="str">
        <f>IF($A54="","",VLOOKUP($A54,'Annex 2 EHV charges'!$D:$O,4,0))</f>
        <v>Nefyn</v>
      </c>
      <c r="E54" s="116" t="str">
        <f>IFERROR(IF(VLOOKUP($A54,'Annex 2 EHV charges'!$D:$O,9,FALSE)=0,"",VLOOKUP($A54,'Annex 2 EHV charges'!$D:$O,9,FALSE)),"")</f>
        <v>-</v>
      </c>
      <c r="F54" s="117">
        <f>IFERROR(IF(VLOOKUP($A54,'Annex 2 EHV charges'!$D:$O,10,FALSE)=0,"",VLOOKUP($A54,'Annex 2 EHV charges'!$D:$O,10,FALSE)),"")</f>
        <v>122.88</v>
      </c>
      <c r="G54" s="118">
        <f>IFERROR(IF(VLOOKUP($A54,'Annex 2 EHV charges'!$D:$O,11,FALSE)=0,"",VLOOKUP($A54,'Annex 2 EHV charges'!$D:$O,11,FALSE)),"")</f>
        <v>0.05</v>
      </c>
      <c r="H54" s="118">
        <f>IFERROR(IF(VLOOKUP($A54,'Annex 2 EHV charges'!$D:$O,12,FALSE)=0,"",VLOOKUP($A54,'Annex 2 EHV charges'!$D:$O,12,FALSE)),"")</f>
        <v>0.05</v>
      </c>
    </row>
    <row r="55" spans="1:8" ht="12.75" customHeight="1" x14ac:dyDescent="0.2">
      <c r="A55" s="115">
        <f t="array" ref="A55">IFERROR(INDEX('Annex 2 EHV charges'!$D$11:$D$259, MATCH(0, IF(ISBLANK('Annex 2 EHV charges'!$D$11:$D$259),1, COUNTIF(A$4:$A54, 'Annex 2 EHV charges'!$D$11:$D$259)), 0)),"")</f>
        <v>697</v>
      </c>
      <c r="B55" s="114">
        <f>IF($A55="","",VLOOKUP($A55,'Annex 2 EHV charges'!$D:$O,2,0))</f>
        <v>697</v>
      </c>
      <c r="C55" s="115">
        <f>IF($A55="","",VLOOKUP($A55,'Annex 2 EHV charges'!$D:$O,3,0))</f>
        <v>1300060621996</v>
      </c>
      <c r="D55" s="114" t="str">
        <f>IF($A55="","",VLOOKUP($A55,'Annex 2 EHV charges'!$D:$O,4,0))</f>
        <v>Frodsham WF 1</v>
      </c>
      <c r="E55" s="116" t="str">
        <f>IFERROR(IF(VLOOKUP($A55,'Annex 2 EHV charges'!$D:$O,9,FALSE)=0,"",VLOOKUP($A55,'Annex 2 EHV charges'!$D:$O,9,FALSE)),"")</f>
        <v>-</v>
      </c>
      <c r="F55" s="117">
        <f>IFERROR(IF(VLOOKUP($A55,'Annex 2 EHV charges'!$D:$O,10,FALSE)=0,"",VLOOKUP($A55,'Annex 2 EHV charges'!$D:$O,10,FALSE)),"")</f>
        <v>4187.18</v>
      </c>
      <c r="G55" s="118">
        <f>IFERROR(IF(VLOOKUP($A55,'Annex 2 EHV charges'!$D:$O,11,FALSE)=0,"",VLOOKUP($A55,'Annex 2 EHV charges'!$D:$O,11,FALSE)),"")</f>
        <v>0.05</v>
      </c>
      <c r="H55" s="118">
        <f>IFERROR(IF(VLOOKUP($A55,'Annex 2 EHV charges'!$D:$O,12,FALSE)=0,"",VLOOKUP($A55,'Annex 2 EHV charges'!$D:$O,12,FALSE)),"")</f>
        <v>0.05</v>
      </c>
    </row>
    <row r="56" spans="1:8" ht="12.75" customHeight="1" x14ac:dyDescent="0.2">
      <c r="A56" s="115">
        <f t="array" ref="A56">IFERROR(INDEX('Annex 2 EHV charges'!$D$11:$D$259, MATCH(0, IF(ISBLANK('Annex 2 EHV charges'!$D$11:$D$259),1, COUNTIF(A$4:$A55, 'Annex 2 EHV charges'!$D$11:$D$259)), 0)),"")</f>
        <v>699</v>
      </c>
      <c r="B56" s="114">
        <f>IF($A56="","",VLOOKUP($A56,'Annex 2 EHV charges'!$D:$O,2,0))</f>
        <v>699</v>
      </c>
      <c r="C56" s="115">
        <f>IF($A56="","",VLOOKUP($A56,'Annex 2 EHV charges'!$D:$O,3,0))</f>
        <v>1300060622011</v>
      </c>
      <c r="D56" s="114" t="str">
        <f>IF($A56="","",VLOOKUP($A56,'Annex 2 EHV charges'!$D:$O,4,0))</f>
        <v>Frodsham WF 2</v>
      </c>
      <c r="E56" s="116" t="str">
        <f>IFERROR(IF(VLOOKUP($A56,'Annex 2 EHV charges'!$D:$O,9,FALSE)=0,"",VLOOKUP($A56,'Annex 2 EHV charges'!$D:$O,9,FALSE)),"")</f>
        <v>-</v>
      </c>
      <c r="F56" s="117">
        <f>IFERROR(IF(VLOOKUP($A56,'Annex 2 EHV charges'!$D:$O,10,FALSE)=0,"",VLOOKUP($A56,'Annex 2 EHV charges'!$D:$O,10,FALSE)),"")</f>
        <v>1931.35</v>
      </c>
      <c r="G56" s="118">
        <f>IFERROR(IF(VLOOKUP($A56,'Annex 2 EHV charges'!$D:$O,11,FALSE)=0,"",VLOOKUP($A56,'Annex 2 EHV charges'!$D:$O,11,FALSE)),"")</f>
        <v>0.05</v>
      </c>
      <c r="H56" s="118">
        <f>IFERROR(IF(VLOOKUP($A56,'Annex 2 EHV charges'!$D:$O,12,FALSE)=0,"",VLOOKUP($A56,'Annex 2 EHV charges'!$D:$O,12,FALSE)),"")</f>
        <v>0.05</v>
      </c>
    </row>
    <row r="57" spans="1:8" ht="12.75" customHeight="1" x14ac:dyDescent="0.2">
      <c r="A57" s="115">
        <f t="array" ref="A57">IFERROR(INDEX('Annex 2 EHV charges'!$D$11:$D$259, MATCH(0, IF(ISBLANK('Annex 2 EHV charges'!$D$11:$D$259),1, COUNTIF(A$4:$A56, 'Annex 2 EHV charges'!$D$11:$D$259)), 0)),"")</f>
        <v>692</v>
      </c>
      <c r="B57" s="114">
        <f>IF($A57="","",VLOOKUP($A57,'Annex 2 EHV charges'!$D:$O,2,0))</f>
        <v>692</v>
      </c>
      <c r="C57" s="115">
        <f>IF($A57="","",VLOOKUP($A57,'Annex 2 EHV charges'!$D:$O,3,0))</f>
        <v>1300060609702</v>
      </c>
      <c r="D57" s="114" t="str">
        <f>IF($A57="","",VLOOKUP($A57,'Annex 2 EHV charges'!$D:$O,4,0))</f>
        <v>Ince Biomass</v>
      </c>
      <c r="E57" s="116">
        <f>IFERROR(IF(VLOOKUP($A57,'Annex 2 EHV charges'!$D:$O,9,FALSE)=0,"",VLOOKUP($A57,'Annex 2 EHV charges'!$D:$O,9,FALSE)),"")</f>
        <v>-0.29199999999999998</v>
      </c>
      <c r="F57" s="117">
        <f>IFERROR(IF(VLOOKUP($A57,'Annex 2 EHV charges'!$D:$O,10,FALSE)=0,"",VLOOKUP($A57,'Annex 2 EHV charges'!$D:$O,10,FALSE)),"")</f>
        <v>2003.5</v>
      </c>
      <c r="G57" s="118">
        <f>IFERROR(IF(VLOOKUP($A57,'Annex 2 EHV charges'!$D:$O,11,FALSE)=0,"",VLOOKUP($A57,'Annex 2 EHV charges'!$D:$O,11,FALSE)),"")</f>
        <v>0.05</v>
      </c>
      <c r="H57" s="118">
        <f>IFERROR(IF(VLOOKUP($A57,'Annex 2 EHV charges'!$D:$O,12,FALSE)=0,"",VLOOKUP($A57,'Annex 2 EHV charges'!$D:$O,12,FALSE)),"")</f>
        <v>0.05</v>
      </c>
    </row>
    <row r="58" spans="1:8" ht="12.75" customHeight="1" x14ac:dyDescent="0.2">
      <c r="A58" s="115">
        <f t="array" ref="A58">IFERROR(INDEX('Annex 2 EHV charges'!$D$11:$D$259, MATCH(0, IF(ISBLANK('Annex 2 EHV charges'!$D$11:$D$259),1, COUNTIF(A$4:$A57, 'Annex 2 EHV charges'!$D$11:$D$259)), 0)),"")</f>
        <v>693</v>
      </c>
      <c r="B58" s="114">
        <f>IF($A58="","",VLOOKUP($A58,'Annex 2 EHV charges'!$D:$O,2,0))</f>
        <v>693</v>
      </c>
      <c r="C58" s="115">
        <f>IF($A58="","",VLOOKUP($A58,'Annex 2 EHV charges'!$D:$O,3,0))</f>
        <v>1300060659759</v>
      </c>
      <c r="D58" s="114" t="str">
        <f>IF($A58="","",VLOOKUP($A58,'Annex 2 EHV charges'!$D:$O,4,0))</f>
        <v>Kinmel Estate Solar Park</v>
      </c>
      <c r="E58" s="116" t="str">
        <f>IFERROR(IF(VLOOKUP($A58,'Annex 2 EHV charges'!$D:$O,9,FALSE)=0,"",VLOOKUP($A58,'Annex 2 EHV charges'!$D:$O,9,FALSE)),"")</f>
        <v>-</v>
      </c>
      <c r="F58" s="117">
        <f>IFERROR(IF(VLOOKUP($A58,'Annex 2 EHV charges'!$D:$O,10,FALSE)=0,"",VLOOKUP($A58,'Annex 2 EHV charges'!$D:$O,10,FALSE)),"")</f>
        <v>366.88</v>
      </c>
      <c r="G58" s="118">
        <f>IFERROR(IF(VLOOKUP($A58,'Annex 2 EHV charges'!$D:$O,11,FALSE)=0,"",VLOOKUP($A58,'Annex 2 EHV charges'!$D:$O,11,FALSE)),"")</f>
        <v>0.05</v>
      </c>
      <c r="H58" s="118">
        <f>IFERROR(IF(VLOOKUP($A58,'Annex 2 EHV charges'!$D:$O,12,FALSE)=0,"",VLOOKUP($A58,'Annex 2 EHV charges'!$D:$O,12,FALSE)),"")</f>
        <v>0.05</v>
      </c>
    </row>
    <row r="59" spans="1:8" ht="12.75" customHeight="1" x14ac:dyDescent="0.2">
      <c r="A59" s="115">
        <f t="array" ref="A59">IFERROR(INDEX('Annex 2 EHV charges'!$D$11:$D$259, MATCH(0, IF(ISBLANK('Annex 2 EHV charges'!$D$11:$D$259),1, COUNTIF(A$4:$A58, 'Annex 2 EHV charges'!$D$11:$D$259)), 0)),"")</f>
        <v>694</v>
      </c>
      <c r="B59" s="114">
        <f>IF($A59="","",VLOOKUP($A59,'Annex 2 EHV charges'!$D:$O,2,0))</f>
        <v>694</v>
      </c>
      <c r="C59" s="115">
        <f>IF($A59="","",VLOOKUP($A59,'Annex 2 EHV charges'!$D:$O,3,0))</f>
        <v>1300060647610</v>
      </c>
      <c r="D59" s="114" t="str">
        <f>IF($A59="","",VLOOKUP($A59,'Annex 2 EHV charges'!$D:$O,4,0))</f>
        <v>Tirgwynt Wind Farm</v>
      </c>
      <c r="E59" s="116" t="str">
        <f>IFERROR(IF(VLOOKUP($A59,'Annex 2 EHV charges'!$D:$O,9,FALSE)=0,"",VLOOKUP($A59,'Annex 2 EHV charges'!$D:$O,9,FALSE)),"")</f>
        <v>-</v>
      </c>
      <c r="F59" s="117">
        <f>IFERROR(IF(VLOOKUP($A59,'Annex 2 EHV charges'!$D:$O,10,FALSE)=0,"",VLOOKUP($A59,'Annex 2 EHV charges'!$D:$O,10,FALSE)),"")</f>
        <v>19773.169999999998</v>
      </c>
      <c r="G59" s="118">
        <f>IFERROR(IF(VLOOKUP($A59,'Annex 2 EHV charges'!$D:$O,11,FALSE)=0,"",VLOOKUP($A59,'Annex 2 EHV charges'!$D:$O,11,FALSE)),"")</f>
        <v>0.05</v>
      </c>
      <c r="H59" s="118">
        <f>IFERROR(IF(VLOOKUP($A59,'Annex 2 EHV charges'!$D:$O,12,FALSE)=0,"",VLOOKUP($A59,'Annex 2 EHV charges'!$D:$O,12,FALSE)),"")</f>
        <v>0.05</v>
      </c>
    </row>
    <row r="60" spans="1:8" ht="12.75" customHeight="1" x14ac:dyDescent="0.2">
      <c r="A60" s="115">
        <f t="array" ref="A60">IFERROR(INDEX('Annex 2 EHV charges'!$D$11:$D$259, MATCH(0, IF(ISBLANK('Annex 2 EHV charges'!$D$11:$D$259),1, COUNTIF(A$4:$A59, 'Annex 2 EHV charges'!$D$11:$D$259)), 0)),"")</f>
        <v>616</v>
      </c>
      <c r="B60" s="114">
        <f>IF($A60="","",VLOOKUP($A60,'Annex 2 EHV charges'!$D:$O,2,0))</f>
        <v>616</v>
      </c>
      <c r="C60" s="115">
        <f>IF($A60="","",VLOOKUP($A60,'Annex 2 EHV charges'!$D:$O,3,0))</f>
        <v>1300060673451</v>
      </c>
      <c r="D60" s="114" t="str">
        <f>IF($A60="","",VLOOKUP($A60,'Annex 2 EHV charges'!$D:$O,4,0))</f>
        <v>Percival Lane STOR</v>
      </c>
      <c r="E60" s="116">
        <f>IFERROR(IF(VLOOKUP($A60,'Annex 2 EHV charges'!$D:$O,9,FALSE)=0,"",VLOOKUP($A60,'Annex 2 EHV charges'!$D:$O,9,FALSE)),"")</f>
        <v>-1.056</v>
      </c>
      <c r="F60" s="117">
        <f>IFERROR(IF(VLOOKUP($A60,'Annex 2 EHV charges'!$D:$O,10,FALSE)=0,"",VLOOKUP($A60,'Annex 2 EHV charges'!$D:$O,10,FALSE)),"")</f>
        <v>2550.91</v>
      </c>
      <c r="G60" s="118">
        <f>IFERROR(IF(VLOOKUP($A60,'Annex 2 EHV charges'!$D:$O,11,FALSE)=0,"",VLOOKUP($A60,'Annex 2 EHV charges'!$D:$O,11,FALSE)),"")</f>
        <v>0.05</v>
      </c>
      <c r="H60" s="118">
        <f>IFERROR(IF(VLOOKUP($A60,'Annex 2 EHV charges'!$D:$O,12,FALSE)=0,"",VLOOKUP($A60,'Annex 2 EHV charges'!$D:$O,12,FALSE)),"")</f>
        <v>0.05</v>
      </c>
    </row>
    <row r="61" spans="1:8" ht="12.75" customHeight="1" x14ac:dyDescent="0.2">
      <c r="A61" s="115">
        <f t="array" ref="A61">IFERROR(INDEX('Annex 2 EHV charges'!$D$11:$D$259, MATCH(0, IF(ISBLANK('Annex 2 EHV charges'!$D$11:$D$259),1, COUNTIF(A$4:$A60, 'Annex 2 EHV charges'!$D$11:$D$259)), 0)),"")</f>
        <v>617</v>
      </c>
      <c r="B61" s="114">
        <f>IF($A61="","",VLOOKUP($A61,'Annex 2 EHV charges'!$D:$O,2,0))</f>
        <v>617</v>
      </c>
      <c r="C61" s="115">
        <f>IF($A61="","",VLOOKUP($A61,'Annex 2 EHV charges'!$D:$O,3,0))</f>
        <v>1300060673489</v>
      </c>
      <c r="D61" s="114" t="str">
        <f>IF($A61="","",VLOOKUP($A61,'Annex 2 EHV charges'!$D:$O,4,0))</f>
        <v>Stanlow STOR</v>
      </c>
      <c r="E61" s="116">
        <f>IFERROR(IF(VLOOKUP($A61,'Annex 2 EHV charges'!$D:$O,9,FALSE)=0,"",VLOOKUP($A61,'Annex 2 EHV charges'!$D:$O,9,FALSE)),"")</f>
        <v>-0.29199999999999998</v>
      </c>
      <c r="F61" s="117">
        <f>IFERROR(IF(VLOOKUP($A61,'Annex 2 EHV charges'!$D:$O,10,FALSE)=0,"",VLOOKUP($A61,'Annex 2 EHV charges'!$D:$O,10,FALSE)),"")</f>
        <v>2519.8000000000002</v>
      </c>
      <c r="G61" s="118">
        <f>IFERROR(IF(VLOOKUP($A61,'Annex 2 EHV charges'!$D:$O,11,FALSE)=0,"",VLOOKUP($A61,'Annex 2 EHV charges'!$D:$O,11,FALSE)),"")</f>
        <v>0.05</v>
      </c>
      <c r="H61" s="118">
        <f>IFERROR(IF(VLOOKUP($A61,'Annex 2 EHV charges'!$D:$O,12,FALSE)=0,"",VLOOKUP($A61,'Annex 2 EHV charges'!$D:$O,12,FALSE)),"")</f>
        <v>0.05</v>
      </c>
    </row>
    <row r="62" spans="1:8" ht="12.75" customHeight="1" x14ac:dyDescent="0.2">
      <c r="A62" s="115">
        <f t="array" ref="A62">IFERROR(INDEX('Annex 2 EHV charges'!$D$11:$D$259, MATCH(0, IF(ISBLANK('Annex 2 EHV charges'!$D$11:$D$259),1, COUNTIF(A$4:$A61, 'Annex 2 EHV charges'!$D$11:$D$259)), 0)),"")</f>
        <v>698</v>
      </c>
      <c r="B62" s="114">
        <f>IF($A62="","",VLOOKUP($A62,'Annex 2 EHV charges'!$D:$O,2,0))</f>
        <v>698</v>
      </c>
      <c r="C62" s="115">
        <f>IF($A62="","",VLOOKUP($A62,'Annex 2 EHV charges'!$D:$O,3,0))</f>
        <v>1300051694827</v>
      </c>
      <c r="D62" s="114" t="str">
        <f>IF($A62="","",VLOOKUP($A62,'Annex 2 EHV charges'!$D:$O,4,0))</f>
        <v>PG Winnington</v>
      </c>
      <c r="E62" s="116" t="str">
        <f>IFERROR(IF(VLOOKUP($A62,'Annex 2 EHV charges'!$D:$O,9,FALSE)=0,"",VLOOKUP($A62,'Annex 2 EHV charges'!$D:$O,9,FALSE)),"")</f>
        <v>-</v>
      </c>
      <c r="F62" s="117">
        <f>IFERROR(IF(VLOOKUP($A62,'Annex 2 EHV charges'!$D:$O,10,FALSE)=0,"",VLOOKUP($A62,'Annex 2 EHV charges'!$D:$O,10,FALSE)),"")</f>
        <v>3564.81</v>
      </c>
      <c r="G62" s="118">
        <f>IFERROR(IF(VLOOKUP($A62,'Annex 2 EHV charges'!$D:$O,11,FALSE)=0,"",VLOOKUP($A62,'Annex 2 EHV charges'!$D:$O,11,FALSE)),"")</f>
        <v>0.05</v>
      </c>
      <c r="H62" s="118">
        <f>IFERROR(IF(VLOOKUP($A62,'Annex 2 EHV charges'!$D:$O,12,FALSE)=0,"",VLOOKUP($A62,'Annex 2 EHV charges'!$D:$O,12,FALSE)),"")</f>
        <v>0.05</v>
      </c>
    </row>
    <row r="63" spans="1:8" ht="12.75" customHeight="1" x14ac:dyDescent="0.2">
      <c r="A63" s="115">
        <f t="array" ref="A63">IFERROR(INDEX('Annex 2 EHV charges'!$D$11:$D$259, MATCH(0, IF(ISBLANK('Annex 2 EHV charges'!$D$11:$D$259),1, COUNTIF(A$4:$A62, 'Annex 2 EHV charges'!$D$11:$D$259)), 0)),"")</f>
        <v>691</v>
      </c>
      <c r="B63" s="114">
        <f>IF($A63="","",VLOOKUP($A63,'Annex 2 EHV charges'!$D:$O,2,0))</f>
        <v>691</v>
      </c>
      <c r="C63" s="115">
        <f>IF($A63="","",VLOOKUP($A63,'Annex 2 EHV charges'!$D:$O,3,0))</f>
        <v>1300060208518</v>
      </c>
      <c r="D63" s="114" t="str">
        <f>IF($A63="","",VLOOKUP($A63,'Annex 2 EHV charges'!$D:$O,4,0))</f>
        <v>Network Rail (Crewe)</v>
      </c>
      <c r="E63" s="116" t="str">
        <f>IFERROR(IF(VLOOKUP($A63,'Annex 2 EHV charges'!$D:$O,9,FALSE)=0,"",VLOOKUP($A63,'Annex 2 EHV charges'!$D:$O,9,FALSE)),"")</f>
        <v>-</v>
      </c>
      <c r="F63" s="117">
        <f>IFERROR(IF(VLOOKUP($A63,'Annex 2 EHV charges'!$D:$O,10,FALSE)=0,"",VLOOKUP($A63,'Annex 2 EHV charges'!$D:$O,10,FALSE)),"")</f>
        <v>2298.33</v>
      </c>
      <c r="G63" s="118">
        <f>IFERROR(IF(VLOOKUP($A63,'Annex 2 EHV charges'!$D:$O,11,FALSE)=0,"",VLOOKUP($A63,'Annex 2 EHV charges'!$D:$O,11,FALSE)),"")</f>
        <v>0.05</v>
      </c>
      <c r="H63" s="118">
        <f>IFERROR(IF(VLOOKUP($A63,'Annex 2 EHV charges'!$D:$O,12,FALSE)=0,"",VLOOKUP($A63,'Annex 2 EHV charges'!$D:$O,12,FALSE)),"")</f>
        <v>0.05</v>
      </c>
    </row>
    <row r="64" spans="1:8" ht="12.75" customHeight="1" x14ac:dyDescent="0.2">
      <c r="A64" s="115">
        <f t="array" ref="A64">IFERROR(INDEX('Annex 2 EHV charges'!$D$11:$D$259, MATCH(0, IF(ISBLANK('Annex 2 EHV charges'!$D$11:$D$259),1, COUNTIF(A$4:$A63, 'Annex 2 EHV charges'!$D$11:$D$259)), 0)),"")</f>
        <v>682</v>
      </c>
      <c r="B64" s="114">
        <f>IF($A64="","",VLOOKUP($A64,'Annex 2 EHV charges'!$D:$O,2,0))</f>
        <v>682</v>
      </c>
      <c r="C64" s="115">
        <f>IF($A64="","",VLOOKUP($A64,'Annex 2 EHV charges'!$D:$O,3,0))</f>
        <v>1300060269895</v>
      </c>
      <c r="D64" s="114" t="str">
        <f>IF($A64="","",VLOOKUP($A64,'Annex 2 EHV charges'!$D:$O,4,0))</f>
        <v>Network Rail (Speke)</v>
      </c>
      <c r="E64" s="116" t="str">
        <f>IFERROR(IF(VLOOKUP($A64,'Annex 2 EHV charges'!$D:$O,9,FALSE)=0,"",VLOOKUP($A64,'Annex 2 EHV charges'!$D:$O,9,FALSE)),"")</f>
        <v>-</v>
      </c>
      <c r="F64" s="117">
        <f>IFERROR(IF(VLOOKUP($A64,'Annex 2 EHV charges'!$D:$O,10,FALSE)=0,"",VLOOKUP($A64,'Annex 2 EHV charges'!$D:$O,10,FALSE)),"")</f>
        <v>1118.28</v>
      </c>
      <c r="G64" s="118">
        <f>IFERROR(IF(VLOOKUP($A64,'Annex 2 EHV charges'!$D:$O,11,FALSE)=0,"",VLOOKUP($A64,'Annex 2 EHV charges'!$D:$O,11,FALSE)),"")</f>
        <v>0.05</v>
      </c>
      <c r="H64" s="118">
        <f>IFERROR(IF(VLOOKUP($A64,'Annex 2 EHV charges'!$D:$O,12,FALSE)=0,"",VLOOKUP($A64,'Annex 2 EHV charges'!$D:$O,12,FALSE)),"")</f>
        <v>0.05</v>
      </c>
    </row>
    <row r="65" spans="1:8" ht="12.75" customHeight="1" x14ac:dyDescent="0.2">
      <c r="A65" s="115" t="str">
        <f t="array" ref="A65">IFERROR(INDEX('Annex 2 EHV charges'!$D$11:$D$259, MATCH(0, IF(ISBLANK('Annex 2 EHV charges'!$D$11:$D$259),1, COUNTIF(A$4:$A64, 'Annex 2 EHV charges'!$D$11:$D$259)), 0)),"")</f>
        <v>MSID 7120</v>
      </c>
      <c r="B65" s="114" t="str">
        <f>IF($A65="","",VLOOKUP($A65,'Annex 2 EHV charges'!$D:$O,2,0))</f>
        <v>MSID 7120</v>
      </c>
      <c r="C65" s="115" t="str">
        <f>IF($A65="","",VLOOKUP($A65,'Annex 2 EHV charges'!$D:$O,3,0))</f>
        <v>MSID 7120</v>
      </c>
      <c r="D65" s="114" t="str">
        <f>IF($A65="","",VLOOKUP($A65,'Annex 2 EHV charges'!$D:$O,4,0))</f>
        <v>Shotton Paper</v>
      </c>
      <c r="E65" s="116" t="str">
        <f>IFERROR(IF(VLOOKUP($A65,'Annex 2 EHV charges'!$D:$O,9,FALSE)=0,"",VLOOKUP($A65,'Annex 2 EHV charges'!$D:$O,9,FALSE)),"")</f>
        <v>-</v>
      </c>
      <c r="F65" s="117" t="str">
        <f>IFERROR(IF(VLOOKUP($A65,'Annex 2 EHV charges'!$D:$O,10,FALSE)=0,"",VLOOKUP($A65,'Annex 2 EHV charges'!$D:$O,10,FALSE)),"")</f>
        <v>-</v>
      </c>
      <c r="G65" s="118" t="str">
        <f>IFERROR(IF(VLOOKUP($A65,'Annex 2 EHV charges'!$D:$O,11,FALSE)=0,"",VLOOKUP($A65,'Annex 2 EHV charges'!$D:$O,11,FALSE)),"")</f>
        <v>-</v>
      </c>
      <c r="H65" s="118" t="str">
        <f>IFERROR(IF(VLOOKUP($A65,'Annex 2 EHV charges'!$D:$O,12,FALSE)=0,"",VLOOKUP($A65,'Annex 2 EHV charges'!$D:$O,12,FALSE)),"")</f>
        <v>-</v>
      </c>
    </row>
    <row r="66" spans="1:8" ht="12.75" customHeight="1" x14ac:dyDescent="0.2">
      <c r="A66" s="115" t="str">
        <f t="array" ref="A66">IFERROR(INDEX('Annex 2 EHV charges'!$D$11:$D$259, MATCH(0, IF(ISBLANK('Annex 2 EHV charges'!$D$11:$D$259),1, COUNTIF(A$4:$A65, 'Annex 2 EHV charges'!$D$11:$D$259)), 0)),"")</f>
        <v>MSID 7203</v>
      </c>
      <c r="B66" s="114" t="str">
        <f>IF($A66="","",VLOOKUP($A66,'Annex 2 EHV charges'!$D:$O,2,0))</f>
        <v>MSID 7203</v>
      </c>
      <c r="C66" s="115" t="str">
        <f>IF($A66="","",VLOOKUP($A66,'Annex 2 EHV charges'!$D:$O,3,0))</f>
        <v>MSID 7203</v>
      </c>
      <c r="D66" s="114" t="str">
        <f>IF($A66="","",VLOOKUP($A66,'Annex 2 EHV charges'!$D:$O,4,0))</f>
        <v>Burbo Bank</v>
      </c>
      <c r="E66" s="116" t="str">
        <f>IFERROR(IF(VLOOKUP($A66,'Annex 2 EHV charges'!$D:$O,9,FALSE)=0,"",VLOOKUP($A66,'Annex 2 EHV charges'!$D:$O,9,FALSE)),"")</f>
        <v>-</v>
      </c>
      <c r="F66" s="117" t="str">
        <f>IFERROR(IF(VLOOKUP($A66,'Annex 2 EHV charges'!$D:$O,10,FALSE)=0,"",VLOOKUP($A66,'Annex 2 EHV charges'!$D:$O,10,FALSE)),"")</f>
        <v>-</v>
      </c>
      <c r="G66" s="118" t="str">
        <f>IFERROR(IF(VLOOKUP($A66,'Annex 2 EHV charges'!$D:$O,11,FALSE)=0,"",VLOOKUP($A66,'Annex 2 EHV charges'!$D:$O,11,FALSE)),"")</f>
        <v>-</v>
      </c>
      <c r="H66" s="118" t="str">
        <f>IFERROR(IF(VLOOKUP($A66,'Annex 2 EHV charges'!$D:$O,12,FALSE)=0,"",VLOOKUP($A66,'Annex 2 EHV charges'!$D:$O,12,FALSE)),"")</f>
        <v>-</v>
      </c>
    </row>
    <row r="67" spans="1:8" ht="12.75" customHeight="1" x14ac:dyDescent="0.2">
      <c r="A67" s="115" t="str">
        <f t="array" ref="A67">IFERROR(INDEX('Annex 2 EHV charges'!$D$11:$D$259, MATCH(0, IF(ISBLANK('Annex 2 EHV charges'!$D$11:$D$259),1, COUNTIF(A$4:$A66, 'Annex 2 EHV charges'!$D$11:$D$259)), 0)),"")</f>
        <v>MSID 4532/33</v>
      </c>
      <c r="B67" s="114" t="str">
        <f>IF($A67="","",VLOOKUP($A67,'Annex 2 EHV charges'!$D:$O,2,0))</f>
        <v>MSID 4532/33</v>
      </c>
      <c r="C67" s="115" t="str">
        <f>IF($A67="","",VLOOKUP($A67,'Annex 2 EHV charges'!$D:$O,3,0))</f>
        <v>MSID 4532/33</v>
      </c>
      <c r="D67" s="114" t="str">
        <f>IF($A67="","",VLOOKUP($A67,'Annex 2 EHV charges'!$D:$O,4,0))</f>
        <v>Dolgarrog PS</v>
      </c>
      <c r="E67" s="116">
        <f>IFERROR(IF(VLOOKUP($A67,'Annex 2 EHV charges'!$D:$O,9,FALSE)=0,"",VLOOKUP($A67,'Annex 2 EHV charges'!$D:$O,9,FALSE)),"")</f>
        <v>-0.26600000000000001</v>
      </c>
      <c r="F67" s="117" t="str">
        <f>IFERROR(IF(VLOOKUP($A67,'Annex 2 EHV charges'!$D:$O,10,FALSE)=0,"",VLOOKUP($A67,'Annex 2 EHV charges'!$D:$O,10,FALSE)),"")</f>
        <v>-</v>
      </c>
      <c r="G67" s="118">
        <f>IFERROR(IF(VLOOKUP($A67,'Annex 2 EHV charges'!$D:$O,11,FALSE)=0,"",VLOOKUP($A67,'Annex 2 EHV charges'!$D:$O,11,FALSE)),"")</f>
        <v>0.05</v>
      </c>
      <c r="H67" s="118">
        <f>IFERROR(IF(VLOOKUP($A67,'Annex 2 EHV charges'!$D:$O,12,FALSE)=0,"",VLOOKUP($A67,'Annex 2 EHV charges'!$D:$O,12,FALSE)),"")</f>
        <v>0.05</v>
      </c>
    </row>
    <row r="68" spans="1:8" ht="12.75" customHeight="1" x14ac:dyDescent="0.2">
      <c r="A68" s="115" t="str">
        <f t="array" ref="A68">IFERROR(INDEX('Annex 2 EHV charges'!$D$11:$D$259, MATCH(0, IF(ISBLANK('Annex 2 EHV charges'!$D$11:$D$259),1, COUNTIF(A$4:$A67, 'Annex 2 EHV charges'!$D$11:$D$259)), 0)),"")</f>
        <v>MSID 6015</v>
      </c>
      <c r="B68" s="114" t="str">
        <f>IF($A68="","",VLOOKUP($A68,'Annex 2 EHV charges'!$D:$O,2,0))</f>
        <v>MSID 6015</v>
      </c>
      <c r="C68" s="115" t="str">
        <f>IF($A68="","",VLOOKUP($A68,'Annex 2 EHV charges'!$D:$O,3,0))</f>
        <v>MSID 6015</v>
      </c>
      <c r="D68" s="114" t="str">
        <f>IF($A68="","",VLOOKUP($A68,'Annex 2 EHV charges'!$D:$O,4,0))</f>
        <v>Maentwrog PS</v>
      </c>
      <c r="E68" s="116" t="str">
        <f>IFERROR(IF(VLOOKUP($A68,'Annex 2 EHV charges'!$D:$O,9,FALSE)=0,"",VLOOKUP($A68,'Annex 2 EHV charges'!$D:$O,9,FALSE)),"")</f>
        <v>-</v>
      </c>
      <c r="F68" s="117" t="str">
        <f>IFERROR(IF(VLOOKUP($A68,'Annex 2 EHV charges'!$D:$O,10,FALSE)=0,"",VLOOKUP($A68,'Annex 2 EHV charges'!$D:$O,10,FALSE)),"")</f>
        <v>-</v>
      </c>
      <c r="G68" s="118">
        <f>IFERROR(IF(VLOOKUP($A68,'Annex 2 EHV charges'!$D:$O,11,FALSE)=0,"",VLOOKUP($A68,'Annex 2 EHV charges'!$D:$O,11,FALSE)),"")</f>
        <v>0.05</v>
      </c>
      <c r="H68" s="118">
        <f>IFERROR(IF(VLOOKUP($A68,'Annex 2 EHV charges'!$D:$O,12,FALSE)=0,"",VLOOKUP($A68,'Annex 2 EHV charges'!$D:$O,12,FALSE)),"")</f>
        <v>0.05</v>
      </c>
    </row>
    <row r="69" spans="1:8" ht="12.75" customHeight="1" x14ac:dyDescent="0.2">
      <c r="A69" s="115" t="str">
        <f t="array" ref="A69">IFERROR(INDEX('Annex 2 EHV charges'!$D$11:$D$259, MATCH(0, IF(ISBLANK('Annex 2 EHV charges'!$D$11:$D$259),1, COUNTIF(A$4:$A68, 'Annex 2 EHV charges'!$D$11:$D$259)), 0)),"")</f>
        <v>MSID 4054</v>
      </c>
      <c r="B69" s="114" t="str">
        <f>IF($A69="","",VLOOKUP($A69,'Annex 2 EHV charges'!$D:$O,2,0))</f>
        <v>MSID 4054</v>
      </c>
      <c r="C69" s="115" t="str">
        <f>IF($A69="","",VLOOKUP($A69,'Annex 2 EHV charges'!$D:$O,3,0))</f>
        <v>MSID 4054</v>
      </c>
      <c r="D69" s="114" t="str">
        <f>IF($A69="","",VLOOKUP($A69,'Annex 2 EHV charges'!$D:$O,4,0))</f>
        <v>Cwm Dyli PS</v>
      </c>
      <c r="E69" s="116" t="str">
        <f>IFERROR(IF(VLOOKUP($A69,'Annex 2 EHV charges'!$D:$O,9,FALSE)=0,"",VLOOKUP($A69,'Annex 2 EHV charges'!$D:$O,9,FALSE)),"")</f>
        <v>-</v>
      </c>
      <c r="F69" s="117" t="str">
        <f>IFERROR(IF(VLOOKUP($A69,'Annex 2 EHV charges'!$D:$O,10,FALSE)=0,"",VLOOKUP($A69,'Annex 2 EHV charges'!$D:$O,10,FALSE)),"")</f>
        <v>-</v>
      </c>
      <c r="G69" s="118">
        <f>IFERROR(IF(VLOOKUP($A69,'Annex 2 EHV charges'!$D:$O,11,FALSE)=0,"",VLOOKUP($A69,'Annex 2 EHV charges'!$D:$O,11,FALSE)),"")</f>
        <v>0.05</v>
      </c>
      <c r="H69" s="118">
        <f>IFERROR(IF(VLOOKUP($A69,'Annex 2 EHV charges'!$D:$O,12,FALSE)=0,"",VLOOKUP($A69,'Annex 2 EHV charges'!$D:$O,12,FALSE)),"")</f>
        <v>0.05</v>
      </c>
    </row>
    <row r="70" spans="1:8" ht="12.75" customHeight="1" x14ac:dyDescent="0.2">
      <c r="A70" s="115">
        <f t="array" ref="A70">IFERROR(INDEX('Annex 2 EHV charges'!$D$11:$D$259, MATCH(0, IF(ISBLANK('Annex 2 EHV charges'!$D$11:$D$259),1, COUNTIF(A$4:$A69, 'Annex 2 EHV charges'!$D$11:$D$259)), 0)),"")</f>
        <v>700</v>
      </c>
      <c r="B70" s="114">
        <f>IF($A70="","",VLOOKUP($A70,'Annex 2 EHV charges'!$D:$O,2,0))</f>
        <v>700</v>
      </c>
      <c r="C70" s="115">
        <f>IF($A70="","",VLOOKUP($A70,'Annex 2 EHV charges'!$D:$O,3,0))</f>
        <v>1300060416993</v>
      </c>
      <c r="D70" s="114" t="str">
        <f>IF($A70="","",VLOOKUP($A70,'Annex 2 EHV charges'!$D:$O,4,0))</f>
        <v>Bentley Motor Cars Ltd</v>
      </c>
      <c r="E70" s="116">
        <f>IFERROR(IF(VLOOKUP($A70,'Annex 2 EHV charges'!$D:$O,9,FALSE)=0,"",VLOOKUP($A70,'Annex 2 EHV charges'!$D:$O,9,FALSE)),"")</f>
        <v>-0.94</v>
      </c>
      <c r="F70" s="117">
        <f>IFERROR(IF(VLOOKUP($A70,'Annex 2 EHV charges'!$D:$O,10,FALSE)=0,"",VLOOKUP($A70,'Annex 2 EHV charges'!$D:$O,10,FALSE)),"")</f>
        <v>105.79</v>
      </c>
      <c r="G70" s="118">
        <f>IFERROR(IF(VLOOKUP($A70,'Annex 2 EHV charges'!$D:$O,11,FALSE)=0,"",VLOOKUP($A70,'Annex 2 EHV charges'!$D:$O,11,FALSE)),"")</f>
        <v>0.05</v>
      </c>
      <c r="H70" s="118">
        <f>IFERROR(IF(VLOOKUP($A70,'Annex 2 EHV charges'!$D:$O,12,FALSE)=0,"",VLOOKUP($A70,'Annex 2 EHV charges'!$D:$O,12,FALSE)),"")</f>
        <v>0.05</v>
      </c>
    </row>
    <row r="71" spans="1:8" ht="12.75" customHeight="1" x14ac:dyDescent="0.2">
      <c r="A71" s="115">
        <f t="array" ref="A71">IFERROR(INDEX('Annex 2 EHV charges'!$D$11:$D$259, MATCH(0, IF(ISBLANK('Annex 2 EHV charges'!$D$11:$D$259),1, COUNTIF(A$4:$A70, 'Annex 2 EHV charges'!$D$11:$D$259)), 0)),"")</f>
        <v>719</v>
      </c>
      <c r="B71" s="114">
        <f>IF($A71="","",VLOOKUP($A71,'Annex 2 EHV charges'!$D:$O,2,0))</f>
        <v>719</v>
      </c>
      <c r="C71" s="115">
        <f>IF($A71="","",VLOOKUP($A71,'Annex 2 EHV charges'!$D:$O,3,0))</f>
        <v>1300060263839</v>
      </c>
      <c r="D71" s="114" t="str">
        <f>IF($A71="","",VLOOKUP($A71,'Annex 2 EHV charges'!$D:$O,4,0))</f>
        <v>Nestle UK Ltd</v>
      </c>
      <c r="E71" s="116" t="str">
        <f>IFERROR(IF(VLOOKUP($A71,'Annex 2 EHV charges'!$D:$O,9,FALSE)=0,"",VLOOKUP($A71,'Annex 2 EHV charges'!$D:$O,9,FALSE)),"")</f>
        <v>-</v>
      </c>
      <c r="F71" s="117">
        <f>IFERROR(IF(VLOOKUP($A71,'Annex 2 EHV charges'!$D:$O,10,FALSE)=0,"",VLOOKUP($A71,'Annex 2 EHV charges'!$D:$O,10,FALSE)),"")</f>
        <v>87.69</v>
      </c>
      <c r="G71" s="118">
        <f>IFERROR(IF(VLOOKUP($A71,'Annex 2 EHV charges'!$D:$O,11,FALSE)=0,"",VLOOKUP($A71,'Annex 2 EHV charges'!$D:$O,11,FALSE)),"")</f>
        <v>0.05</v>
      </c>
      <c r="H71" s="118">
        <f>IFERROR(IF(VLOOKUP($A71,'Annex 2 EHV charges'!$D:$O,12,FALSE)=0,"",VLOOKUP($A71,'Annex 2 EHV charges'!$D:$O,12,FALSE)),"")</f>
        <v>0.05</v>
      </c>
    </row>
    <row r="72" spans="1:8" ht="12.75" customHeight="1" x14ac:dyDescent="0.2">
      <c r="A72" s="115">
        <f t="array" ref="A72">IFERROR(INDEX('Annex 2 EHV charges'!$D$11:$D$259, MATCH(0, IF(ISBLANK('Annex 2 EHV charges'!$D$11:$D$259),1, COUNTIF(A$4:$A71, 'Annex 2 EHV charges'!$D$11:$D$259)), 0)),"")</f>
        <v>721</v>
      </c>
      <c r="B72" s="114">
        <f>IF($A72="","",VLOOKUP($A72,'Annex 2 EHV charges'!$D:$O,2,0))</f>
        <v>721</v>
      </c>
      <c r="C72" s="115">
        <f>IF($A72="","",VLOOKUP($A72,'Annex 2 EHV charges'!$D:$O,3,0))</f>
        <v>1300060267898</v>
      </c>
      <c r="D72" s="114" t="str">
        <f>IF($A72="","",VLOOKUP($A72,'Annex 2 EHV charges'!$D:$O,4,0))</f>
        <v>Bangor Hospital (Health Sup)</v>
      </c>
      <c r="E72" s="116" t="str">
        <f>IFERROR(IF(VLOOKUP($A72,'Annex 2 EHV charges'!$D:$O,9,FALSE)=0,"",VLOOKUP($A72,'Annex 2 EHV charges'!$D:$O,9,FALSE)),"")</f>
        <v>-</v>
      </c>
      <c r="F72" s="117">
        <f>IFERROR(IF(VLOOKUP($A72,'Annex 2 EHV charges'!$D:$O,10,FALSE)=0,"",VLOOKUP($A72,'Annex 2 EHV charges'!$D:$O,10,FALSE)),"")</f>
        <v>76.53</v>
      </c>
      <c r="G72" s="118">
        <f>IFERROR(IF(VLOOKUP($A72,'Annex 2 EHV charges'!$D:$O,11,FALSE)=0,"",VLOOKUP($A72,'Annex 2 EHV charges'!$D:$O,11,FALSE)),"")</f>
        <v>0.05</v>
      </c>
      <c r="H72" s="118">
        <f>IFERROR(IF(VLOOKUP($A72,'Annex 2 EHV charges'!$D:$O,12,FALSE)=0,"",VLOOKUP($A72,'Annex 2 EHV charges'!$D:$O,12,FALSE)),"")</f>
        <v>0.05</v>
      </c>
    </row>
    <row r="73" spans="1:8" ht="12.75" customHeight="1" x14ac:dyDescent="0.2">
      <c r="A73" s="115">
        <f t="array" ref="A73">IFERROR(INDEX('Annex 2 EHV charges'!$D$11:$D$259, MATCH(0, IF(ISBLANK('Annex 2 EHV charges'!$D$11:$D$259),1, COUNTIF(A$4:$A72, 'Annex 2 EHV charges'!$D$11:$D$259)), 0)),"")</f>
        <v>717</v>
      </c>
      <c r="B73" s="114">
        <f>IF($A73="","",VLOOKUP($A73,'Annex 2 EHV charges'!$D:$O,2,0))</f>
        <v>717</v>
      </c>
      <c r="C73" s="115">
        <f>IF($A73="","",VLOOKUP($A73,'Annex 2 EHV charges'!$D:$O,3,0))</f>
        <v>1300050867852</v>
      </c>
      <c r="D73" s="114" t="str">
        <f>IF($A73="","",VLOOKUP($A73,'Annex 2 EHV charges'!$D:$O,4,0))</f>
        <v>Decoma-Merplas</v>
      </c>
      <c r="E73" s="116" t="str">
        <f>IFERROR(IF(VLOOKUP($A73,'Annex 2 EHV charges'!$D:$O,9,FALSE)=0,"",VLOOKUP($A73,'Annex 2 EHV charges'!$D:$O,9,FALSE)),"")</f>
        <v>-</v>
      </c>
      <c r="F73" s="117" t="str">
        <f>IFERROR(IF(VLOOKUP($A73,'Annex 2 EHV charges'!$D:$O,10,FALSE)=0,"",VLOOKUP($A73,'Annex 2 EHV charges'!$D:$O,10,FALSE)),"")</f>
        <v>-</v>
      </c>
      <c r="G73" s="118" t="str">
        <f>IFERROR(IF(VLOOKUP($A73,'Annex 2 EHV charges'!$D:$O,11,FALSE)=0,"",VLOOKUP($A73,'Annex 2 EHV charges'!$D:$O,11,FALSE)),"")</f>
        <v>-</v>
      </c>
      <c r="H73" s="118" t="str">
        <f>IFERROR(IF(VLOOKUP($A73,'Annex 2 EHV charges'!$D:$O,12,FALSE)=0,"",VLOOKUP($A73,'Annex 2 EHV charges'!$D:$O,12,FALSE)),"")</f>
        <v>-</v>
      </c>
    </row>
    <row r="74" spans="1:8" ht="12.75" customHeight="1" x14ac:dyDescent="0.2">
      <c r="A74" s="115">
        <f t="array" ref="A74">IFERROR(INDEX('Annex 2 EHV charges'!$D$11:$D$259, MATCH(0, IF(ISBLANK('Annex 2 EHV charges'!$D$11:$D$259),1, COUNTIF(A$4:$A73, 'Annex 2 EHV charges'!$D$11:$D$259)), 0)),"")</f>
        <v>720</v>
      </c>
      <c r="B74" s="114">
        <f>IF($A74="","",VLOOKUP($A74,'Annex 2 EHV charges'!$D:$O,2,0))</f>
        <v>720</v>
      </c>
      <c r="C74" s="115">
        <f>IF($A74="","",VLOOKUP($A74,'Annex 2 EHV charges'!$D:$O,3,0))</f>
        <v>1300060574459</v>
      </c>
      <c r="D74" s="114" t="str">
        <f>IF($A74="","",VLOOKUP($A74,'Annex 2 EHV charges'!$D:$O,4,0))</f>
        <v>UU Water Plc - Woodside</v>
      </c>
      <c r="E74" s="116" t="str">
        <f>IFERROR(IF(VLOOKUP($A74,'Annex 2 EHV charges'!$D:$O,9,FALSE)=0,"",VLOOKUP($A74,'Annex 2 EHV charges'!$D:$O,9,FALSE)),"")</f>
        <v>-</v>
      </c>
      <c r="F74" s="117">
        <f>IFERROR(IF(VLOOKUP($A74,'Annex 2 EHV charges'!$D:$O,10,FALSE)=0,"",VLOOKUP($A74,'Annex 2 EHV charges'!$D:$O,10,FALSE)),"")</f>
        <v>97.38</v>
      </c>
      <c r="G74" s="118">
        <f>IFERROR(IF(VLOOKUP($A74,'Annex 2 EHV charges'!$D:$O,11,FALSE)=0,"",VLOOKUP($A74,'Annex 2 EHV charges'!$D:$O,11,FALSE)),"")</f>
        <v>0.05</v>
      </c>
      <c r="H74" s="118">
        <f>IFERROR(IF(VLOOKUP($A74,'Annex 2 EHV charges'!$D:$O,12,FALSE)=0,"",VLOOKUP($A74,'Annex 2 EHV charges'!$D:$O,12,FALSE)),"")</f>
        <v>0.05</v>
      </c>
    </row>
    <row r="75" spans="1:8" ht="12.75" customHeight="1" x14ac:dyDescent="0.2">
      <c r="A75" s="115">
        <f t="array" ref="A75">IFERROR(INDEX('Annex 2 EHV charges'!$D$11:$D$259, MATCH(0, IF(ISBLANK('Annex 2 EHV charges'!$D$11:$D$259),1, COUNTIF(A$4:$A74, 'Annex 2 EHV charges'!$D$11:$D$259)), 0)),"")</f>
        <v>724</v>
      </c>
      <c r="B75" s="114">
        <f>IF($A75="","",VLOOKUP($A75,'Annex 2 EHV charges'!$D:$O,2,0))</f>
        <v>724</v>
      </c>
      <c r="C75" s="115">
        <f>IF($A75="","",VLOOKUP($A75,'Annex 2 EHV charges'!$D:$O,3,0))</f>
        <v>1300060638642</v>
      </c>
      <c r="D75" s="114" t="str">
        <f>IF($A75="","",VLOOKUP($A75,'Annex 2 EHV charges'!$D:$O,4,0))</f>
        <v>UU Water Plc - Bromborough</v>
      </c>
      <c r="E75" s="116" t="str">
        <f>IFERROR(IF(VLOOKUP($A75,'Annex 2 EHV charges'!$D:$O,9,FALSE)=0,"",VLOOKUP($A75,'Annex 2 EHV charges'!$D:$O,9,FALSE)),"")</f>
        <v>-</v>
      </c>
      <c r="F75" s="117">
        <f>IFERROR(IF(VLOOKUP($A75,'Annex 2 EHV charges'!$D:$O,10,FALSE)=0,"",VLOOKUP($A75,'Annex 2 EHV charges'!$D:$O,10,FALSE)),"")</f>
        <v>600.15</v>
      </c>
      <c r="G75" s="118">
        <f>IFERROR(IF(VLOOKUP($A75,'Annex 2 EHV charges'!$D:$O,11,FALSE)=0,"",VLOOKUP($A75,'Annex 2 EHV charges'!$D:$O,11,FALSE)),"")</f>
        <v>0.05</v>
      </c>
      <c r="H75" s="118">
        <f>IFERROR(IF(VLOOKUP($A75,'Annex 2 EHV charges'!$D:$O,12,FALSE)=0,"",VLOOKUP($A75,'Annex 2 EHV charges'!$D:$O,12,FALSE)),"")</f>
        <v>0.05</v>
      </c>
    </row>
    <row r="76" spans="1:8" ht="12.75" customHeight="1" x14ac:dyDescent="0.2">
      <c r="A76" s="115">
        <f t="array" ref="A76">IFERROR(INDEX('Annex 2 EHV charges'!$D$11:$D$259, MATCH(0, IF(ISBLANK('Annex 2 EHV charges'!$D$11:$D$259),1, COUNTIF(A$4:$A75, 'Annex 2 EHV charges'!$D$11:$D$259)), 0)),"")</f>
        <v>711</v>
      </c>
      <c r="B76" s="114">
        <f>IF($A76="","",VLOOKUP($A76,'Annex 2 EHV charges'!$D:$O,2,0))</f>
        <v>711</v>
      </c>
      <c r="C76" s="115">
        <f>IF($A76="","",VLOOKUP($A76,'Annex 2 EHV charges'!$D:$O,3,0))</f>
        <v>1300052227204</v>
      </c>
      <c r="D76" s="114" t="str">
        <f>IF($A76="","",VLOOKUP($A76,'Annex 2 EHV charges'!$D:$O,4,0))</f>
        <v>UU Water Plc - Sandon Dock</v>
      </c>
      <c r="E76" s="116" t="str">
        <f>IFERROR(IF(VLOOKUP($A76,'Annex 2 EHV charges'!$D:$O,9,FALSE)=0,"",VLOOKUP($A76,'Annex 2 EHV charges'!$D:$O,9,FALSE)),"")</f>
        <v>-</v>
      </c>
      <c r="F76" s="117" t="str">
        <f>IFERROR(IF(VLOOKUP($A76,'Annex 2 EHV charges'!$D:$O,10,FALSE)=0,"",VLOOKUP($A76,'Annex 2 EHV charges'!$D:$O,10,FALSE)),"")</f>
        <v>-</v>
      </c>
      <c r="G76" s="118" t="str">
        <f>IFERROR(IF(VLOOKUP($A76,'Annex 2 EHV charges'!$D:$O,11,FALSE)=0,"",VLOOKUP($A76,'Annex 2 EHV charges'!$D:$O,11,FALSE)),"")</f>
        <v>-</v>
      </c>
      <c r="H76" s="118" t="str">
        <f>IFERROR(IF(VLOOKUP($A76,'Annex 2 EHV charges'!$D:$O,12,FALSE)=0,"",VLOOKUP($A76,'Annex 2 EHV charges'!$D:$O,12,FALSE)),"")</f>
        <v>-</v>
      </c>
    </row>
    <row r="77" spans="1:8" ht="12.75" customHeight="1" x14ac:dyDescent="0.2">
      <c r="A77" s="115">
        <f t="array" ref="A77">IFERROR(INDEX('Annex 2 EHV charges'!$D$11:$D$259, MATCH(0, IF(ISBLANK('Annex 2 EHV charges'!$D$11:$D$259),1, COUNTIF(A$4:$A76, 'Annex 2 EHV charges'!$D$11:$D$259)), 0)),"")</f>
        <v>712</v>
      </c>
      <c r="B77" s="114">
        <f>IF($A77="","",VLOOKUP($A77,'Annex 2 EHV charges'!$D:$O,2,0))</f>
        <v>712</v>
      </c>
      <c r="C77" s="115">
        <f>IF($A77="","",VLOOKUP($A77,'Annex 2 EHV charges'!$D:$O,3,0))</f>
        <v>1300053163518</v>
      </c>
      <c r="D77" s="114" t="str">
        <f>IF($A77="","",VLOOKUP($A77,'Annex 2 EHV charges'!$D:$O,4,0))</f>
        <v>UU Water Plc Gateworth Sewage</v>
      </c>
      <c r="E77" s="116" t="str">
        <f>IFERROR(IF(VLOOKUP($A77,'Annex 2 EHV charges'!$D:$O,9,FALSE)=0,"",VLOOKUP($A77,'Annex 2 EHV charges'!$D:$O,9,FALSE)),"")</f>
        <v>-</v>
      </c>
      <c r="F77" s="117">
        <f>IFERROR(IF(VLOOKUP($A77,'Annex 2 EHV charges'!$D:$O,10,FALSE)=0,"",VLOOKUP($A77,'Annex 2 EHV charges'!$D:$O,10,FALSE)),"")</f>
        <v>42.92</v>
      </c>
      <c r="G77" s="118">
        <f>IFERROR(IF(VLOOKUP($A77,'Annex 2 EHV charges'!$D:$O,11,FALSE)=0,"",VLOOKUP($A77,'Annex 2 EHV charges'!$D:$O,11,FALSE)),"")</f>
        <v>0.05</v>
      </c>
      <c r="H77" s="118">
        <f>IFERROR(IF(VLOOKUP($A77,'Annex 2 EHV charges'!$D:$O,12,FALSE)=0,"",VLOOKUP($A77,'Annex 2 EHV charges'!$D:$O,12,FALSE)),"")</f>
        <v>0.05</v>
      </c>
    </row>
    <row r="78" spans="1:8" ht="12.75" customHeight="1" x14ac:dyDescent="0.2">
      <c r="A78" s="115">
        <f t="array" ref="A78">IFERROR(INDEX('Annex 2 EHV charges'!$D$11:$D$259, MATCH(0, IF(ISBLANK('Annex 2 EHV charges'!$D$11:$D$259),1, COUNTIF(A$4:$A77, 'Annex 2 EHV charges'!$D$11:$D$259)), 0)),"")</f>
        <v>713</v>
      </c>
      <c r="B78" s="114">
        <f>IF($A78="","",VLOOKUP($A78,'Annex 2 EHV charges'!$D:$O,2,0))</f>
        <v>713</v>
      </c>
      <c r="C78" s="115">
        <f>IF($A78="","",VLOOKUP($A78,'Annex 2 EHV charges'!$D:$O,3,0))</f>
        <v>1300050970114</v>
      </c>
      <c r="D78" s="114" t="str">
        <f>IF($A78="","",VLOOKUP($A78,'Annex 2 EHV charges'!$D:$O,4,0))</f>
        <v>UU Water Plc - Huntington</v>
      </c>
      <c r="E78" s="116" t="str">
        <f>IFERROR(IF(VLOOKUP($A78,'Annex 2 EHV charges'!$D:$O,9,FALSE)=0,"",VLOOKUP($A78,'Annex 2 EHV charges'!$D:$O,9,FALSE)),"")</f>
        <v>-</v>
      </c>
      <c r="F78" s="117" t="str">
        <f>IFERROR(IF(VLOOKUP($A78,'Annex 2 EHV charges'!$D:$O,10,FALSE)=0,"",VLOOKUP($A78,'Annex 2 EHV charges'!$D:$O,10,FALSE)),"")</f>
        <v>-</v>
      </c>
      <c r="G78" s="118" t="str">
        <f>IFERROR(IF(VLOOKUP($A78,'Annex 2 EHV charges'!$D:$O,11,FALSE)=0,"",VLOOKUP($A78,'Annex 2 EHV charges'!$D:$O,11,FALSE)),"")</f>
        <v>-</v>
      </c>
      <c r="H78" s="118" t="str">
        <f>IFERROR(IF(VLOOKUP($A78,'Annex 2 EHV charges'!$D:$O,12,FALSE)=0,"",VLOOKUP($A78,'Annex 2 EHV charges'!$D:$O,12,FALSE)),"")</f>
        <v>-</v>
      </c>
    </row>
    <row r="79" spans="1:8" ht="12.75" customHeight="1" x14ac:dyDescent="0.2">
      <c r="A79" s="115">
        <f t="array" ref="A79">IFERROR(INDEX('Annex 2 EHV charges'!$D$11:$D$259, MATCH(0, IF(ISBLANK('Annex 2 EHV charges'!$D$11:$D$259),1, COUNTIF(A$4:$A78, 'Annex 2 EHV charges'!$D$11:$D$259)), 0)),"")</f>
        <v>714</v>
      </c>
      <c r="B79" s="114">
        <f>IF($A79="","",VLOOKUP($A79,'Annex 2 EHV charges'!$D:$O,2,0))</f>
        <v>714</v>
      </c>
      <c r="C79" s="115">
        <f>IF($A79="","",VLOOKUP($A79,'Annex 2 EHV charges'!$D:$O,3,0))</f>
        <v>1300052226920</v>
      </c>
      <c r="D79" s="114" t="str">
        <f>IF($A79="","",VLOOKUP($A79,'Annex 2 EHV charges'!$D:$O,4,0))</f>
        <v>UU Water Plc - Shell Green</v>
      </c>
      <c r="E79" s="116" t="str">
        <f>IFERROR(IF(VLOOKUP($A79,'Annex 2 EHV charges'!$D:$O,9,FALSE)=0,"",VLOOKUP($A79,'Annex 2 EHV charges'!$D:$O,9,FALSE)),"")</f>
        <v>-</v>
      </c>
      <c r="F79" s="117" t="str">
        <f>IFERROR(IF(VLOOKUP($A79,'Annex 2 EHV charges'!$D:$O,10,FALSE)=0,"",VLOOKUP($A79,'Annex 2 EHV charges'!$D:$O,10,FALSE)),"")</f>
        <v>-</v>
      </c>
      <c r="G79" s="118" t="str">
        <f>IFERROR(IF(VLOOKUP($A79,'Annex 2 EHV charges'!$D:$O,11,FALSE)=0,"",VLOOKUP($A79,'Annex 2 EHV charges'!$D:$O,11,FALSE)),"")</f>
        <v>-</v>
      </c>
      <c r="H79" s="118" t="str">
        <f>IFERROR(IF(VLOOKUP($A79,'Annex 2 EHV charges'!$D:$O,12,FALSE)=0,"",VLOOKUP($A79,'Annex 2 EHV charges'!$D:$O,12,FALSE)),"")</f>
        <v>-</v>
      </c>
    </row>
    <row r="80" spans="1:8" ht="12.75" customHeight="1" x14ac:dyDescent="0.2">
      <c r="A80" s="115">
        <f t="array" ref="A80">IFERROR(INDEX('Annex 2 EHV charges'!$D$11:$D$259, MATCH(0, IF(ISBLANK('Annex 2 EHV charges'!$D$11:$D$259),1, COUNTIF(A$4:$A79, 'Annex 2 EHV charges'!$D$11:$D$259)), 0)),"")</f>
        <v>715</v>
      </c>
      <c r="B80" s="114">
        <f>IF($A80="","",VLOOKUP($A80,'Annex 2 EHV charges'!$D:$O,2,0))</f>
        <v>715</v>
      </c>
      <c r="C80" s="115">
        <f>IF($A80="","",VLOOKUP($A80,'Annex 2 EHV charges'!$D:$O,3,0))</f>
        <v>1300052368838</v>
      </c>
      <c r="D80" s="114" t="str">
        <f>IF($A80="","",VLOOKUP($A80,'Annex 2 EHV charges'!$D:$O,4,0))</f>
        <v>Eli Lilly &amp; Co</v>
      </c>
      <c r="E80" s="116" t="str">
        <f>IFERROR(IF(VLOOKUP($A80,'Annex 2 EHV charges'!$D:$O,9,FALSE)=0,"",VLOOKUP($A80,'Annex 2 EHV charges'!$D:$O,9,FALSE)),"")</f>
        <v>-</v>
      </c>
      <c r="F80" s="117" t="str">
        <f>IFERROR(IF(VLOOKUP($A80,'Annex 2 EHV charges'!$D:$O,10,FALSE)=0,"",VLOOKUP($A80,'Annex 2 EHV charges'!$D:$O,10,FALSE)),"")</f>
        <v>-</v>
      </c>
      <c r="G80" s="118" t="str">
        <f>IFERROR(IF(VLOOKUP($A80,'Annex 2 EHV charges'!$D:$O,11,FALSE)=0,"",VLOOKUP($A80,'Annex 2 EHV charges'!$D:$O,11,FALSE)),"")</f>
        <v>-</v>
      </c>
      <c r="H80" s="118" t="str">
        <f>IFERROR(IF(VLOOKUP($A80,'Annex 2 EHV charges'!$D:$O,12,FALSE)=0,"",VLOOKUP($A80,'Annex 2 EHV charges'!$D:$O,12,FALSE)),"")</f>
        <v>-</v>
      </c>
    </row>
    <row r="81" spans="1:8" ht="12.75" customHeight="1" x14ac:dyDescent="0.2">
      <c r="A81" s="115">
        <f t="array" ref="A81">IFERROR(INDEX('Annex 2 EHV charges'!$D$11:$D$259, MATCH(0, IF(ISBLANK('Annex 2 EHV charges'!$D$11:$D$259),1, COUNTIF(A$4:$A80, 'Annex 2 EHV charges'!$D$11:$D$259)), 0)),"")</f>
        <v>703</v>
      </c>
      <c r="B81" s="114">
        <f>IF($A81="","",VLOOKUP($A81,'Annex 2 EHV charges'!$D:$O,2,0))</f>
        <v>703</v>
      </c>
      <c r="C81" s="115">
        <f>IF($A81="","",VLOOKUP($A81,'Annex 2 EHV charges'!$D:$O,3,0))</f>
        <v>1300050867791</v>
      </c>
      <c r="D81" s="114" t="str">
        <f>IF($A81="","",VLOOKUP($A81,'Annex 2 EHV charges'!$D:$O,4,0))</f>
        <v>Pilkington Glass - Greengate</v>
      </c>
      <c r="E81" s="116" t="str">
        <f>IFERROR(IF(VLOOKUP($A81,'Annex 2 EHV charges'!$D:$O,9,FALSE)=0,"",VLOOKUP($A81,'Annex 2 EHV charges'!$D:$O,9,FALSE)),"")</f>
        <v>-</v>
      </c>
      <c r="F81" s="117" t="str">
        <f>IFERROR(IF(VLOOKUP($A81,'Annex 2 EHV charges'!$D:$O,10,FALSE)=0,"",VLOOKUP($A81,'Annex 2 EHV charges'!$D:$O,10,FALSE)),"")</f>
        <v>-</v>
      </c>
      <c r="G81" s="118" t="str">
        <f>IFERROR(IF(VLOOKUP($A81,'Annex 2 EHV charges'!$D:$O,11,FALSE)=0,"",VLOOKUP($A81,'Annex 2 EHV charges'!$D:$O,11,FALSE)),"")</f>
        <v>-</v>
      </c>
      <c r="H81" s="118" t="str">
        <f>IFERROR(IF(VLOOKUP($A81,'Annex 2 EHV charges'!$D:$O,12,FALSE)=0,"",VLOOKUP($A81,'Annex 2 EHV charges'!$D:$O,12,FALSE)),"")</f>
        <v>-</v>
      </c>
    </row>
    <row r="82" spans="1:8" ht="12.75" customHeight="1" x14ac:dyDescent="0.2">
      <c r="A82" s="115">
        <f t="array" ref="A82">IFERROR(INDEX('Annex 2 EHV charges'!$D$11:$D$259, MATCH(0, IF(ISBLANK('Annex 2 EHV charges'!$D$11:$D$259),1, COUNTIF(A$4:$A81, 'Annex 2 EHV charges'!$D$11:$D$259)), 0)),"")</f>
        <v>704</v>
      </c>
      <c r="B82" s="114">
        <f>IF($A82="","",VLOOKUP($A82,'Annex 2 EHV charges'!$D:$O,2,0))</f>
        <v>704</v>
      </c>
      <c r="C82" s="115">
        <f>IF($A82="","",VLOOKUP($A82,'Annex 2 EHV charges'!$D:$O,3,0))</f>
        <v>1300050867807</v>
      </c>
      <c r="D82" s="114" t="str">
        <f>IF($A82="","",VLOOKUP($A82,'Annex 2 EHV charges'!$D:$O,4,0))</f>
        <v>Pilkington Glass - Cowley Hill</v>
      </c>
      <c r="E82" s="116" t="str">
        <f>IFERROR(IF(VLOOKUP($A82,'Annex 2 EHV charges'!$D:$O,9,FALSE)=0,"",VLOOKUP($A82,'Annex 2 EHV charges'!$D:$O,9,FALSE)),"")</f>
        <v>-</v>
      </c>
      <c r="F82" s="117" t="str">
        <f>IFERROR(IF(VLOOKUP($A82,'Annex 2 EHV charges'!$D:$O,10,FALSE)=0,"",VLOOKUP($A82,'Annex 2 EHV charges'!$D:$O,10,FALSE)),"")</f>
        <v>-</v>
      </c>
      <c r="G82" s="118" t="str">
        <f>IFERROR(IF(VLOOKUP($A82,'Annex 2 EHV charges'!$D:$O,11,FALSE)=0,"",VLOOKUP($A82,'Annex 2 EHV charges'!$D:$O,11,FALSE)),"")</f>
        <v>-</v>
      </c>
      <c r="H82" s="118" t="str">
        <f>IFERROR(IF(VLOOKUP($A82,'Annex 2 EHV charges'!$D:$O,12,FALSE)=0,"",VLOOKUP($A82,'Annex 2 EHV charges'!$D:$O,12,FALSE)),"")</f>
        <v>-</v>
      </c>
    </row>
    <row r="83" spans="1:8" ht="12.75" customHeight="1" x14ac:dyDescent="0.2">
      <c r="A83" s="115">
        <f t="array" ref="A83">IFERROR(INDEX('Annex 2 EHV charges'!$D$11:$D$259, MATCH(0, IF(ISBLANK('Annex 2 EHV charges'!$D$11:$D$259),1, COUNTIF(A$4:$A82, 'Annex 2 EHV charges'!$D$11:$D$259)), 0)),"")</f>
        <v>718</v>
      </c>
      <c r="B83" s="114">
        <f>IF($A83="","",VLOOKUP($A83,'Annex 2 EHV charges'!$D:$O,2,0))</f>
        <v>718</v>
      </c>
      <c r="C83" s="115">
        <f>IF($A83="","",VLOOKUP($A83,'Annex 2 EHV charges'!$D:$O,3,0))</f>
        <v>1300054580101</v>
      </c>
      <c r="D83" s="114" t="str">
        <f>IF($A83="","",VLOOKUP($A83,'Annex 2 EHV charges'!$D:$O,4,0))</f>
        <v>Iceland</v>
      </c>
      <c r="E83" s="116" t="str">
        <f>IFERROR(IF(VLOOKUP($A83,'Annex 2 EHV charges'!$D:$O,9,FALSE)=0,"",VLOOKUP($A83,'Annex 2 EHV charges'!$D:$O,9,FALSE)),"")</f>
        <v>-</v>
      </c>
      <c r="F83" s="117">
        <f>IFERROR(IF(VLOOKUP($A83,'Annex 2 EHV charges'!$D:$O,10,FALSE)=0,"",VLOOKUP($A83,'Annex 2 EHV charges'!$D:$O,10,FALSE)),"")</f>
        <v>10.58</v>
      </c>
      <c r="G83" s="118">
        <f>IFERROR(IF(VLOOKUP($A83,'Annex 2 EHV charges'!$D:$O,11,FALSE)=0,"",VLOOKUP($A83,'Annex 2 EHV charges'!$D:$O,11,FALSE)),"")</f>
        <v>0.05</v>
      </c>
      <c r="H83" s="118">
        <f>IFERROR(IF(VLOOKUP($A83,'Annex 2 EHV charges'!$D:$O,12,FALSE)=0,"",VLOOKUP($A83,'Annex 2 EHV charges'!$D:$O,12,FALSE)),"")</f>
        <v>0.05</v>
      </c>
    </row>
    <row r="84" spans="1:8" ht="12.75" customHeight="1" x14ac:dyDescent="0.2">
      <c r="A84" s="115">
        <f t="array" ref="A84">IFERROR(INDEX('Annex 2 EHV charges'!$D$11:$D$259, MATCH(0, IF(ISBLANK('Annex 2 EHV charges'!$D$11:$D$259),1, COUNTIF(A$4:$A83, 'Annex 2 EHV charges'!$D$11:$D$259)), 0)),"")</f>
        <v>702</v>
      </c>
      <c r="B84" s="114">
        <f>IF($A84="","",VLOOKUP($A84,'Annex 2 EHV charges'!$D:$O,2,0))</f>
        <v>702</v>
      </c>
      <c r="C84" s="115">
        <f>IF($A84="","",VLOOKUP($A84,'Annex 2 EHV charges'!$D:$O,3,0))</f>
        <v>1300050867755</v>
      </c>
      <c r="D84" s="114" t="str">
        <f>IF($A84="","",VLOOKUP($A84,'Annex 2 EHV charges'!$D:$O,4,0))</f>
        <v>Pilkington Glass - Watson Street</v>
      </c>
      <c r="E84" s="116" t="str">
        <f>IFERROR(IF(VLOOKUP($A84,'Annex 2 EHV charges'!$D:$O,9,FALSE)=0,"",VLOOKUP($A84,'Annex 2 EHV charges'!$D:$O,9,FALSE)),"")</f>
        <v>-</v>
      </c>
      <c r="F84" s="117" t="str">
        <f>IFERROR(IF(VLOOKUP($A84,'Annex 2 EHV charges'!$D:$O,10,FALSE)=0,"",VLOOKUP($A84,'Annex 2 EHV charges'!$D:$O,10,FALSE)),"")</f>
        <v>-</v>
      </c>
      <c r="G84" s="118" t="str">
        <f>IFERROR(IF(VLOOKUP($A84,'Annex 2 EHV charges'!$D:$O,11,FALSE)=0,"",VLOOKUP($A84,'Annex 2 EHV charges'!$D:$O,11,FALSE)),"")</f>
        <v>-</v>
      </c>
      <c r="H84" s="118" t="str">
        <f>IFERROR(IF(VLOOKUP($A84,'Annex 2 EHV charges'!$D:$O,12,FALSE)=0,"",VLOOKUP($A84,'Annex 2 EHV charges'!$D:$O,12,FALSE)),"")</f>
        <v>-</v>
      </c>
    </row>
    <row r="85" spans="1:8" ht="12.75" customHeight="1" x14ac:dyDescent="0.2">
      <c r="A85" s="115">
        <f t="array" ref="A85">IFERROR(INDEX('Annex 2 EHV charges'!$D$11:$D$259, MATCH(0, IF(ISBLANK('Annex 2 EHV charges'!$D$11:$D$259),1, COUNTIF(A$4:$A84, 'Annex 2 EHV charges'!$D$11:$D$259)), 0)),"")</f>
        <v>653</v>
      </c>
      <c r="B85" s="114">
        <f>IF($A85="","",VLOOKUP($A85,'Annex 2 EHV charges'!$D:$O,2,0))</f>
        <v>653</v>
      </c>
      <c r="C85" s="115">
        <f>IF($A85="","",VLOOKUP($A85,'Annex 2 EHV charges'!$D:$O,3,0))</f>
        <v>1300060075380</v>
      </c>
      <c r="D85" s="114" t="str">
        <f>IF($A85="","",VLOOKUP($A85,'Annex 2 EHV charges'!$D:$O,4,0))</f>
        <v>CEW</v>
      </c>
      <c r="E85" s="116">
        <f>IFERROR(IF(VLOOKUP($A85,'Annex 2 EHV charges'!$D:$O,9,FALSE)=0,"",VLOOKUP($A85,'Annex 2 EHV charges'!$D:$O,9,FALSE)),"")</f>
        <v>-0.85399999999999998</v>
      </c>
      <c r="F85" s="117">
        <f>IFERROR(IF(VLOOKUP($A85,'Annex 2 EHV charges'!$D:$O,10,FALSE)=0,"",VLOOKUP($A85,'Annex 2 EHV charges'!$D:$O,10,FALSE)),"")</f>
        <v>5855.71</v>
      </c>
      <c r="G85" s="118">
        <f>IFERROR(IF(VLOOKUP($A85,'Annex 2 EHV charges'!$D:$O,11,FALSE)=0,"",VLOOKUP($A85,'Annex 2 EHV charges'!$D:$O,11,FALSE)),"")</f>
        <v>0.05</v>
      </c>
      <c r="H85" s="118">
        <f>IFERROR(IF(VLOOKUP($A85,'Annex 2 EHV charges'!$D:$O,12,FALSE)=0,"",VLOOKUP($A85,'Annex 2 EHV charges'!$D:$O,12,FALSE)),"")</f>
        <v>0.05</v>
      </c>
    </row>
    <row r="86" spans="1:8" ht="12.75" customHeight="1" x14ac:dyDescent="0.2">
      <c r="A86" s="115">
        <f t="array" ref="A86">IFERROR(INDEX('Annex 2 EHV charges'!$D$11:$D$259, MATCH(0, IF(ISBLANK('Annex 2 EHV charges'!$D$11:$D$259),1, COUNTIF(A$4:$A85, 'Annex 2 EHV charges'!$D$11:$D$259)), 0)),"")</f>
        <v>662</v>
      </c>
      <c r="B86" s="114">
        <f>IF($A86="","",VLOOKUP($A86,'Annex 2 EHV charges'!$D:$O,2,0))</f>
        <v>662</v>
      </c>
      <c r="C86" s="115">
        <f>IF($A86="","",VLOOKUP($A86,'Annex 2 EHV charges'!$D:$O,3,0))</f>
        <v>1300060736720</v>
      </c>
      <c r="D86" s="114" t="str">
        <f>IF($A86="","",VLOOKUP($A86,'Annex 2 EHV charges'!$D:$O,4,0))</f>
        <v>Queensferry Diesel</v>
      </c>
      <c r="E86" s="116" t="str">
        <f>IFERROR(IF(VLOOKUP($A86,'Annex 2 EHV charges'!$D:$O,9,FALSE)=0,"",VLOOKUP($A86,'Annex 2 EHV charges'!$D:$O,9,FALSE)),"")</f>
        <v>-</v>
      </c>
      <c r="F86" s="117">
        <f>IFERROR(IF(VLOOKUP($A86,'Annex 2 EHV charges'!$D:$O,10,FALSE)=0,"",VLOOKUP($A86,'Annex 2 EHV charges'!$D:$O,10,FALSE)),"")</f>
        <v>440.26</v>
      </c>
      <c r="G86" s="118">
        <f>IFERROR(IF(VLOOKUP($A86,'Annex 2 EHV charges'!$D:$O,11,FALSE)=0,"",VLOOKUP($A86,'Annex 2 EHV charges'!$D:$O,11,FALSE)),"")</f>
        <v>0.05</v>
      </c>
      <c r="H86" s="118">
        <f>IFERROR(IF(VLOOKUP($A86,'Annex 2 EHV charges'!$D:$O,12,FALSE)=0,"",VLOOKUP($A86,'Annex 2 EHV charges'!$D:$O,12,FALSE)),"")</f>
        <v>0.05</v>
      </c>
    </row>
    <row r="87" spans="1:8" ht="12.75" customHeight="1" x14ac:dyDescent="0.2">
      <c r="A87" s="115">
        <f t="array" ref="A87">IFERROR(INDEX('Annex 2 EHV charges'!$D$11:$D$259, MATCH(0, IF(ISBLANK('Annex 2 EHV charges'!$D$11:$D$259),1, COUNTIF(A$4:$A86, 'Annex 2 EHV charges'!$D$11:$D$259)), 0)),"")</f>
        <v>664</v>
      </c>
      <c r="B87" s="114">
        <f>IF($A87="","",VLOOKUP($A87,'Annex 2 EHV charges'!$D:$O,2,0))</f>
        <v>664</v>
      </c>
      <c r="C87" s="115">
        <f>IF($A87="","",VLOOKUP($A87,'Annex 2 EHV charges'!$D:$O,3,0))</f>
        <v>1300060707507</v>
      </c>
      <c r="D87" s="114" t="str">
        <f>IF($A87="","",VLOOKUP($A87,'Annex 2 EHV charges'!$D:$O,4,0))</f>
        <v>Beaufort Road</v>
      </c>
      <c r="E87" s="116" t="str">
        <f>IFERROR(IF(VLOOKUP($A87,'Annex 2 EHV charges'!$D:$O,9,FALSE)=0,"",VLOOKUP($A87,'Annex 2 EHV charges'!$D:$O,9,FALSE)),"")</f>
        <v>-</v>
      </c>
      <c r="F87" s="117">
        <f>IFERROR(IF(VLOOKUP($A87,'Annex 2 EHV charges'!$D:$O,10,FALSE)=0,"",VLOOKUP($A87,'Annex 2 EHV charges'!$D:$O,10,FALSE)),"")</f>
        <v>994.32</v>
      </c>
      <c r="G87" s="118">
        <f>IFERROR(IF(VLOOKUP($A87,'Annex 2 EHV charges'!$D:$O,11,FALSE)=0,"",VLOOKUP($A87,'Annex 2 EHV charges'!$D:$O,11,FALSE)),"")</f>
        <v>0.05</v>
      </c>
      <c r="H87" s="118">
        <f>IFERROR(IF(VLOOKUP($A87,'Annex 2 EHV charges'!$D:$O,12,FALSE)=0,"",VLOOKUP($A87,'Annex 2 EHV charges'!$D:$O,12,FALSE)),"")</f>
        <v>0.05</v>
      </c>
    </row>
    <row r="88" spans="1:8" ht="12.75" customHeight="1" x14ac:dyDescent="0.2">
      <c r="A88" s="115">
        <f t="array" ref="A88">IFERROR(INDEX('Annex 2 EHV charges'!$D$11:$D$259, MATCH(0, IF(ISBLANK('Annex 2 EHV charges'!$D$11:$D$259),1, COUNTIF(A$4:$A87, 'Annex 2 EHV charges'!$D$11:$D$259)), 0)),"")</f>
        <v>615</v>
      </c>
      <c r="B88" s="114">
        <f>IF($A88="","",VLOOKUP($A88,'Annex 2 EHV charges'!$D:$O,2,0))</f>
        <v>615</v>
      </c>
      <c r="C88" s="115">
        <f>IF($A88="","",VLOOKUP($A88,'Annex 2 EHV charges'!$D:$O,3,0))</f>
        <v>1300060729556</v>
      </c>
      <c r="D88" s="114" t="str">
        <f>IF($A88="","",VLOOKUP($A88,'Annex 2 EHV charges'!$D:$O,4,0))</f>
        <v>Mersey Warf STOR</v>
      </c>
      <c r="E88" s="116">
        <f>IFERROR(IF(VLOOKUP($A88,'Annex 2 EHV charges'!$D:$O,9,FALSE)=0,"",VLOOKUP($A88,'Annex 2 EHV charges'!$D:$O,9,FALSE)),"")</f>
        <v>-0.872</v>
      </c>
      <c r="F88" s="117">
        <f>IFERROR(IF(VLOOKUP($A88,'Annex 2 EHV charges'!$D:$O,10,FALSE)=0,"",VLOOKUP($A88,'Annex 2 EHV charges'!$D:$O,10,FALSE)),"")</f>
        <v>6781.39</v>
      </c>
      <c r="G88" s="118">
        <f>IFERROR(IF(VLOOKUP($A88,'Annex 2 EHV charges'!$D:$O,11,FALSE)=0,"",VLOOKUP($A88,'Annex 2 EHV charges'!$D:$O,11,FALSE)),"")</f>
        <v>0.05</v>
      </c>
      <c r="H88" s="118">
        <f>IFERROR(IF(VLOOKUP($A88,'Annex 2 EHV charges'!$D:$O,12,FALSE)=0,"",VLOOKUP($A88,'Annex 2 EHV charges'!$D:$O,12,FALSE)),"")</f>
        <v>0.05</v>
      </c>
    </row>
    <row r="89" spans="1:8" ht="12.75" customHeight="1" x14ac:dyDescent="0.2">
      <c r="A89" s="115">
        <f t="array" ref="A89">IFERROR(INDEX('Annex 2 EHV charges'!$D$11:$D$259, MATCH(0, IF(ISBLANK('Annex 2 EHV charges'!$D$11:$D$259),1, COUNTIF(A$4:$A88, 'Annex 2 EHV charges'!$D$11:$D$259)), 0)),"")</f>
        <v>622</v>
      </c>
      <c r="B89" s="114">
        <f>IF($A89="","",VLOOKUP($A89,'Annex 2 EHV charges'!$D:$O,2,0))</f>
        <v>622</v>
      </c>
      <c r="C89" s="115">
        <f>IF($A89="","",VLOOKUP($A89,'Annex 2 EHV charges'!$D:$O,3,0))</f>
        <v>1300060790694</v>
      </c>
      <c r="D89" s="114" t="str">
        <f>IF($A89="","",VLOOKUP($A89,'Annex 2 EHV charges'!$D:$O,4,0))</f>
        <v>Cefyn Mawr</v>
      </c>
      <c r="E89" s="116">
        <f>IFERROR(IF(VLOOKUP($A89,'Annex 2 EHV charges'!$D:$O,9,FALSE)=0,"",VLOOKUP($A89,'Annex 2 EHV charges'!$D:$O,9,FALSE)),"")</f>
        <v>-0.68</v>
      </c>
      <c r="F89" s="117">
        <f>IFERROR(IF(VLOOKUP($A89,'Annex 2 EHV charges'!$D:$O,10,FALSE)=0,"",VLOOKUP($A89,'Annex 2 EHV charges'!$D:$O,10,FALSE)),"")</f>
        <v>2304.6</v>
      </c>
      <c r="G89" s="118">
        <f>IFERROR(IF(VLOOKUP($A89,'Annex 2 EHV charges'!$D:$O,11,FALSE)=0,"",VLOOKUP($A89,'Annex 2 EHV charges'!$D:$O,11,FALSE)),"")</f>
        <v>0.05</v>
      </c>
      <c r="H89" s="118">
        <f>IFERROR(IF(VLOOKUP($A89,'Annex 2 EHV charges'!$D:$O,12,FALSE)=0,"",VLOOKUP($A89,'Annex 2 EHV charges'!$D:$O,12,FALSE)),"")</f>
        <v>0.05</v>
      </c>
    </row>
    <row r="90" spans="1:8" ht="12.75" customHeight="1" x14ac:dyDescent="0.2">
      <c r="A90" s="115">
        <f t="array" ref="A90">IFERROR(INDEX('Annex 2 EHV charges'!$D$11:$D$259, MATCH(0, IF(ISBLANK('Annex 2 EHV charges'!$D$11:$D$259),1, COUNTIF(A$4:$A89, 'Annex 2 EHV charges'!$D$11:$D$259)), 0)),"")</f>
        <v>627</v>
      </c>
      <c r="B90" s="114">
        <f>IF($A90="","",VLOOKUP($A90,'Annex 2 EHV charges'!$D:$O,2,0))</f>
        <v>627</v>
      </c>
      <c r="C90" s="115">
        <f>IF($A90="","",VLOOKUP($A90,'Annex 2 EHV charges'!$D:$O,3,0))</f>
        <v>1300060824838</v>
      </c>
      <c r="D90" s="114" t="str">
        <f>IF($A90="","",VLOOKUP($A90,'Annex 2 EHV charges'!$D:$O,4,0))</f>
        <v xml:space="preserve">Carnegie Battery Storage </v>
      </c>
      <c r="E90" s="116" t="str">
        <f>IFERROR(IF(VLOOKUP($A90,'Annex 2 EHV charges'!$D:$O,9,FALSE)=0,"",VLOOKUP($A90,'Annex 2 EHV charges'!$D:$O,9,FALSE)),"")</f>
        <v>-</v>
      </c>
      <c r="F90" s="117">
        <f>IFERROR(IF(VLOOKUP($A90,'Annex 2 EHV charges'!$D:$O,10,FALSE)=0,"",VLOOKUP($A90,'Annex 2 EHV charges'!$D:$O,10,FALSE)),"")</f>
        <v>970.66</v>
      </c>
      <c r="G90" s="118">
        <f>IFERROR(IF(VLOOKUP($A90,'Annex 2 EHV charges'!$D:$O,11,FALSE)=0,"",VLOOKUP($A90,'Annex 2 EHV charges'!$D:$O,11,FALSE)),"")</f>
        <v>0.05</v>
      </c>
      <c r="H90" s="118">
        <f>IFERROR(IF(VLOOKUP($A90,'Annex 2 EHV charges'!$D:$O,12,FALSE)=0,"",VLOOKUP($A90,'Annex 2 EHV charges'!$D:$O,12,FALSE)),"")</f>
        <v>0.05</v>
      </c>
    </row>
    <row r="91" spans="1:8" ht="12.75" customHeight="1" x14ac:dyDescent="0.2">
      <c r="A91" s="115">
        <f t="array" ref="A91">IFERROR(INDEX('Annex 2 EHV charges'!$D$11:$D$259, MATCH(0, IF(ISBLANK('Annex 2 EHV charges'!$D$11:$D$259),1, COUNTIF(A$4:$A90, 'Annex 2 EHV charges'!$D$11:$D$259)), 0)),"")</f>
        <v>660</v>
      </c>
      <c r="B91" s="114">
        <f>IF($A91="","",VLOOKUP($A91,'Annex 2 EHV charges'!$D:$O,2,0))</f>
        <v>660</v>
      </c>
      <c r="C91" s="115">
        <f>IF($A91="","",VLOOKUP($A91,'Annex 2 EHV charges'!$D:$O,3,0))</f>
        <v>1300060784158</v>
      </c>
      <c r="D91" s="114" t="str">
        <f>IF($A91="","",VLOOKUP($A91,'Annex 2 EHV charges'!$D:$O,4,0))</f>
        <v>Vauxhall North Rd</v>
      </c>
      <c r="E91" s="116">
        <f>IFERROR(IF(VLOOKUP($A91,'Annex 2 EHV charges'!$D:$O,9,FALSE)=0,"",VLOOKUP($A91,'Annex 2 EHV charges'!$D:$O,9,FALSE)),"")</f>
        <v>-0.29199999999999998</v>
      </c>
      <c r="F91" s="117">
        <f>IFERROR(IF(VLOOKUP($A91,'Annex 2 EHV charges'!$D:$O,10,FALSE)=0,"",VLOOKUP($A91,'Annex 2 EHV charges'!$D:$O,10,FALSE)),"")</f>
        <v>1289.97</v>
      </c>
      <c r="G91" s="118">
        <f>IFERROR(IF(VLOOKUP($A91,'Annex 2 EHV charges'!$D:$O,11,FALSE)=0,"",VLOOKUP($A91,'Annex 2 EHV charges'!$D:$O,11,FALSE)),"")</f>
        <v>0.05</v>
      </c>
      <c r="H91" s="118">
        <f>IFERROR(IF(VLOOKUP($A91,'Annex 2 EHV charges'!$D:$O,12,FALSE)=0,"",VLOOKUP($A91,'Annex 2 EHV charges'!$D:$O,12,FALSE)),"")</f>
        <v>0.05</v>
      </c>
    </row>
    <row r="92" spans="1:8" ht="12.75" customHeight="1" x14ac:dyDescent="0.2">
      <c r="A92" s="115">
        <f t="array" ref="A92">IFERROR(INDEX('Annex 2 EHV charges'!$D$11:$D$259, MATCH(0, IF(ISBLANK('Annex 2 EHV charges'!$D$11:$D$259),1, COUNTIF(A$4:$A91, 'Annex 2 EHV charges'!$D$11:$D$259)), 0)),"")</f>
        <v>680</v>
      </c>
      <c r="B92" s="114">
        <f>IF($A92="","",VLOOKUP($A92,'Annex 2 EHV charges'!$D:$O,2,0))</f>
        <v>680</v>
      </c>
      <c r="C92" s="115">
        <f>IF($A92="","",VLOOKUP($A92,'Annex 2 EHV charges'!$D:$O,3,0))</f>
        <v>1300060748470</v>
      </c>
      <c r="D92" s="114" t="str">
        <f>IF($A92="","",VLOOKUP($A92,'Annex 2 EHV charges'!$D:$O,4,0))</f>
        <v>Pilkington's STOR</v>
      </c>
      <c r="E92" s="116" t="str">
        <f>IFERROR(IF(VLOOKUP($A92,'Annex 2 EHV charges'!$D:$O,9,FALSE)=0,"",VLOOKUP($A92,'Annex 2 EHV charges'!$D:$O,9,FALSE)),"")</f>
        <v>-</v>
      </c>
      <c r="F92" s="117">
        <f>IFERROR(IF(VLOOKUP($A92,'Annex 2 EHV charges'!$D:$O,10,FALSE)=0,"",VLOOKUP($A92,'Annex 2 EHV charges'!$D:$O,10,FALSE)),"")</f>
        <v>6796.33</v>
      </c>
      <c r="G92" s="118">
        <f>IFERROR(IF(VLOOKUP($A92,'Annex 2 EHV charges'!$D:$O,11,FALSE)=0,"",VLOOKUP($A92,'Annex 2 EHV charges'!$D:$O,11,FALSE)),"")</f>
        <v>0.05</v>
      </c>
      <c r="H92" s="118">
        <f>IFERROR(IF(VLOOKUP($A92,'Annex 2 EHV charges'!$D:$O,12,FALSE)=0,"",VLOOKUP($A92,'Annex 2 EHV charges'!$D:$O,12,FALSE)),"")</f>
        <v>0.05</v>
      </c>
    </row>
    <row r="93" spans="1:8" ht="12.75" customHeight="1" x14ac:dyDescent="0.2">
      <c r="A93" s="115">
        <f t="array" ref="A93">IFERROR(INDEX('Annex 2 EHV charges'!$D$11:$D$259, MATCH(0, IF(ISBLANK('Annex 2 EHV charges'!$D$11:$D$259),1, COUNTIF(A$4:$A92, 'Annex 2 EHV charges'!$D$11:$D$259)), 0)),"")</f>
        <v>624</v>
      </c>
      <c r="B93" s="114">
        <f>IF($A93="","",VLOOKUP($A93,'Annex 2 EHV charges'!$D:$O,2,0))</f>
        <v>624</v>
      </c>
      <c r="C93" s="115">
        <f>IF($A93="","",VLOOKUP($A93,'Annex 2 EHV charges'!$D:$O,3,0))</f>
        <v>1300060805570</v>
      </c>
      <c r="D93" s="114" t="str">
        <f>IF($A93="","",VLOOKUP($A93,'Annex 2 EHV charges'!$D:$O,4,0))</f>
        <v>Warrington Power- Slutchers lane</v>
      </c>
      <c r="E93" s="116" t="str">
        <f>IFERROR(IF(VLOOKUP($A93,'Annex 2 EHV charges'!$D:$O,9,FALSE)=0,"",VLOOKUP($A93,'Annex 2 EHV charges'!$D:$O,9,FALSE)),"")</f>
        <v>-</v>
      </c>
      <c r="F93" s="117">
        <f>IFERROR(IF(VLOOKUP($A93,'Annex 2 EHV charges'!$D:$O,10,FALSE)=0,"",VLOOKUP($A93,'Annex 2 EHV charges'!$D:$O,10,FALSE)),"")</f>
        <v>4122.99</v>
      </c>
      <c r="G93" s="118">
        <f>IFERROR(IF(VLOOKUP($A93,'Annex 2 EHV charges'!$D:$O,11,FALSE)=0,"",VLOOKUP($A93,'Annex 2 EHV charges'!$D:$O,11,FALSE)),"")</f>
        <v>0.05</v>
      </c>
      <c r="H93" s="118">
        <f>IFERROR(IF(VLOOKUP($A93,'Annex 2 EHV charges'!$D:$O,12,FALSE)=0,"",VLOOKUP($A93,'Annex 2 EHV charges'!$D:$O,12,FALSE)),"")</f>
        <v>0.05</v>
      </c>
    </row>
    <row r="94" spans="1:8" ht="12.75" customHeight="1" x14ac:dyDescent="0.2">
      <c r="A94" s="115" t="str">
        <f t="array" ref="A94">IFERROR(INDEX('Annex 2 EHV charges'!$D$11:$D$259, MATCH(0, IF(ISBLANK('Annex 2 EHV charges'!$D$11:$D$259),1, COUNTIF(A$4:$A93, 'Annex 2 EHV charges'!$D$11:$D$259)), 0)),"")</f>
        <v>626</v>
      </c>
      <c r="B94" s="114">
        <f>IF($A94="","",VLOOKUP($A94,'Annex 2 EHV charges'!$D:$O,2,0))</f>
        <v>626</v>
      </c>
      <c r="C94" s="115">
        <f>IF($A94="","",VLOOKUP($A94,'Annex 2 EHV charges'!$D:$O,3,0))</f>
        <v>1300060818602</v>
      </c>
      <c r="D94" s="114" t="str">
        <f>IF($A94="","",VLOOKUP($A94,'Annex 2 EHV charges'!$D:$O,4,0))</f>
        <v>Latchford Lane Gas STOR</v>
      </c>
      <c r="E94" s="116" t="str">
        <f>IFERROR(IF(VLOOKUP($A94,'Annex 2 EHV charges'!$D:$O,9,FALSE)=0,"",VLOOKUP($A94,'Annex 2 EHV charges'!$D:$O,9,FALSE)),"")</f>
        <v>-</v>
      </c>
      <c r="F94" s="117">
        <f>IFERROR(IF(VLOOKUP($A94,'Annex 2 EHV charges'!$D:$O,10,FALSE)=0,"",VLOOKUP($A94,'Annex 2 EHV charges'!$D:$O,10,FALSE)),"")</f>
        <v>1235.71</v>
      </c>
      <c r="G94" s="118">
        <f>IFERROR(IF(VLOOKUP($A94,'Annex 2 EHV charges'!$D:$O,11,FALSE)=0,"",VLOOKUP($A94,'Annex 2 EHV charges'!$D:$O,11,FALSE)),"")</f>
        <v>0.05</v>
      </c>
      <c r="H94" s="118">
        <f>IFERROR(IF(VLOOKUP($A94,'Annex 2 EHV charges'!$D:$O,12,FALSE)=0,"",VLOOKUP($A94,'Annex 2 EHV charges'!$D:$O,12,FALSE)),"")</f>
        <v>0.05</v>
      </c>
    </row>
    <row r="95" spans="1:8" ht="12.75" customHeight="1" x14ac:dyDescent="0.2">
      <c r="A95" s="115">
        <f t="array" ref="A95">IFERROR(INDEX('Annex 2 EHV charges'!$D$11:$D$259, MATCH(0, IF(ISBLANK('Annex 2 EHV charges'!$D$11:$D$259),1, COUNTIF(A$4:$A94, 'Annex 2 EHV charges'!$D$11:$D$259)), 0)),"")</f>
        <v>696</v>
      </c>
      <c r="B95" s="114">
        <f>IF($A95="","",VLOOKUP($A95,'Annex 2 EHV charges'!$D:$O,2,0))</f>
        <v>696</v>
      </c>
      <c r="C95" s="115">
        <f>IF($A95="","",VLOOKUP($A95,'Annex 2 EHV charges'!$D:$O,3,0))</f>
        <v>1300060785453</v>
      </c>
      <c r="D95" s="114" t="str">
        <f>IF($A95="","",VLOOKUP($A95,'Annex 2 EHV charges'!$D:$O,4,0))</f>
        <v>Brenig Wind Farm</v>
      </c>
      <c r="E95" s="116" t="str">
        <f>IFERROR(IF(VLOOKUP($A95,'Annex 2 EHV charges'!$D:$O,9,FALSE)=0,"",VLOOKUP($A95,'Annex 2 EHV charges'!$D:$O,9,FALSE)),"")</f>
        <v>-</v>
      </c>
      <c r="F95" s="117">
        <f>IFERROR(IF(VLOOKUP($A95,'Annex 2 EHV charges'!$D:$O,10,FALSE)=0,"",VLOOKUP($A95,'Annex 2 EHV charges'!$D:$O,10,FALSE)),"")</f>
        <v>23614.98</v>
      </c>
      <c r="G95" s="118">
        <f>IFERROR(IF(VLOOKUP($A95,'Annex 2 EHV charges'!$D:$O,11,FALSE)=0,"",VLOOKUP($A95,'Annex 2 EHV charges'!$D:$O,11,FALSE)),"")</f>
        <v>0.05</v>
      </c>
      <c r="H95" s="118">
        <f>IFERROR(IF(VLOOKUP($A95,'Annex 2 EHV charges'!$D:$O,12,FALSE)=0,"",VLOOKUP($A95,'Annex 2 EHV charges'!$D:$O,12,FALSE)),"")</f>
        <v>0.05</v>
      </c>
    </row>
    <row r="96" spans="1:8" ht="12.75" customHeight="1" x14ac:dyDescent="0.2">
      <c r="A96" s="115">
        <f t="array" ref="A96">IFERROR(INDEX('Annex 2 EHV charges'!$D$11:$D$259, MATCH(0, IF(ISBLANK('Annex 2 EHV charges'!$D$11:$D$259),1, COUNTIF(A$4:$A95, 'Annex 2 EHV charges'!$D$11:$D$259)), 0)),"")</f>
        <v>623</v>
      </c>
      <c r="B96" s="114">
        <f>IF($A96="","",VLOOKUP($A96,'Annex 2 EHV charges'!$D:$O,2,0))</f>
        <v>623</v>
      </c>
      <c r="C96" s="115">
        <f>IF($A96="","",VLOOKUP($A96,'Annex 2 EHV charges'!$D:$O,3,0))</f>
        <v>1300060805621</v>
      </c>
      <c r="D96" s="114" t="str">
        <f>IF($A96="","",VLOOKUP($A96,'Annex 2 EHV charges'!$D:$O,4,0))</f>
        <v>Griffiths Road STOR (Northwich Power)</v>
      </c>
      <c r="E96" s="116">
        <f>IFERROR(IF(VLOOKUP($A96,'Annex 2 EHV charges'!$D:$O,9,FALSE)=0,"",VLOOKUP($A96,'Annex 2 EHV charges'!$D:$O,9,FALSE)),"")</f>
        <v>-0.95099999999999996</v>
      </c>
      <c r="F96" s="117">
        <f>IFERROR(IF(VLOOKUP($A96,'Annex 2 EHV charges'!$D:$O,10,FALSE)=0,"",VLOOKUP($A96,'Annex 2 EHV charges'!$D:$O,10,FALSE)),"")</f>
        <v>5521.91</v>
      </c>
      <c r="G96" s="118">
        <f>IFERROR(IF(VLOOKUP($A96,'Annex 2 EHV charges'!$D:$O,11,FALSE)=0,"",VLOOKUP($A96,'Annex 2 EHV charges'!$D:$O,11,FALSE)),"")</f>
        <v>0.05</v>
      </c>
      <c r="H96" s="118">
        <f>IFERROR(IF(VLOOKUP($A96,'Annex 2 EHV charges'!$D:$O,12,FALSE)=0,"",VLOOKUP($A96,'Annex 2 EHV charges'!$D:$O,12,FALSE)),"")</f>
        <v>0.05</v>
      </c>
    </row>
    <row r="97" spans="1:8" ht="12.75" customHeight="1" x14ac:dyDescent="0.2">
      <c r="A97" s="115">
        <f t="array" ref="A97">IFERROR(INDEX('Annex 2 EHV charges'!$D$11:$D$259, MATCH(0, IF(ISBLANK('Annex 2 EHV charges'!$D$11:$D$259),1, COUNTIF(A$4:$A96, 'Annex 2 EHV charges'!$D$11:$D$259)), 0)),"")</f>
        <v>612</v>
      </c>
      <c r="B97" s="114">
        <f>IF($A97="","",VLOOKUP($A97,'Annex 2 EHV charges'!$D:$O,2,0))</f>
        <v>612</v>
      </c>
      <c r="C97" s="115">
        <f>IF($A97="","",VLOOKUP($A97,'Annex 2 EHV charges'!$D:$O,3,0))</f>
        <v>1300060845971</v>
      </c>
      <c r="D97" s="114" t="str">
        <f>IF($A97="","",VLOOKUP($A97,'Annex 2 EHV charges'!$D:$O,4,0))</f>
        <v>Clocaenog Wind farm</v>
      </c>
      <c r="E97" s="116" t="str">
        <f>IFERROR(IF(VLOOKUP($A97,'Annex 2 EHV charges'!$D:$O,9,FALSE)=0,"",VLOOKUP($A97,'Annex 2 EHV charges'!$D:$O,9,FALSE)),"")</f>
        <v>-</v>
      </c>
      <c r="F97" s="117">
        <f>IFERROR(IF(VLOOKUP($A97,'Annex 2 EHV charges'!$D:$O,10,FALSE)=0,"",VLOOKUP($A97,'Annex 2 EHV charges'!$D:$O,10,FALSE)),"")</f>
        <v>7267.61</v>
      </c>
      <c r="G97" s="118">
        <f>IFERROR(IF(VLOOKUP($A97,'Annex 2 EHV charges'!$D:$O,11,FALSE)=0,"",VLOOKUP($A97,'Annex 2 EHV charges'!$D:$O,11,FALSE)),"")</f>
        <v>0.05</v>
      </c>
      <c r="H97" s="118">
        <f>IFERROR(IF(VLOOKUP($A97,'Annex 2 EHV charges'!$D:$O,12,FALSE)=0,"",VLOOKUP($A97,'Annex 2 EHV charges'!$D:$O,12,FALSE)),"")</f>
        <v>0.05</v>
      </c>
    </row>
    <row r="98" spans="1:8" ht="12.75" customHeight="1" x14ac:dyDescent="0.2">
      <c r="A98" s="115" t="str">
        <f t="array" ref="A98">IFERROR(INDEX('Annex 2 EHV charges'!$D$11:$D$259, MATCH(0, IF(ISBLANK('Annex 2 EHV charges'!$D$11:$D$259),1, COUNTIF(A$4:$A97, 'Annex 2 EHV charges'!$D$11:$D$259)), 0)),"")</f>
        <v>TBC1A</v>
      </c>
      <c r="B98" s="114" t="str">
        <f>IF($A98="","",VLOOKUP($A98,'Annex 2 EHV charges'!$D:$O,2,0))</f>
        <v>TBC1A</v>
      </c>
      <c r="C98" s="115">
        <f>IF($A98="","",VLOOKUP($A98,'Annex 2 EHV charges'!$D:$O,3,0))</f>
        <v>0</v>
      </c>
      <c r="D98" s="114" t="str">
        <f>IF($A98="","",VLOOKUP($A98,'Annex 2 EHV charges'!$D:$O,4,0))</f>
        <v xml:space="preserve">Alexandra Park </v>
      </c>
      <c r="E98" s="116">
        <f>IFERROR(IF(VLOOKUP($A98,'Annex 2 EHV charges'!$D:$O,9,FALSE)=0,"",VLOOKUP($A98,'Annex 2 EHV charges'!$D:$O,9,FALSE)),"")</f>
        <v>-0.85399999999999998</v>
      </c>
      <c r="F98" s="117">
        <f>IFERROR(IF(VLOOKUP($A98,'Annex 2 EHV charges'!$D:$O,10,FALSE)=0,"",VLOOKUP($A98,'Annex 2 EHV charges'!$D:$O,10,FALSE)),"")</f>
        <v>2643.36</v>
      </c>
      <c r="G98" s="118">
        <f>IFERROR(IF(VLOOKUP($A98,'Annex 2 EHV charges'!$D:$O,11,FALSE)=0,"",VLOOKUP($A98,'Annex 2 EHV charges'!$D:$O,11,FALSE)),"")</f>
        <v>0.05</v>
      </c>
      <c r="H98" s="118">
        <f>IFERROR(IF(VLOOKUP($A98,'Annex 2 EHV charges'!$D:$O,12,FALSE)=0,"",VLOOKUP($A98,'Annex 2 EHV charges'!$D:$O,12,FALSE)),"")</f>
        <v>0.05</v>
      </c>
    </row>
    <row r="99" spans="1:8" ht="12.75" customHeight="1" x14ac:dyDescent="0.2">
      <c r="A99" s="115" t="str">
        <f t="array" ref="A99">IFERROR(INDEX('Annex 2 EHV charges'!$D$11:$D$259, MATCH(0, IF(ISBLANK('Annex 2 EHV charges'!$D$11:$D$259),1, COUNTIF(A$4:$A98, 'Annex 2 EHV charges'!$D$11:$D$259)), 0)),"")</f>
        <v>TBC2A</v>
      </c>
      <c r="B99" s="114" t="str">
        <f>IF($A99="","",VLOOKUP($A99,'Annex 2 EHV charges'!$D:$O,2,0))</f>
        <v>TBC2A</v>
      </c>
      <c r="C99" s="115">
        <f>IF($A99="","",VLOOKUP($A99,'Annex 2 EHV charges'!$D:$O,3,0))</f>
        <v>0</v>
      </c>
      <c r="D99" s="114" t="str">
        <f>IF($A99="","",VLOOKUP($A99,'Annex 2 EHV charges'!$D:$O,4,0))</f>
        <v>Altcar Training Camp</v>
      </c>
      <c r="E99" s="116">
        <f>IFERROR(IF(VLOOKUP($A99,'Annex 2 EHV charges'!$D:$O,9,FALSE)=0,"",VLOOKUP($A99,'Annex 2 EHV charges'!$D:$O,9,FALSE)),"")</f>
        <v>-2.996</v>
      </c>
      <c r="F99" s="117">
        <f>IFERROR(IF(VLOOKUP($A99,'Annex 2 EHV charges'!$D:$O,10,FALSE)=0,"",VLOOKUP($A99,'Annex 2 EHV charges'!$D:$O,10,FALSE)),"")</f>
        <v>1231.3699999999999</v>
      </c>
      <c r="G99" s="118">
        <f>IFERROR(IF(VLOOKUP($A99,'Annex 2 EHV charges'!$D:$O,11,FALSE)=0,"",VLOOKUP($A99,'Annex 2 EHV charges'!$D:$O,11,FALSE)),"")</f>
        <v>0.05</v>
      </c>
      <c r="H99" s="118">
        <f>IFERROR(IF(VLOOKUP($A99,'Annex 2 EHV charges'!$D:$O,12,FALSE)=0,"",VLOOKUP($A99,'Annex 2 EHV charges'!$D:$O,12,FALSE)),"")</f>
        <v>0.05</v>
      </c>
    </row>
    <row r="100" spans="1:8" ht="12.75" customHeight="1" x14ac:dyDescent="0.2">
      <c r="A100" s="115" t="str">
        <f t="array" ref="A100">IFERROR(INDEX('Annex 2 EHV charges'!$D$11:$D$259, MATCH(0, IF(ISBLANK('Annex 2 EHV charges'!$D$11:$D$259),1, COUNTIF(A$4:$A99, 'Annex 2 EHV charges'!$D$11:$D$259)), 0)),"")</f>
        <v>TBC3A</v>
      </c>
      <c r="B100" s="114" t="str">
        <f>IF($A100="","",VLOOKUP($A100,'Annex 2 EHV charges'!$D:$O,2,0))</f>
        <v>TBC3A</v>
      </c>
      <c r="C100" s="115">
        <f>IF($A100="","",VLOOKUP($A100,'Annex 2 EHV charges'!$D:$O,3,0))</f>
        <v>0</v>
      </c>
      <c r="D100" s="114" t="str">
        <f>IF($A100="","",VLOOKUP($A100,'Annex 2 EHV charges'!$D:$O,4,0))</f>
        <v>Hawthorne Road Battery Storage</v>
      </c>
      <c r="E100" s="116">
        <f>IFERROR(IF(VLOOKUP($A100,'Annex 2 EHV charges'!$D:$O,9,FALSE)=0,"",VLOOKUP($A100,'Annex 2 EHV charges'!$D:$O,9,FALSE)),"")</f>
        <v>-0.63400000000000001</v>
      </c>
      <c r="F100" s="117">
        <f>IFERROR(IF(VLOOKUP($A100,'Annex 2 EHV charges'!$D:$O,10,FALSE)=0,"",VLOOKUP($A100,'Annex 2 EHV charges'!$D:$O,10,FALSE)),"")</f>
        <v>1807.14</v>
      </c>
      <c r="G100" s="118">
        <f>IFERROR(IF(VLOOKUP($A100,'Annex 2 EHV charges'!$D:$O,11,FALSE)=0,"",VLOOKUP($A100,'Annex 2 EHV charges'!$D:$O,11,FALSE)),"")</f>
        <v>0.05</v>
      </c>
      <c r="H100" s="118">
        <f>IFERROR(IF(VLOOKUP($A100,'Annex 2 EHV charges'!$D:$O,12,FALSE)=0,"",VLOOKUP($A100,'Annex 2 EHV charges'!$D:$O,12,FALSE)),"")</f>
        <v>0.05</v>
      </c>
    </row>
    <row r="101" spans="1:8" ht="12.75" customHeight="1" x14ac:dyDescent="0.2">
      <c r="A101" s="115" t="str">
        <f t="array" ref="A101">IFERROR(INDEX('Annex 2 EHV charges'!$D$11:$D$259, MATCH(0, IF(ISBLANK('Annex 2 EHV charges'!$D$11:$D$259),1, COUNTIF(A$4:$A100, 'Annex 2 EHV charges'!$D$11:$D$259)), 0)),"")</f>
        <v/>
      </c>
      <c r="B101" s="114" t="str">
        <f>IF($A101="","",VLOOKUP($A101,'Annex 2 EHV charges'!$D:$O,2,0))</f>
        <v/>
      </c>
      <c r="C101" s="115" t="str">
        <f>IF($A101="","",VLOOKUP($A101,'Annex 2 EHV charges'!$D:$O,3,0))</f>
        <v/>
      </c>
      <c r="D101" s="114" t="str">
        <f>IF($A101="","",VLOOKUP($A101,'Annex 2 EHV charges'!$D:$O,4,0))</f>
        <v/>
      </c>
      <c r="E101" s="116" t="str">
        <f>IFERROR(IF(VLOOKUP($A101,'Annex 2 EHV charges'!$D:$O,9,FALSE)=0,"",VLOOKUP($A101,'Annex 2 EHV charges'!$D:$O,9,FALSE)),"")</f>
        <v/>
      </c>
      <c r="F101" s="117" t="str">
        <f>IFERROR(IF(VLOOKUP($A101,'Annex 2 EHV charges'!$D:$O,10,FALSE)=0,"",VLOOKUP($A101,'Annex 2 EHV charges'!$D:$O,10,FALSE)),"")</f>
        <v/>
      </c>
      <c r="G101" s="118" t="str">
        <f>IFERROR(IF(VLOOKUP($A101,'Annex 2 EHV charges'!$D:$O,11,FALSE)=0,"",VLOOKUP($A101,'Annex 2 EHV charges'!$D:$O,11,FALSE)),"")</f>
        <v/>
      </c>
      <c r="H101" s="118" t="str">
        <f>IFERROR(IF(VLOOKUP($A101,'Annex 2 EHV charges'!$D:$O,12,FALSE)=0,"",VLOOKUP($A101,'Annex 2 EHV charges'!$D:$O,12,FALSE)),"")</f>
        <v/>
      </c>
    </row>
    <row r="102" spans="1:8" ht="12.75" customHeight="1" x14ac:dyDescent="0.2">
      <c r="A102" s="115" t="str">
        <f t="array" ref="A102">IFERROR(INDEX('Annex 2 EHV charges'!$D$11:$D$259, MATCH(0, IF(ISBLANK('Annex 2 EHV charges'!$D$11:$D$259),1, COUNTIF(A$4:$A101, 'Annex 2 EHV charges'!$D$11:$D$259)), 0)),"")</f>
        <v/>
      </c>
      <c r="B102" s="114" t="str">
        <f>IF($A102="","",VLOOKUP($A102,'Annex 2 EHV charges'!$D:$O,2,0))</f>
        <v/>
      </c>
      <c r="C102" s="115" t="str">
        <f>IF($A102="","",VLOOKUP($A102,'Annex 2 EHV charges'!$D:$O,3,0))</f>
        <v/>
      </c>
      <c r="D102" s="114" t="str">
        <f>IF($A102="","",VLOOKUP($A102,'Annex 2 EHV charges'!$D:$O,4,0))</f>
        <v/>
      </c>
      <c r="E102" s="116" t="str">
        <f>IFERROR(IF(VLOOKUP($A102,'Annex 2 EHV charges'!$D:$O,9,FALSE)=0,"",VLOOKUP($A102,'Annex 2 EHV charges'!$D:$O,9,FALSE)),"")</f>
        <v/>
      </c>
      <c r="F102" s="117" t="str">
        <f>IFERROR(IF(VLOOKUP($A102,'Annex 2 EHV charges'!$D:$O,10,FALSE)=0,"",VLOOKUP($A102,'Annex 2 EHV charges'!$D:$O,10,FALSE)),"")</f>
        <v/>
      </c>
      <c r="G102" s="118" t="str">
        <f>IFERROR(IF(VLOOKUP($A102,'Annex 2 EHV charges'!$D:$O,11,FALSE)=0,"",VLOOKUP($A102,'Annex 2 EHV charges'!$D:$O,11,FALSE)),"")</f>
        <v/>
      </c>
      <c r="H102" s="118" t="str">
        <f>IFERROR(IF(VLOOKUP($A102,'Annex 2 EHV charges'!$D:$O,12,FALSE)=0,"",VLOOKUP($A102,'Annex 2 EHV charges'!$D:$O,12,FALSE)),"")</f>
        <v/>
      </c>
    </row>
    <row r="103" spans="1:8" ht="12.75" customHeight="1" x14ac:dyDescent="0.2">
      <c r="A103" s="115" t="str">
        <f t="array" ref="A103">IFERROR(INDEX('Annex 2 EHV charges'!$D$11:$D$259, MATCH(0, IF(ISBLANK('Annex 2 EHV charges'!$D$11:$D$259),1, COUNTIF(A$4:$A102, 'Annex 2 EHV charges'!$D$11:$D$259)), 0)),"")</f>
        <v/>
      </c>
      <c r="B103" s="114" t="str">
        <f>IF($A103="","",VLOOKUP($A103,'Annex 2 EHV charges'!$D:$O,2,0))</f>
        <v/>
      </c>
      <c r="C103" s="115" t="str">
        <f>IF($A103="","",VLOOKUP($A103,'Annex 2 EHV charges'!$D:$O,3,0))</f>
        <v/>
      </c>
      <c r="D103" s="114" t="str">
        <f>IF($A103="","",VLOOKUP($A103,'Annex 2 EHV charges'!$D:$O,4,0))</f>
        <v/>
      </c>
      <c r="E103" s="116" t="str">
        <f>IFERROR(IF(VLOOKUP($A103,'Annex 2 EHV charges'!$D:$O,9,FALSE)=0,"",VLOOKUP($A103,'Annex 2 EHV charges'!$D:$O,9,FALSE)),"")</f>
        <v/>
      </c>
      <c r="F103" s="117" t="str">
        <f>IFERROR(IF(VLOOKUP($A103,'Annex 2 EHV charges'!$D:$O,10,FALSE)=0,"",VLOOKUP($A103,'Annex 2 EHV charges'!$D:$O,10,FALSE)),"")</f>
        <v/>
      </c>
      <c r="G103" s="118" t="str">
        <f>IFERROR(IF(VLOOKUP($A103,'Annex 2 EHV charges'!$D:$O,11,FALSE)=0,"",VLOOKUP($A103,'Annex 2 EHV charges'!$D:$O,11,FALSE)),"")</f>
        <v/>
      </c>
      <c r="H103" s="118" t="str">
        <f>IFERROR(IF(VLOOKUP($A103,'Annex 2 EHV charges'!$D:$O,12,FALSE)=0,"",VLOOKUP($A103,'Annex 2 EHV charges'!$D:$O,12,FALSE)),"")</f>
        <v/>
      </c>
    </row>
    <row r="104" spans="1:8" ht="12.75" customHeight="1" x14ac:dyDescent="0.2">
      <c r="A104" s="115" t="str">
        <f t="array" ref="A104">IFERROR(INDEX('Annex 2 EHV charges'!$D$11:$D$259, MATCH(0, IF(ISBLANK('Annex 2 EHV charges'!$D$11:$D$259),1, COUNTIF(A$4:$A103, 'Annex 2 EHV charges'!$D$11:$D$259)), 0)),"")</f>
        <v/>
      </c>
      <c r="B104" s="114" t="str">
        <f>IF($A104="","",VLOOKUP($A104,'Annex 2 EHV charges'!$D:$O,2,0))</f>
        <v/>
      </c>
      <c r="C104" s="115" t="str">
        <f>IF($A104="","",VLOOKUP($A104,'Annex 2 EHV charges'!$D:$O,3,0))</f>
        <v/>
      </c>
      <c r="D104" s="114" t="str">
        <f>IF($A104="","",VLOOKUP($A104,'Annex 2 EHV charges'!$D:$O,4,0))</f>
        <v/>
      </c>
      <c r="E104" s="116" t="str">
        <f>IFERROR(IF(VLOOKUP($A104,'Annex 2 EHV charges'!$D:$O,9,FALSE)=0,"",VLOOKUP($A104,'Annex 2 EHV charges'!$D:$O,9,FALSE)),"")</f>
        <v/>
      </c>
      <c r="F104" s="117" t="str">
        <f>IFERROR(IF(VLOOKUP($A104,'Annex 2 EHV charges'!$D:$O,10,FALSE)=0,"",VLOOKUP($A104,'Annex 2 EHV charges'!$D:$O,10,FALSE)),"")</f>
        <v/>
      </c>
      <c r="G104" s="118" t="str">
        <f>IFERROR(IF(VLOOKUP($A104,'Annex 2 EHV charges'!$D:$O,11,FALSE)=0,"",VLOOKUP($A104,'Annex 2 EHV charges'!$D:$O,11,FALSE)),"")</f>
        <v/>
      </c>
      <c r="H104" s="118" t="str">
        <f>IFERROR(IF(VLOOKUP($A104,'Annex 2 EHV charges'!$D:$O,12,FALSE)=0,"",VLOOKUP($A104,'Annex 2 EHV charges'!$D:$O,12,FALSE)),"")</f>
        <v/>
      </c>
    </row>
    <row r="105" spans="1:8" ht="12.75" customHeight="1" x14ac:dyDescent="0.2">
      <c r="A105" s="115" t="str">
        <f t="array" ref="A105">IFERROR(INDEX('Annex 2 EHV charges'!$D$11:$D$259, MATCH(0, IF(ISBLANK('Annex 2 EHV charges'!$D$11:$D$259),1, COUNTIF(A$4:$A104, 'Annex 2 EHV charges'!$D$11:$D$259)), 0)),"")</f>
        <v/>
      </c>
      <c r="B105" s="114" t="str">
        <f>IF($A105="","",VLOOKUP($A105,'Annex 2 EHV charges'!$D:$O,2,0))</f>
        <v/>
      </c>
      <c r="C105" s="115" t="str">
        <f>IF($A105="","",VLOOKUP($A105,'Annex 2 EHV charges'!$D:$O,3,0))</f>
        <v/>
      </c>
      <c r="D105" s="114" t="str">
        <f>IF($A105="","",VLOOKUP($A105,'Annex 2 EHV charges'!$D:$O,4,0))</f>
        <v/>
      </c>
      <c r="E105" s="116" t="str">
        <f>IFERROR(IF(VLOOKUP($A105,'Annex 2 EHV charges'!$D:$O,9,FALSE)=0,"",VLOOKUP($A105,'Annex 2 EHV charges'!$D:$O,9,FALSE)),"")</f>
        <v/>
      </c>
      <c r="F105" s="117" t="str">
        <f>IFERROR(IF(VLOOKUP($A105,'Annex 2 EHV charges'!$D:$O,10,FALSE)=0,"",VLOOKUP($A105,'Annex 2 EHV charges'!$D:$O,10,FALSE)),"")</f>
        <v/>
      </c>
      <c r="G105" s="118" t="str">
        <f>IFERROR(IF(VLOOKUP($A105,'Annex 2 EHV charges'!$D:$O,11,FALSE)=0,"",VLOOKUP($A105,'Annex 2 EHV charges'!$D:$O,11,FALSE)),"")</f>
        <v/>
      </c>
      <c r="H105" s="118" t="str">
        <f>IFERROR(IF(VLOOKUP($A105,'Annex 2 EHV charges'!$D:$O,12,FALSE)=0,"",VLOOKUP($A105,'Annex 2 EHV charges'!$D:$O,12,FALSE)),"")</f>
        <v/>
      </c>
    </row>
    <row r="106" spans="1:8" ht="12.75" customHeight="1" x14ac:dyDescent="0.2">
      <c r="A106" s="115" t="str">
        <f t="array" ref="A106">IFERROR(INDEX('Annex 2 EHV charges'!$D$11:$D$259, MATCH(0, IF(ISBLANK('Annex 2 EHV charges'!$D$11:$D$259),1, COUNTIF(A$4:$A105, 'Annex 2 EHV charges'!$D$11:$D$259)), 0)),"")</f>
        <v/>
      </c>
      <c r="B106" s="114" t="str">
        <f>IF($A106="","",VLOOKUP($A106,'Annex 2 EHV charges'!$D:$O,2,0))</f>
        <v/>
      </c>
      <c r="C106" s="115" t="str">
        <f>IF($A106="","",VLOOKUP($A106,'Annex 2 EHV charges'!$D:$O,3,0))</f>
        <v/>
      </c>
      <c r="D106" s="114" t="str">
        <f>IF($A106="","",VLOOKUP($A106,'Annex 2 EHV charges'!$D:$O,4,0))</f>
        <v/>
      </c>
      <c r="E106" s="116" t="str">
        <f>IFERROR(IF(VLOOKUP($A106,'Annex 2 EHV charges'!$D:$O,9,FALSE)=0,"",VLOOKUP($A106,'Annex 2 EHV charges'!$D:$O,9,FALSE)),"")</f>
        <v/>
      </c>
      <c r="F106" s="117" t="str">
        <f>IFERROR(IF(VLOOKUP($A106,'Annex 2 EHV charges'!$D:$O,10,FALSE)=0,"",VLOOKUP($A106,'Annex 2 EHV charges'!$D:$O,10,FALSE)),"")</f>
        <v/>
      </c>
      <c r="G106" s="118" t="str">
        <f>IFERROR(IF(VLOOKUP($A106,'Annex 2 EHV charges'!$D:$O,11,FALSE)=0,"",VLOOKUP($A106,'Annex 2 EHV charges'!$D:$O,11,FALSE)),"")</f>
        <v/>
      </c>
      <c r="H106" s="118" t="str">
        <f>IFERROR(IF(VLOOKUP($A106,'Annex 2 EHV charges'!$D:$O,12,FALSE)=0,"",VLOOKUP($A106,'Annex 2 EHV charges'!$D:$O,12,FALSE)),"")</f>
        <v/>
      </c>
    </row>
    <row r="107" spans="1:8" ht="12.75" customHeight="1" x14ac:dyDescent="0.2">
      <c r="A107" s="115" t="str">
        <f t="array" ref="A107">IFERROR(INDEX('Annex 2 EHV charges'!$D$11:$D$259, MATCH(0, IF(ISBLANK('Annex 2 EHV charges'!$D$11:$D$259),1, COUNTIF(A$4:$A106, 'Annex 2 EHV charges'!$D$11:$D$259)), 0)),"")</f>
        <v/>
      </c>
      <c r="B107" s="114" t="str">
        <f>IF($A107="","",VLOOKUP($A107,'Annex 2 EHV charges'!$D:$O,2,0))</f>
        <v/>
      </c>
      <c r="C107" s="115" t="str">
        <f>IF($A107="","",VLOOKUP($A107,'Annex 2 EHV charges'!$D:$O,3,0))</f>
        <v/>
      </c>
      <c r="D107" s="114" t="str">
        <f>IF($A107="","",VLOOKUP($A107,'Annex 2 EHV charges'!$D:$O,4,0))</f>
        <v/>
      </c>
      <c r="E107" s="116" t="str">
        <f>IFERROR(IF(VLOOKUP($A107,'Annex 2 EHV charges'!$D:$O,9,FALSE)=0,"",VLOOKUP($A107,'Annex 2 EHV charges'!$D:$O,9,FALSE)),"")</f>
        <v/>
      </c>
      <c r="F107" s="117" t="str">
        <f>IFERROR(IF(VLOOKUP($A107,'Annex 2 EHV charges'!$D:$O,10,FALSE)=0,"",VLOOKUP($A107,'Annex 2 EHV charges'!$D:$O,10,FALSE)),"")</f>
        <v/>
      </c>
      <c r="G107" s="118" t="str">
        <f>IFERROR(IF(VLOOKUP($A107,'Annex 2 EHV charges'!$D:$O,11,FALSE)=0,"",VLOOKUP($A107,'Annex 2 EHV charges'!$D:$O,11,FALSE)),"")</f>
        <v/>
      </c>
      <c r="H107" s="118" t="str">
        <f>IFERROR(IF(VLOOKUP($A107,'Annex 2 EHV charges'!$D:$O,12,FALSE)=0,"",VLOOKUP($A107,'Annex 2 EHV charges'!$D:$O,12,FALSE)),"")</f>
        <v/>
      </c>
    </row>
    <row r="108" spans="1:8" ht="12.75" customHeight="1" x14ac:dyDescent="0.2">
      <c r="A108" s="115" t="str">
        <f t="array" ref="A108">IFERROR(INDEX('Annex 2 EHV charges'!$D$11:$D$259, MATCH(0, IF(ISBLANK('Annex 2 EHV charges'!$D$11:$D$259),1, COUNTIF(A$4:$A107, 'Annex 2 EHV charges'!$D$11:$D$259)), 0)),"")</f>
        <v/>
      </c>
      <c r="B108" s="114" t="str">
        <f>IF($A108="","",VLOOKUP($A108,'Annex 2 EHV charges'!$D:$O,2,0))</f>
        <v/>
      </c>
      <c r="C108" s="115" t="str">
        <f>IF($A108="","",VLOOKUP($A108,'Annex 2 EHV charges'!$D:$O,3,0))</f>
        <v/>
      </c>
      <c r="D108" s="114" t="str">
        <f>IF($A108="","",VLOOKUP($A108,'Annex 2 EHV charges'!$D:$O,4,0))</f>
        <v/>
      </c>
      <c r="E108" s="116" t="str">
        <f>IFERROR(IF(VLOOKUP($A108,'Annex 2 EHV charges'!$D:$O,9,FALSE)=0,"",VLOOKUP($A108,'Annex 2 EHV charges'!$D:$O,9,FALSE)),"")</f>
        <v/>
      </c>
      <c r="F108" s="117" t="str">
        <f>IFERROR(IF(VLOOKUP($A108,'Annex 2 EHV charges'!$D:$O,10,FALSE)=0,"",VLOOKUP($A108,'Annex 2 EHV charges'!$D:$O,10,FALSE)),"")</f>
        <v/>
      </c>
      <c r="G108" s="118" t="str">
        <f>IFERROR(IF(VLOOKUP($A108,'Annex 2 EHV charges'!$D:$O,11,FALSE)=0,"",VLOOKUP($A108,'Annex 2 EHV charges'!$D:$O,11,FALSE)),"")</f>
        <v/>
      </c>
      <c r="H108" s="118" t="str">
        <f>IFERROR(IF(VLOOKUP($A108,'Annex 2 EHV charges'!$D:$O,12,FALSE)=0,"",VLOOKUP($A108,'Annex 2 EHV charges'!$D:$O,12,FALSE)),"")</f>
        <v/>
      </c>
    </row>
    <row r="109" spans="1:8" ht="12.75" customHeight="1" x14ac:dyDescent="0.2">
      <c r="A109" s="115" t="str">
        <f t="array" ref="A109">IFERROR(INDEX('Annex 2 EHV charges'!$D$11:$D$259, MATCH(0, IF(ISBLANK('Annex 2 EHV charges'!$D$11:$D$259),1, COUNTIF(A$4:$A108, 'Annex 2 EHV charges'!$D$11:$D$259)), 0)),"")</f>
        <v/>
      </c>
      <c r="B109" s="114" t="str">
        <f>IF($A109="","",VLOOKUP($A109,'Annex 2 EHV charges'!$D:$O,2,0))</f>
        <v/>
      </c>
      <c r="C109" s="115" t="str">
        <f>IF($A109="","",VLOOKUP($A109,'Annex 2 EHV charges'!$D:$O,3,0))</f>
        <v/>
      </c>
      <c r="D109" s="114" t="str">
        <f>IF($A109="","",VLOOKUP($A109,'Annex 2 EHV charges'!$D:$O,4,0))</f>
        <v/>
      </c>
      <c r="E109" s="116" t="str">
        <f>IFERROR(IF(VLOOKUP($A109,'Annex 2 EHV charges'!$D:$O,9,FALSE)=0,"",VLOOKUP($A109,'Annex 2 EHV charges'!$D:$O,9,FALSE)),"")</f>
        <v/>
      </c>
      <c r="F109" s="117" t="str">
        <f>IFERROR(IF(VLOOKUP($A109,'Annex 2 EHV charges'!$D:$O,10,FALSE)=0,"",VLOOKUP($A109,'Annex 2 EHV charges'!$D:$O,10,FALSE)),"")</f>
        <v/>
      </c>
      <c r="G109" s="118" t="str">
        <f>IFERROR(IF(VLOOKUP($A109,'Annex 2 EHV charges'!$D:$O,11,FALSE)=0,"",VLOOKUP($A109,'Annex 2 EHV charges'!$D:$O,11,FALSE)),"")</f>
        <v/>
      </c>
      <c r="H109" s="118" t="str">
        <f>IFERROR(IF(VLOOKUP($A109,'Annex 2 EHV charges'!$D:$O,12,FALSE)=0,"",VLOOKUP($A109,'Annex 2 EHV charges'!$D:$O,12,FALSE)),"")</f>
        <v/>
      </c>
    </row>
    <row r="110" spans="1:8" ht="12.75" customHeight="1" x14ac:dyDescent="0.2">
      <c r="A110" s="115" t="str">
        <f t="array" ref="A110">IFERROR(INDEX('Annex 2 EHV charges'!$D$11:$D$259, MATCH(0, IF(ISBLANK('Annex 2 EHV charges'!$D$11:$D$259),1, COUNTIF(A$4:$A109, 'Annex 2 EHV charges'!$D$11:$D$259)), 0)),"")</f>
        <v/>
      </c>
      <c r="B110" s="114" t="str">
        <f>IF($A110="","",VLOOKUP($A110,'Annex 2 EHV charges'!$D:$O,2,0))</f>
        <v/>
      </c>
      <c r="C110" s="115" t="str">
        <f>IF($A110="","",VLOOKUP($A110,'Annex 2 EHV charges'!$D:$O,3,0))</f>
        <v/>
      </c>
      <c r="D110" s="114" t="str">
        <f>IF($A110="","",VLOOKUP($A110,'Annex 2 EHV charges'!$D:$O,4,0))</f>
        <v/>
      </c>
      <c r="E110" s="116" t="str">
        <f>IFERROR(IF(VLOOKUP($A110,'Annex 2 EHV charges'!$D:$O,9,FALSE)=0,"",VLOOKUP($A110,'Annex 2 EHV charges'!$D:$O,9,FALSE)),"")</f>
        <v/>
      </c>
      <c r="F110" s="117" t="str">
        <f>IFERROR(IF(VLOOKUP($A110,'Annex 2 EHV charges'!$D:$O,10,FALSE)=0,"",VLOOKUP($A110,'Annex 2 EHV charges'!$D:$O,10,FALSE)),"")</f>
        <v/>
      </c>
      <c r="G110" s="118" t="str">
        <f>IFERROR(IF(VLOOKUP($A110,'Annex 2 EHV charges'!$D:$O,11,FALSE)=0,"",VLOOKUP($A110,'Annex 2 EHV charges'!$D:$O,11,FALSE)),"")</f>
        <v/>
      </c>
      <c r="H110" s="118" t="str">
        <f>IFERROR(IF(VLOOKUP($A110,'Annex 2 EHV charges'!$D:$O,12,FALSE)=0,"",VLOOKUP($A110,'Annex 2 EHV charges'!$D:$O,12,FALSE)),"")</f>
        <v/>
      </c>
    </row>
    <row r="111" spans="1:8" ht="12.75" customHeight="1" x14ac:dyDescent="0.2">
      <c r="A111" s="115" t="str">
        <f t="array" ref="A111">IFERROR(INDEX('Annex 2 EHV charges'!$D$11:$D$259, MATCH(0, IF(ISBLANK('Annex 2 EHV charges'!$D$11:$D$259),1, COUNTIF(A$4:$A110, 'Annex 2 EHV charges'!$D$11:$D$259)), 0)),"")</f>
        <v/>
      </c>
      <c r="B111" s="114" t="str">
        <f>IF($A111="","",VLOOKUP($A111,'Annex 2 EHV charges'!$D:$O,2,0))</f>
        <v/>
      </c>
      <c r="C111" s="115" t="str">
        <f>IF($A111="","",VLOOKUP($A111,'Annex 2 EHV charges'!$D:$O,3,0))</f>
        <v/>
      </c>
      <c r="D111" s="114" t="str">
        <f>IF($A111="","",VLOOKUP($A111,'Annex 2 EHV charges'!$D:$O,4,0))</f>
        <v/>
      </c>
      <c r="E111" s="116" t="str">
        <f>IFERROR(IF(VLOOKUP($A111,'Annex 2 EHV charges'!$D:$O,9,FALSE)=0,"",VLOOKUP($A111,'Annex 2 EHV charges'!$D:$O,9,FALSE)),"")</f>
        <v/>
      </c>
      <c r="F111" s="117" t="str">
        <f>IFERROR(IF(VLOOKUP($A111,'Annex 2 EHV charges'!$D:$O,10,FALSE)=0,"",VLOOKUP($A111,'Annex 2 EHV charges'!$D:$O,10,FALSE)),"")</f>
        <v/>
      </c>
      <c r="G111" s="118" t="str">
        <f>IFERROR(IF(VLOOKUP($A111,'Annex 2 EHV charges'!$D:$O,11,FALSE)=0,"",VLOOKUP($A111,'Annex 2 EHV charges'!$D:$O,11,FALSE)),"")</f>
        <v/>
      </c>
      <c r="H111" s="118" t="str">
        <f>IFERROR(IF(VLOOKUP($A111,'Annex 2 EHV charges'!$D:$O,12,FALSE)=0,"",VLOOKUP($A111,'Annex 2 EHV charges'!$D:$O,12,FALSE)),"")</f>
        <v/>
      </c>
    </row>
    <row r="112" spans="1:8" ht="12.75" customHeight="1" x14ac:dyDescent="0.2">
      <c r="A112" s="115" t="str">
        <f t="array" ref="A112">IFERROR(INDEX('Annex 2 EHV charges'!$D$11:$D$259, MATCH(0, IF(ISBLANK('Annex 2 EHV charges'!$D$11:$D$259),1, COUNTIF(A$4:$A111, 'Annex 2 EHV charges'!$D$11:$D$259)), 0)),"")</f>
        <v/>
      </c>
      <c r="B112" s="114" t="str">
        <f>IF($A112="","",VLOOKUP($A112,'Annex 2 EHV charges'!$D:$O,2,0))</f>
        <v/>
      </c>
      <c r="C112" s="115" t="str">
        <f>IF($A112="","",VLOOKUP($A112,'Annex 2 EHV charges'!$D:$O,3,0))</f>
        <v/>
      </c>
      <c r="D112" s="114" t="str">
        <f>IF($A112="","",VLOOKUP($A112,'Annex 2 EHV charges'!$D:$O,4,0))</f>
        <v/>
      </c>
      <c r="E112" s="116" t="str">
        <f>IFERROR(IF(VLOOKUP($A112,'Annex 2 EHV charges'!$D:$O,9,FALSE)=0,"",VLOOKUP($A112,'Annex 2 EHV charges'!$D:$O,9,FALSE)),"")</f>
        <v/>
      </c>
      <c r="F112" s="117" t="str">
        <f>IFERROR(IF(VLOOKUP($A112,'Annex 2 EHV charges'!$D:$O,10,FALSE)=0,"",VLOOKUP($A112,'Annex 2 EHV charges'!$D:$O,10,FALSE)),"")</f>
        <v/>
      </c>
      <c r="G112" s="118" t="str">
        <f>IFERROR(IF(VLOOKUP($A112,'Annex 2 EHV charges'!$D:$O,11,FALSE)=0,"",VLOOKUP($A112,'Annex 2 EHV charges'!$D:$O,11,FALSE)),"")</f>
        <v/>
      </c>
      <c r="H112" s="118" t="str">
        <f>IFERROR(IF(VLOOKUP($A112,'Annex 2 EHV charges'!$D:$O,12,FALSE)=0,"",VLOOKUP($A112,'Annex 2 EHV charges'!$D:$O,12,FALSE)),"")</f>
        <v/>
      </c>
    </row>
    <row r="113" spans="1:8" ht="12.75" customHeight="1" x14ac:dyDescent="0.2">
      <c r="A113" s="115" t="str">
        <f t="array" ref="A113">IFERROR(INDEX('Annex 2 EHV charges'!$D$11:$D$259, MATCH(0, IF(ISBLANK('Annex 2 EHV charges'!$D$11:$D$259),1, COUNTIF(A$4:$A112, 'Annex 2 EHV charges'!$D$11:$D$259)), 0)),"")</f>
        <v/>
      </c>
      <c r="B113" s="114" t="str">
        <f>IF($A113="","",VLOOKUP($A113,'Annex 2 EHV charges'!$D:$O,2,0))</f>
        <v/>
      </c>
      <c r="C113" s="115" t="str">
        <f>IF($A113="","",VLOOKUP($A113,'Annex 2 EHV charges'!$D:$O,3,0))</f>
        <v/>
      </c>
      <c r="D113" s="114" t="str">
        <f>IF($A113="","",VLOOKUP($A113,'Annex 2 EHV charges'!$D:$O,4,0))</f>
        <v/>
      </c>
      <c r="E113" s="116" t="str">
        <f>IFERROR(IF(VLOOKUP($A113,'Annex 2 EHV charges'!$D:$O,9,FALSE)=0,"",VLOOKUP($A113,'Annex 2 EHV charges'!$D:$O,9,FALSE)),"")</f>
        <v/>
      </c>
      <c r="F113" s="117" t="str">
        <f>IFERROR(IF(VLOOKUP($A113,'Annex 2 EHV charges'!$D:$O,10,FALSE)=0,"",VLOOKUP($A113,'Annex 2 EHV charges'!$D:$O,10,FALSE)),"")</f>
        <v/>
      </c>
      <c r="G113" s="118" t="str">
        <f>IFERROR(IF(VLOOKUP($A113,'Annex 2 EHV charges'!$D:$O,11,FALSE)=0,"",VLOOKUP($A113,'Annex 2 EHV charges'!$D:$O,11,FALSE)),"")</f>
        <v/>
      </c>
      <c r="H113" s="118" t="str">
        <f>IFERROR(IF(VLOOKUP($A113,'Annex 2 EHV charges'!$D:$O,12,FALSE)=0,"",VLOOKUP($A113,'Annex 2 EHV charges'!$D:$O,12,FALSE)),"")</f>
        <v/>
      </c>
    </row>
    <row r="114" spans="1:8" ht="12.75" customHeight="1" x14ac:dyDescent="0.2">
      <c r="A114" s="115" t="str">
        <f t="array" ref="A114">IFERROR(INDEX('Annex 2 EHV charges'!$D$11:$D$259, MATCH(0, IF(ISBLANK('Annex 2 EHV charges'!$D$11:$D$259),1, COUNTIF(A$4:$A113, 'Annex 2 EHV charges'!$D$11:$D$259)), 0)),"")</f>
        <v/>
      </c>
      <c r="B114" s="114" t="str">
        <f>IF($A114="","",VLOOKUP($A114,'Annex 2 EHV charges'!$D:$O,2,0))</f>
        <v/>
      </c>
      <c r="C114" s="115" t="str">
        <f>IF($A114="","",VLOOKUP($A114,'Annex 2 EHV charges'!$D:$O,3,0))</f>
        <v/>
      </c>
      <c r="D114" s="114" t="str">
        <f>IF($A114="","",VLOOKUP($A114,'Annex 2 EHV charges'!$D:$O,4,0))</f>
        <v/>
      </c>
      <c r="E114" s="116" t="str">
        <f>IFERROR(IF(VLOOKUP($A114,'Annex 2 EHV charges'!$D:$O,9,FALSE)=0,"",VLOOKUP($A114,'Annex 2 EHV charges'!$D:$O,9,FALSE)),"")</f>
        <v/>
      </c>
      <c r="F114" s="117" t="str">
        <f>IFERROR(IF(VLOOKUP($A114,'Annex 2 EHV charges'!$D:$O,10,FALSE)=0,"",VLOOKUP($A114,'Annex 2 EHV charges'!$D:$O,10,FALSE)),"")</f>
        <v/>
      </c>
      <c r="G114" s="118" t="str">
        <f>IFERROR(IF(VLOOKUP($A114,'Annex 2 EHV charges'!$D:$O,11,FALSE)=0,"",VLOOKUP($A114,'Annex 2 EHV charges'!$D:$O,11,FALSE)),"")</f>
        <v/>
      </c>
      <c r="H114" s="118" t="str">
        <f>IFERROR(IF(VLOOKUP($A114,'Annex 2 EHV charges'!$D:$O,12,FALSE)=0,"",VLOOKUP($A114,'Annex 2 EHV charges'!$D:$O,12,FALSE)),"")</f>
        <v/>
      </c>
    </row>
    <row r="115" spans="1:8" ht="12.75" customHeight="1" x14ac:dyDescent="0.2">
      <c r="A115" s="115" t="str">
        <f t="array" ref="A115">IFERROR(INDEX('Annex 2 EHV charges'!$D$11:$D$259, MATCH(0, IF(ISBLANK('Annex 2 EHV charges'!$D$11:$D$259),1, COUNTIF(A$4:$A114, 'Annex 2 EHV charges'!$D$11:$D$259)), 0)),"")</f>
        <v/>
      </c>
      <c r="B115" s="114" t="str">
        <f>IF($A115="","",VLOOKUP($A115,'Annex 2 EHV charges'!$D:$O,2,0))</f>
        <v/>
      </c>
      <c r="C115" s="115" t="str">
        <f>IF($A115="","",VLOOKUP($A115,'Annex 2 EHV charges'!$D:$O,3,0))</f>
        <v/>
      </c>
      <c r="D115" s="114" t="str">
        <f>IF($A115="","",VLOOKUP($A115,'Annex 2 EHV charges'!$D:$O,4,0))</f>
        <v/>
      </c>
      <c r="E115" s="116" t="str">
        <f>IFERROR(IF(VLOOKUP($A115,'Annex 2 EHV charges'!$D:$O,9,FALSE)=0,"",VLOOKUP($A115,'Annex 2 EHV charges'!$D:$O,9,FALSE)),"")</f>
        <v/>
      </c>
      <c r="F115" s="117" t="str">
        <f>IFERROR(IF(VLOOKUP($A115,'Annex 2 EHV charges'!$D:$O,10,FALSE)=0,"",VLOOKUP($A115,'Annex 2 EHV charges'!$D:$O,10,FALSE)),"")</f>
        <v/>
      </c>
      <c r="G115" s="118" t="str">
        <f>IFERROR(IF(VLOOKUP($A115,'Annex 2 EHV charges'!$D:$O,11,FALSE)=0,"",VLOOKUP($A115,'Annex 2 EHV charges'!$D:$O,11,FALSE)),"")</f>
        <v/>
      </c>
      <c r="H115" s="118" t="str">
        <f>IFERROR(IF(VLOOKUP($A115,'Annex 2 EHV charges'!$D:$O,12,FALSE)=0,"",VLOOKUP($A115,'Annex 2 EHV charges'!$D:$O,12,FALSE)),"")</f>
        <v/>
      </c>
    </row>
    <row r="116" spans="1:8" ht="12.75" customHeight="1" x14ac:dyDescent="0.2">
      <c r="A116" s="115" t="str">
        <f t="array" ref="A116">IFERROR(INDEX('Annex 2 EHV charges'!$D$11:$D$259, MATCH(0, IF(ISBLANK('Annex 2 EHV charges'!$D$11:$D$259),1, COUNTIF(A$4:$A115, 'Annex 2 EHV charges'!$D$11:$D$259)), 0)),"")</f>
        <v/>
      </c>
      <c r="B116" s="114" t="str">
        <f>IF($A116="","",VLOOKUP($A116,'Annex 2 EHV charges'!$D:$O,2,0))</f>
        <v/>
      </c>
      <c r="C116" s="115" t="str">
        <f>IF($A116="","",VLOOKUP($A116,'Annex 2 EHV charges'!$D:$O,3,0))</f>
        <v/>
      </c>
      <c r="D116" s="114" t="str">
        <f>IF($A116="","",VLOOKUP($A116,'Annex 2 EHV charges'!$D:$O,4,0))</f>
        <v/>
      </c>
      <c r="E116" s="116" t="str">
        <f>IFERROR(IF(VLOOKUP($A116,'Annex 2 EHV charges'!$D:$O,9,FALSE)=0,"",VLOOKUP($A116,'Annex 2 EHV charges'!$D:$O,9,FALSE)),"")</f>
        <v/>
      </c>
      <c r="F116" s="117" t="str">
        <f>IFERROR(IF(VLOOKUP($A116,'Annex 2 EHV charges'!$D:$O,10,FALSE)=0,"",VLOOKUP($A116,'Annex 2 EHV charges'!$D:$O,10,FALSE)),"")</f>
        <v/>
      </c>
      <c r="G116" s="118" t="str">
        <f>IFERROR(IF(VLOOKUP($A116,'Annex 2 EHV charges'!$D:$O,11,FALSE)=0,"",VLOOKUP($A116,'Annex 2 EHV charges'!$D:$O,11,FALSE)),"")</f>
        <v/>
      </c>
      <c r="H116" s="118" t="str">
        <f>IFERROR(IF(VLOOKUP($A116,'Annex 2 EHV charges'!$D:$O,12,FALSE)=0,"",VLOOKUP($A116,'Annex 2 EHV charges'!$D:$O,12,FALSE)),"")</f>
        <v/>
      </c>
    </row>
    <row r="117" spans="1:8" ht="12.75" customHeight="1" x14ac:dyDescent="0.2">
      <c r="A117" s="115" t="str">
        <f t="array" ref="A117">IFERROR(INDEX('Annex 2 EHV charges'!$D$11:$D$259, MATCH(0, IF(ISBLANK('Annex 2 EHV charges'!$D$11:$D$259),1, COUNTIF(A$4:$A116, 'Annex 2 EHV charges'!$D$11:$D$259)), 0)),"")</f>
        <v/>
      </c>
      <c r="B117" s="114" t="str">
        <f>IF($A117="","",VLOOKUP($A117,'Annex 2 EHV charges'!$D:$O,2,0))</f>
        <v/>
      </c>
      <c r="C117" s="115" t="str">
        <f>IF($A117="","",VLOOKUP($A117,'Annex 2 EHV charges'!$D:$O,3,0))</f>
        <v/>
      </c>
      <c r="D117" s="114" t="str">
        <f>IF($A117="","",VLOOKUP($A117,'Annex 2 EHV charges'!$D:$O,4,0))</f>
        <v/>
      </c>
      <c r="E117" s="116" t="str">
        <f>IFERROR(IF(VLOOKUP($A117,'Annex 2 EHV charges'!$D:$O,9,FALSE)=0,"",VLOOKUP($A117,'Annex 2 EHV charges'!$D:$O,9,FALSE)),"")</f>
        <v/>
      </c>
      <c r="F117" s="117" t="str">
        <f>IFERROR(IF(VLOOKUP($A117,'Annex 2 EHV charges'!$D:$O,10,FALSE)=0,"",VLOOKUP($A117,'Annex 2 EHV charges'!$D:$O,10,FALSE)),"")</f>
        <v/>
      </c>
      <c r="G117" s="118" t="str">
        <f>IFERROR(IF(VLOOKUP($A117,'Annex 2 EHV charges'!$D:$O,11,FALSE)=0,"",VLOOKUP($A117,'Annex 2 EHV charges'!$D:$O,11,FALSE)),"")</f>
        <v/>
      </c>
      <c r="H117" s="118" t="str">
        <f>IFERROR(IF(VLOOKUP($A117,'Annex 2 EHV charges'!$D:$O,12,FALSE)=0,"",VLOOKUP($A117,'Annex 2 EHV charges'!$D:$O,12,FALSE)),"")</f>
        <v/>
      </c>
    </row>
    <row r="118" spans="1:8" ht="12.75" customHeight="1" x14ac:dyDescent="0.2">
      <c r="A118" s="115" t="str">
        <f t="array" ref="A118">IFERROR(INDEX('Annex 2 EHV charges'!$D$11:$D$259, MATCH(0, IF(ISBLANK('Annex 2 EHV charges'!$D$11:$D$259),1, COUNTIF(A$4:$A117, 'Annex 2 EHV charges'!$D$11:$D$259)), 0)),"")</f>
        <v/>
      </c>
      <c r="B118" s="114" t="str">
        <f>IF($A118="","",VLOOKUP($A118,'Annex 2 EHV charges'!$D:$O,2,0))</f>
        <v/>
      </c>
      <c r="C118" s="115" t="str">
        <f>IF($A118="","",VLOOKUP($A118,'Annex 2 EHV charges'!$D:$O,3,0))</f>
        <v/>
      </c>
      <c r="D118" s="114" t="str">
        <f>IF($A118="","",VLOOKUP($A118,'Annex 2 EHV charges'!$D:$O,4,0))</f>
        <v/>
      </c>
      <c r="E118" s="116" t="str">
        <f>IFERROR(IF(VLOOKUP($A118,'Annex 2 EHV charges'!$D:$O,9,FALSE)=0,"",VLOOKUP($A118,'Annex 2 EHV charges'!$D:$O,9,FALSE)),"")</f>
        <v/>
      </c>
      <c r="F118" s="117" t="str">
        <f>IFERROR(IF(VLOOKUP($A118,'Annex 2 EHV charges'!$D:$O,10,FALSE)=0,"",VLOOKUP($A118,'Annex 2 EHV charges'!$D:$O,10,FALSE)),"")</f>
        <v/>
      </c>
      <c r="G118" s="118" t="str">
        <f>IFERROR(IF(VLOOKUP($A118,'Annex 2 EHV charges'!$D:$O,11,FALSE)=0,"",VLOOKUP($A118,'Annex 2 EHV charges'!$D:$O,11,FALSE)),"")</f>
        <v/>
      </c>
      <c r="H118" s="118" t="str">
        <f>IFERROR(IF(VLOOKUP($A118,'Annex 2 EHV charges'!$D:$O,12,FALSE)=0,"",VLOOKUP($A118,'Annex 2 EHV charges'!$D:$O,12,FALSE)),"")</f>
        <v/>
      </c>
    </row>
    <row r="119" spans="1:8" ht="12.75" customHeight="1" x14ac:dyDescent="0.2">
      <c r="A119" s="115" t="str">
        <f t="array" ref="A119">IFERROR(INDEX('Annex 2 EHV charges'!$D$11:$D$259, MATCH(0, IF(ISBLANK('Annex 2 EHV charges'!$D$11:$D$259),1, COUNTIF(A$4:$A118, 'Annex 2 EHV charges'!$D$11:$D$259)), 0)),"")</f>
        <v/>
      </c>
      <c r="B119" s="114" t="str">
        <f>IF($A119="","",VLOOKUP($A119,'Annex 2 EHV charges'!$D:$O,2,0))</f>
        <v/>
      </c>
      <c r="C119" s="115" t="str">
        <f>IF($A119="","",VLOOKUP($A119,'Annex 2 EHV charges'!$D:$O,3,0))</f>
        <v/>
      </c>
      <c r="D119" s="114" t="str">
        <f>IF($A119="","",VLOOKUP($A119,'Annex 2 EHV charges'!$D:$O,4,0))</f>
        <v/>
      </c>
      <c r="E119" s="116" t="str">
        <f>IFERROR(IF(VLOOKUP($A119,'Annex 2 EHV charges'!$D:$O,9,FALSE)=0,"",VLOOKUP($A119,'Annex 2 EHV charges'!$D:$O,9,FALSE)),"")</f>
        <v/>
      </c>
      <c r="F119" s="117" t="str">
        <f>IFERROR(IF(VLOOKUP($A119,'Annex 2 EHV charges'!$D:$O,10,FALSE)=0,"",VLOOKUP($A119,'Annex 2 EHV charges'!$D:$O,10,FALSE)),"")</f>
        <v/>
      </c>
      <c r="G119" s="118" t="str">
        <f>IFERROR(IF(VLOOKUP($A119,'Annex 2 EHV charges'!$D:$O,11,FALSE)=0,"",VLOOKUP($A119,'Annex 2 EHV charges'!$D:$O,11,FALSE)),"")</f>
        <v/>
      </c>
      <c r="H119" s="118" t="str">
        <f>IFERROR(IF(VLOOKUP($A119,'Annex 2 EHV charges'!$D:$O,12,FALSE)=0,"",VLOOKUP($A119,'Annex 2 EHV charges'!$D:$O,12,FALSE)),"")</f>
        <v/>
      </c>
    </row>
    <row r="120" spans="1:8" ht="12.75" customHeight="1" x14ac:dyDescent="0.2">
      <c r="A120" s="115" t="str">
        <f t="array" ref="A120">IFERROR(INDEX('Annex 2 EHV charges'!$D$11:$D$259, MATCH(0, IF(ISBLANK('Annex 2 EHV charges'!$D$11:$D$259),1, COUNTIF(A$4:$A119, 'Annex 2 EHV charges'!$D$11:$D$259)), 0)),"")</f>
        <v/>
      </c>
      <c r="B120" s="114" t="str">
        <f>IF($A120="","",VLOOKUP($A120,'Annex 2 EHV charges'!$D:$O,2,0))</f>
        <v/>
      </c>
      <c r="C120" s="115" t="str">
        <f>IF($A120="","",VLOOKUP($A120,'Annex 2 EHV charges'!$D:$O,3,0))</f>
        <v/>
      </c>
      <c r="D120" s="114" t="str">
        <f>IF($A120="","",VLOOKUP($A120,'Annex 2 EHV charges'!$D:$O,4,0))</f>
        <v/>
      </c>
      <c r="E120" s="116" t="str">
        <f>IFERROR(IF(VLOOKUP($A120,'Annex 2 EHV charges'!$D:$O,9,FALSE)=0,"",VLOOKUP($A120,'Annex 2 EHV charges'!$D:$O,9,FALSE)),"")</f>
        <v/>
      </c>
      <c r="F120" s="117" t="str">
        <f>IFERROR(IF(VLOOKUP($A120,'Annex 2 EHV charges'!$D:$O,10,FALSE)=0,"",VLOOKUP($A120,'Annex 2 EHV charges'!$D:$O,10,FALSE)),"")</f>
        <v/>
      </c>
      <c r="G120" s="118" t="str">
        <f>IFERROR(IF(VLOOKUP($A120,'Annex 2 EHV charges'!$D:$O,11,FALSE)=0,"",VLOOKUP($A120,'Annex 2 EHV charges'!$D:$O,11,FALSE)),"")</f>
        <v/>
      </c>
      <c r="H120" s="118" t="str">
        <f>IFERROR(IF(VLOOKUP($A120,'Annex 2 EHV charges'!$D:$O,12,FALSE)=0,"",VLOOKUP($A120,'Annex 2 EHV charges'!$D:$O,12,FALSE)),"")</f>
        <v/>
      </c>
    </row>
    <row r="121" spans="1:8" ht="12.75" customHeight="1" x14ac:dyDescent="0.2">
      <c r="A121" s="115" t="str">
        <f t="array" ref="A121">IFERROR(INDEX('Annex 2 EHV charges'!$D$11:$D$259, MATCH(0, IF(ISBLANK('Annex 2 EHV charges'!$D$11:$D$259),1, COUNTIF(A$4:$A120, 'Annex 2 EHV charges'!$D$11:$D$259)), 0)),"")</f>
        <v/>
      </c>
      <c r="B121" s="114" t="str">
        <f>IF($A121="","",VLOOKUP($A121,'Annex 2 EHV charges'!$D:$O,2,0))</f>
        <v/>
      </c>
      <c r="C121" s="115" t="str">
        <f>IF($A121="","",VLOOKUP($A121,'Annex 2 EHV charges'!$D:$O,3,0))</f>
        <v/>
      </c>
      <c r="D121" s="114" t="str">
        <f>IF($A121="","",VLOOKUP($A121,'Annex 2 EHV charges'!$D:$O,4,0))</f>
        <v/>
      </c>
      <c r="E121" s="116" t="str">
        <f>IFERROR(IF(VLOOKUP($A121,'Annex 2 EHV charges'!$D:$O,9,FALSE)=0,"",VLOOKUP($A121,'Annex 2 EHV charges'!$D:$O,9,FALSE)),"")</f>
        <v/>
      </c>
      <c r="F121" s="117" t="str">
        <f>IFERROR(IF(VLOOKUP($A121,'Annex 2 EHV charges'!$D:$O,10,FALSE)=0,"",VLOOKUP($A121,'Annex 2 EHV charges'!$D:$O,10,FALSE)),"")</f>
        <v/>
      </c>
      <c r="G121" s="118" t="str">
        <f>IFERROR(IF(VLOOKUP($A121,'Annex 2 EHV charges'!$D:$O,11,FALSE)=0,"",VLOOKUP($A121,'Annex 2 EHV charges'!$D:$O,11,FALSE)),"")</f>
        <v/>
      </c>
      <c r="H121" s="118" t="str">
        <f>IFERROR(IF(VLOOKUP($A121,'Annex 2 EHV charges'!$D:$O,12,FALSE)=0,"",VLOOKUP($A121,'Annex 2 EHV charges'!$D:$O,12,FALSE)),"")</f>
        <v/>
      </c>
    </row>
    <row r="122" spans="1:8" ht="12.75" customHeight="1" x14ac:dyDescent="0.2">
      <c r="A122" s="115" t="str">
        <f t="array" ref="A122">IFERROR(INDEX('Annex 2 EHV charges'!$D$11:$D$259, MATCH(0, IF(ISBLANK('Annex 2 EHV charges'!$D$11:$D$259),1, COUNTIF(A$4:$A121, 'Annex 2 EHV charges'!$D$11:$D$259)), 0)),"")</f>
        <v/>
      </c>
      <c r="B122" s="114" t="str">
        <f>IF($A122="","",VLOOKUP($A122,'Annex 2 EHV charges'!$D:$O,2,0))</f>
        <v/>
      </c>
      <c r="C122" s="115" t="str">
        <f>IF($A122="","",VLOOKUP($A122,'Annex 2 EHV charges'!$D:$O,3,0))</f>
        <v/>
      </c>
      <c r="D122" s="114" t="str">
        <f>IF($A122="","",VLOOKUP($A122,'Annex 2 EHV charges'!$D:$O,4,0))</f>
        <v/>
      </c>
      <c r="E122" s="116" t="str">
        <f>IFERROR(IF(VLOOKUP($A122,'Annex 2 EHV charges'!$D:$O,9,FALSE)=0,"",VLOOKUP($A122,'Annex 2 EHV charges'!$D:$O,9,FALSE)),"")</f>
        <v/>
      </c>
      <c r="F122" s="117" t="str">
        <f>IFERROR(IF(VLOOKUP($A122,'Annex 2 EHV charges'!$D:$O,10,FALSE)=0,"",VLOOKUP($A122,'Annex 2 EHV charges'!$D:$O,10,FALSE)),"")</f>
        <v/>
      </c>
      <c r="G122" s="118" t="str">
        <f>IFERROR(IF(VLOOKUP($A122,'Annex 2 EHV charges'!$D:$O,11,FALSE)=0,"",VLOOKUP($A122,'Annex 2 EHV charges'!$D:$O,11,FALSE)),"")</f>
        <v/>
      </c>
      <c r="H122" s="118" t="str">
        <f>IFERROR(IF(VLOOKUP($A122,'Annex 2 EHV charges'!$D:$O,12,FALSE)=0,"",VLOOKUP($A122,'Annex 2 EHV charges'!$D:$O,12,FALSE)),"")</f>
        <v/>
      </c>
    </row>
    <row r="123" spans="1:8" ht="12.75" customHeight="1" x14ac:dyDescent="0.2">
      <c r="A123" s="115" t="str">
        <f t="array" ref="A123">IFERROR(INDEX('Annex 2 EHV charges'!$D$11:$D$259, MATCH(0, IF(ISBLANK('Annex 2 EHV charges'!$D$11:$D$259),1, COUNTIF(A$4:$A122, 'Annex 2 EHV charges'!$D$11:$D$259)), 0)),"")</f>
        <v/>
      </c>
      <c r="B123" s="114" t="str">
        <f>IF($A123="","",VLOOKUP($A123,'Annex 2 EHV charges'!$D:$O,2,0))</f>
        <v/>
      </c>
      <c r="C123" s="115" t="str">
        <f>IF($A123="","",VLOOKUP($A123,'Annex 2 EHV charges'!$D:$O,3,0))</f>
        <v/>
      </c>
      <c r="D123" s="114" t="str">
        <f>IF($A123="","",VLOOKUP($A123,'Annex 2 EHV charges'!$D:$O,4,0))</f>
        <v/>
      </c>
      <c r="E123" s="116" t="str">
        <f>IFERROR(IF(VLOOKUP($A123,'Annex 2 EHV charges'!$D:$O,9,FALSE)=0,"",VLOOKUP($A123,'Annex 2 EHV charges'!$D:$O,9,FALSE)),"")</f>
        <v/>
      </c>
      <c r="F123" s="117" t="str">
        <f>IFERROR(IF(VLOOKUP($A123,'Annex 2 EHV charges'!$D:$O,10,FALSE)=0,"",VLOOKUP($A123,'Annex 2 EHV charges'!$D:$O,10,FALSE)),"")</f>
        <v/>
      </c>
      <c r="G123" s="118" t="str">
        <f>IFERROR(IF(VLOOKUP($A123,'Annex 2 EHV charges'!$D:$O,11,FALSE)=0,"",VLOOKUP($A123,'Annex 2 EHV charges'!$D:$O,11,FALSE)),"")</f>
        <v/>
      </c>
      <c r="H123" s="118" t="str">
        <f>IFERROR(IF(VLOOKUP($A123,'Annex 2 EHV charges'!$D:$O,12,FALSE)=0,"",VLOOKUP($A123,'Annex 2 EHV charges'!$D:$O,12,FALSE)),"")</f>
        <v/>
      </c>
    </row>
    <row r="124" spans="1:8" ht="12.75" customHeight="1" x14ac:dyDescent="0.2">
      <c r="A124" s="115" t="str">
        <f t="array" ref="A124">IFERROR(INDEX('Annex 2 EHV charges'!$D$11:$D$259, MATCH(0, IF(ISBLANK('Annex 2 EHV charges'!$D$11:$D$259),1, COUNTIF(A$4:$A123, 'Annex 2 EHV charges'!$D$11:$D$259)), 0)),"")</f>
        <v/>
      </c>
      <c r="B124" s="114" t="str">
        <f>IF($A124="","",VLOOKUP($A124,'Annex 2 EHV charges'!$D:$O,2,0))</f>
        <v/>
      </c>
      <c r="C124" s="115" t="str">
        <f>IF($A124="","",VLOOKUP($A124,'Annex 2 EHV charges'!$D:$O,3,0))</f>
        <v/>
      </c>
      <c r="D124" s="114" t="str">
        <f>IF($A124="","",VLOOKUP($A124,'Annex 2 EHV charges'!$D:$O,4,0))</f>
        <v/>
      </c>
      <c r="E124" s="116" t="str">
        <f>IFERROR(IF(VLOOKUP($A124,'Annex 2 EHV charges'!$D:$O,9,FALSE)=0,"",VLOOKUP($A124,'Annex 2 EHV charges'!$D:$O,9,FALSE)),"")</f>
        <v/>
      </c>
      <c r="F124" s="117" t="str">
        <f>IFERROR(IF(VLOOKUP($A124,'Annex 2 EHV charges'!$D:$O,10,FALSE)=0,"",VLOOKUP($A124,'Annex 2 EHV charges'!$D:$O,10,FALSE)),"")</f>
        <v/>
      </c>
      <c r="G124" s="118" t="str">
        <f>IFERROR(IF(VLOOKUP($A124,'Annex 2 EHV charges'!$D:$O,11,FALSE)=0,"",VLOOKUP($A124,'Annex 2 EHV charges'!$D:$O,11,FALSE)),"")</f>
        <v/>
      </c>
      <c r="H124" s="118" t="str">
        <f>IFERROR(IF(VLOOKUP($A124,'Annex 2 EHV charges'!$D:$O,12,FALSE)=0,"",VLOOKUP($A124,'Annex 2 EHV charges'!$D:$O,12,FALSE)),"")</f>
        <v/>
      </c>
    </row>
    <row r="125" spans="1:8" ht="12.75" customHeight="1" x14ac:dyDescent="0.2">
      <c r="A125" s="115" t="str">
        <f t="array" ref="A125">IFERROR(INDEX('Annex 2 EHV charges'!$D$11:$D$259, MATCH(0, IF(ISBLANK('Annex 2 EHV charges'!$D$11:$D$259),1, COUNTIF(A$4:$A124, 'Annex 2 EHV charges'!$D$11:$D$259)), 0)),"")</f>
        <v/>
      </c>
      <c r="B125" s="114" t="str">
        <f>IF($A125="","",VLOOKUP($A125,'Annex 2 EHV charges'!$D:$O,2,0))</f>
        <v/>
      </c>
      <c r="C125" s="115" t="str">
        <f>IF($A125="","",VLOOKUP($A125,'Annex 2 EHV charges'!$D:$O,3,0))</f>
        <v/>
      </c>
      <c r="D125" s="114" t="str">
        <f>IF($A125="","",VLOOKUP($A125,'Annex 2 EHV charges'!$D:$O,4,0))</f>
        <v/>
      </c>
      <c r="E125" s="116" t="str">
        <f>IFERROR(IF(VLOOKUP($A125,'Annex 2 EHV charges'!$D:$O,9,FALSE)=0,"",VLOOKUP($A125,'Annex 2 EHV charges'!$D:$O,9,FALSE)),"")</f>
        <v/>
      </c>
      <c r="F125" s="117" t="str">
        <f>IFERROR(IF(VLOOKUP($A125,'Annex 2 EHV charges'!$D:$O,10,FALSE)=0,"",VLOOKUP($A125,'Annex 2 EHV charges'!$D:$O,10,FALSE)),"")</f>
        <v/>
      </c>
      <c r="G125" s="118" t="str">
        <f>IFERROR(IF(VLOOKUP($A125,'Annex 2 EHV charges'!$D:$O,11,FALSE)=0,"",VLOOKUP($A125,'Annex 2 EHV charges'!$D:$O,11,FALSE)),"")</f>
        <v/>
      </c>
      <c r="H125" s="118" t="str">
        <f>IFERROR(IF(VLOOKUP($A125,'Annex 2 EHV charges'!$D:$O,12,FALSE)=0,"",VLOOKUP($A125,'Annex 2 EHV charges'!$D:$O,12,FALSE)),"")</f>
        <v/>
      </c>
    </row>
    <row r="126" spans="1:8" ht="12.75" customHeight="1" x14ac:dyDescent="0.2">
      <c r="A126" s="115" t="str">
        <f t="array" ref="A126">IFERROR(INDEX('Annex 2 EHV charges'!$D$11:$D$259, MATCH(0, IF(ISBLANK('Annex 2 EHV charges'!$D$11:$D$259),1, COUNTIF(A$4:$A125, 'Annex 2 EHV charges'!$D$11:$D$259)), 0)),"")</f>
        <v/>
      </c>
      <c r="B126" s="114" t="str">
        <f>IF($A126="","",VLOOKUP($A126,'Annex 2 EHV charges'!$D:$O,2,0))</f>
        <v/>
      </c>
      <c r="C126" s="115" t="str">
        <f>IF($A126="","",VLOOKUP($A126,'Annex 2 EHV charges'!$D:$O,3,0))</f>
        <v/>
      </c>
      <c r="D126" s="114" t="str">
        <f>IF($A126="","",VLOOKUP($A126,'Annex 2 EHV charges'!$D:$O,4,0))</f>
        <v/>
      </c>
      <c r="E126" s="116" t="str">
        <f>IFERROR(IF(VLOOKUP($A126,'Annex 2 EHV charges'!$D:$O,9,FALSE)=0,"",VLOOKUP($A126,'Annex 2 EHV charges'!$D:$O,9,FALSE)),"")</f>
        <v/>
      </c>
      <c r="F126" s="117" t="str">
        <f>IFERROR(IF(VLOOKUP($A126,'Annex 2 EHV charges'!$D:$O,10,FALSE)=0,"",VLOOKUP($A126,'Annex 2 EHV charges'!$D:$O,10,FALSE)),"")</f>
        <v/>
      </c>
      <c r="G126" s="118" t="str">
        <f>IFERROR(IF(VLOOKUP($A126,'Annex 2 EHV charges'!$D:$O,11,FALSE)=0,"",VLOOKUP($A126,'Annex 2 EHV charges'!$D:$O,11,FALSE)),"")</f>
        <v/>
      </c>
      <c r="H126" s="118" t="str">
        <f>IFERROR(IF(VLOOKUP($A126,'Annex 2 EHV charges'!$D:$O,12,FALSE)=0,"",VLOOKUP($A126,'Annex 2 EHV charges'!$D:$O,12,FALSE)),"")</f>
        <v/>
      </c>
    </row>
    <row r="127" spans="1:8" ht="12.75" customHeight="1" x14ac:dyDescent="0.2">
      <c r="A127" s="115" t="str">
        <f t="array" ref="A127">IFERROR(INDEX('Annex 2 EHV charges'!$D$11:$D$259, MATCH(0, IF(ISBLANK('Annex 2 EHV charges'!$D$11:$D$259),1, COUNTIF(A$4:$A126, 'Annex 2 EHV charges'!$D$11:$D$259)), 0)),"")</f>
        <v/>
      </c>
      <c r="B127" s="114" t="str">
        <f>IF($A127="","",VLOOKUP($A127,'Annex 2 EHV charges'!$D:$O,2,0))</f>
        <v/>
      </c>
      <c r="C127" s="115" t="str">
        <f>IF($A127="","",VLOOKUP($A127,'Annex 2 EHV charges'!$D:$O,3,0))</f>
        <v/>
      </c>
      <c r="D127" s="114" t="str">
        <f>IF($A127="","",VLOOKUP($A127,'Annex 2 EHV charges'!$D:$O,4,0))</f>
        <v/>
      </c>
      <c r="E127" s="116" t="str">
        <f>IFERROR(IF(VLOOKUP($A127,'Annex 2 EHV charges'!$D:$O,9,FALSE)=0,"",VLOOKUP($A127,'Annex 2 EHV charges'!$D:$O,9,FALSE)),"")</f>
        <v/>
      </c>
      <c r="F127" s="117" t="str">
        <f>IFERROR(IF(VLOOKUP($A127,'Annex 2 EHV charges'!$D:$O,10,FALSE)=0,"",VLOOKUP($A127,'Annex 2 EHV charges'!$D:$O,10,FALSE)),"")</f>
        <v/>
      </c>
      <c r="G127" s="118" t="str">
        <f>IFERROR(IF(VLOOKUP($A127,'Annex 2 EHV charges'!$D:$O,11,FALSE)=0,"",VLOOKUP($A127,'Annex 2 EHV charges'!$D:$O,11,FALSE)),"")</f>
        <v/>
      </c>
      <c r="H127" s="118" t="str">
        <f>IFERROR(IF(VLOOKUP($A127,'Annex 2 EHV charges'!$D:$O,12,FALSE)=0,"",VLOOKUP($A127,'Annex 2 EHV charges'!$D:$O,12,FALSE)),"")</f>
        <v/>
      </c>
    </row>
    <row r="128" spans="1:8" ht="12.75" customHeight="1" x14ac:dyDescent="0.2">
      <c r="A128" s="115" t="str">
        <f t="array" ref="A128">IFERROR(INDEX('Annex 2 EHV charges'!$D$11:$D$259, MATCH(0, IF(ISBLANK('Annex 2 EHV charges'!$D$11:$D$259),1, COUNTIF(A$4:$A127, 'Annex 2 EHV charges'!$D$11:$D$259)), 0)),"")</f>
        <v/>
      </c>
      <c r="B128" s="114" t="str">
        <f>IF($A128="","",VLOOKUP($A128,'Annex 2 EHV charges'!$D:$O,2,0))</f>
        <v/>
      </c>
      <c r="C128" s="115" t="str">
        <f>IF($A128="","",VLOOKUP($A128,'Annex 2 EHV charges'!$D:$O,3,0))</f>
        <v/>
      </c>
      <c r="D128" s="114" t="str">
        <f>IF($A128="","",VLOOKUP($A128,'Annex 2 EHV charges'!$D:$O,4,0))</f>
        <v/>
      </c>
      <c r="E128" s="116" t="str">
        <f>IFERROR(IF(VLOOKUP($A128,'Annex 2 EHV charges'!$D:$O,9,FALSE)=0,"",VLOOKUP($A128,'Annex 2 EHV charges'!$D:$O,9,FALSE)),"")</f>
        <v/>
      </c>
      <c r="F128" s="117" t="str">
        <f>IFERROR(IF(VLOOKUP($A128,'Annex 2 EHV charges'!$D:$O,10,FALSE)=0,"",VLOOKUP($A128,'Annex 2 EHV charges'!$D:$O,10,FALSE)),"")</f>
        <v/>
      </c>
      <c r="G128" s="118" t="str">
        <f>IFERROR(IF(VLOOKUP($A128,'Annex 2 EHV charges'!$D:$O,11,FALSE)=0,"",VLOOKUP($A128,'Annex 2 EHV charges'!$D:$O,11,FALSE)),"")</f>
        <v/>
      </c>
      <c r="H128" s="118" t="str">
        <f>IFERROR(IF(VLOOKUP($A128,'Annex 2 EHV charges'!$D:$O,12,FALSE)=0,"",VLOOKUP($A128,'Annex 2 EHV charges'!$D:$O,12,FALSE)),"")</f>
        <v/>
      </c>
    </row>
    <row r="129" spans="1:8" ht="12.75" customHeight="1" x14ac:dyDescent="0.2">
      <c r="A129" s="115" t="str">
        <f t="array" ref="A129">IFERROR(INDEX('Annex 2 EHV charges'!$D$11:$D$259, MATCH(0, IF(ISBLANK('Annex 2 EHV charges'!$D$11:$D$259),1, COUNTIF(A$4:$A128, 'Annex 2 EHV charges'!$D$11:$D$259)), 0)),"")</f>
        <v/>
      </c>
      <c r="B129" s="114" t="str">
        <f>IF($A129="","",VLOOKUP($A129,'Annex 2 EHV charges'!$D:$O,2,0))</f>
        <v/>
      </c>
      <c r="C129" s="115" t="str">
        <f>IF($A129="","",VLOOKUP($A129,'Annex 2 EHV charges'!$D:$O,3,0))</f>
        <v/>
      </c>
      <c r="D129" s="114" t="str">
        <f>IF($A129="","",VLOOKUP($A129,'Annex 2 EHV charges'!$D:$O,4,0))</f>
        <v/>
      </c>
      <c r="E129" s="116" t="str">
        <f>IFERROR(IF(VLOOKUP($A129,'Annex 2 EHV charges'!$D:$O,9,FALSE)=0,"",VLOOKUP($A129,'Annex 2 EHV charges'!$D:$O,9,FALSE)),"")</f>
        <v/>
      </c>
      <c r="F129" s="117" t="str">
        <f>IFERROR(IF(VLOOKUP($A129,'Annex 2 EHV charges'!$D:$O,10,FALSE)=0,"",VLOOKUP($A129,'Annex 2 EHV charges'!$D:$O,10,FALSE)),"")</f>
        <v/>
      </c>
      <c r="G129" s="118" t="str">
        <f>IFERROR(IF(VLOOKUP($A129,'Annex 2 EHV charges'!$D:$O,11,FALSE)=0,"",VLOOKUP($A129,'Annex 2 EHV charges'!$D:$O,11,FALSE)),"")</f>
        <v/>
      </c>
      <c r="H129" s="118" t="str">
        <f>IFERROR(IF(VLOOKUP($A129,'Annex 2 EHV charges'!$D:$O,12,FALSE)=0,"",VLOOKUP($A129,'Annex 2 EHV charges'!$D:$O,12,FALSE)),"")</f>
        <v/>
      </c>
    </row>
    <row r="130" spans="1:8" ht="12.75" customHeight="1" x14ac:dyDescent="0.2">
      <c r="A130" s="115" t="str">
        <f t="array" ref="A130">IFERROR(INDEX('Annex 2 EHV charges'!$D$11:$D$259, MATCH(0, IF(ISBLANK('Annex 2 EHV charges'!$D$11:$D$259),1, COUNTIF(A$4:$A129, 'Annex 2 EHV charges'!$D$11:$D$259)), 0)),"")</f>
        <v/>
      </c>
      <c r="B130" s="114" t="str">
        <f>IF($A130="","",VLOOKUP($A130,'Annex 2 EHV charges'!$D:$O,2,0))</f>
        <v/>
      </c>
      <c r="C130" s="115" t="str">
        <f>IF($A130="","",VLOOKUP($A130,'Annex 2 EHV charges'!$D:$O,3,0))</f>
        <v/>
      </c>
      <c r="D130" s="114" t="str">
        <f>IF($A130="","",VLOOKUP($A130,'Annex 2 EHV charges'!$D:$O,4,0))</f>
        <v/>
      </c>
      <c r="E130" s="116" t="str">
        <f>IFERROR(IF(VLOOKUP($A130,'Annex 2 EHV charges'!$D:$O,9,FALSE)=0,"",VLOOKUP($A130,'Annex 2 EHV charges'!$D:$O,9,FALSE)),"")</f>
        <v/>
      </c>
      <c r="F130" s="117" t="str">
        <f>IFERROR(IF(VLOOKUP($A130,'Annex 2 EHV charges'!$D:$O,10,FALSE)=0,"",VLOOKUP($A130,'Annex 2 EHV charges'!$D:$O,10,FALSE)),"")</f>
        <v/>
      </c>
      <c r="G130" s="118" t="str">
        <f>IFERROR(IF(VLOOKUP($A130,'Annex 2 EHV charges'!$D:$O,11,FALSE)=0,"",VLOOKUP($A130,'Annex 2 EHV charges'!$D:$O,11,FALSE)),"")</f>
        <v/>
      </c>
      <c r="H130" s="118" t="str">
        <f>IFERROR(IF(VLOOKUP($A130,'Annex 2 EHV charges'!$D:$O,12,FALSE)=0,"",VLOOKUP($A130,'Annex 2 EHV charges'!$D:$O,12,FALSE)),"")</f>
        <v/>
      </c>
    </row>
    <row r="131" spans="1:8" ht="12.75" customHeight="1" x14ac:dyDescent="0.2">
      <c r="A131" s="115" t="str">
        <f t="array" ref="A131">IFERROR(INDEX('Annex 2 EHV charges'!$D$11:$D$259, MATCH(0, IF(ISBLANK('Annex 2 EHV charges'!$D$11:$D$259),1, COUNTIF(A$4:$A130, 'Annex 2 EHV charges'!$D$11:$D$259)), 0)),"")</f>
        <v/>
      </c>
      <c r="B131" s="114" t="str">
        <f>IF($A131="","",VLOOKUP($A131,'Annex 2 EHV charges'!$D:$O,2,0))</f>
        <v/>
      </c>
      <c r="C131" s="115" t="str">
        <f>IF($A131="","",VLOOKUP($A131,'Annex 2 EHV charges'!$D:$O,3,0))</f>
        <v/>
      </c>
      <c r="D131" s="114" t="str">
        <f>IF($A131="","",VLOOKUP($A131,'Annex 2 EHV charges'!$D:$O,4,0))</f>
        <v/>
      </c>
      <c r="E131" s="116" t="str">
        <f>IFERROR(IF(VLOOKUP($A131,'Annex 2 EHV charges'!$D:$O,9,FALSE)=0,"",VLOOKUP($A131,'Annex 2 EHV charges'!$D:$O,9,FALSE)),"")</f>
        <v/>
      </c>
      <c r="F131" s="117" t="str">
        <f>IFERROR(IF(VLOOKUP($A131,'Annex 2 EHV charges'!$D:$O,10,FALSE)=0,"",VLOOKUP($A131,'Annex 2 EHV charges'!$D:$O,10,FALSE)),"")</f>
        <v/>
      </c>
      <c r="G131" s="118" t="str">
        <f>IFERROR(IF(VLOOKUP($A131,'Annex 2 EHV charges'!$D:$O,11,FALSE)=0,"",VLOOKUP($A131,'Annex 2 EHV charges'!$D:$O,11,FALSE)),"")</f>
        <v/>
      </c>
      <c r="H131" s="118" t="str">
        <f>IFERROR(IF(VLOOKUP($A131,'Annex 2 EHV charges'!$D:$O,12,FALSE)=0,"",VLOOKUP($A131,'Annex 2 EHV charges'!$D:$O,12,FALSE)),"")</f>
        <v/>
      </c>
    </row>
    <row r="132" spans="1:8" ht="12.75" customHeight="1" x14ac:dyDescent="0.2">
      <c r="A132" s="115" t="str">
        <f t="array" ref="A132">IFERROR(INDEX('Annex 2 EHV charges'!$D$11:$D$259, MATCH(0, IF(ISBLANK('Annex 2 EHV charges'!$D$11:$D$259),1, COUNTIF(A$4:$A131, 'Annex 2 EHV charges'!$D$11:$D$259)), 0)),"")</f>
        <v/>
      </c>
      <c r="B132" s="114" t="str">
        <f>IF($A132="","",VLOOKUP($A132,'Annex 2 EHV charges'!$D:$O,2,0))</f>
        <v/>
      </c>
      <c r="C132" s="115" t="str">
        <f>IF($A132="","",VLOOKUP($A132,'Annex 2 EHV charges'!$D:$O,3,0))</f>
        <v/>
      </c>
      <c r="D132" s="114" t="str">
        <f>IF($A132="","",VLOOKUP($A132,'Annex 2 EHV charges'!$D:$O,4,0))</f>
        <v/>
      </c>
      <c r="E132" s="116" t="str">
        <f>IFERROR(IF(VLOOKUP($A132,'Annex 2 EHV charges'!$D:$O,9,FALSE)=0,"",VLOOKUP($A132,'Annex 2 EHV charges'!$D:$O,9,FALSE)),"")</f>
        <v/>
      </c>
      <c r="F132" s="117" t="str">
        <f>IFERROR(IF(VLOOKUP($A132,'Annex 2 EHV charges'!$D:$O,10,FALSE)=0,"",VLOOKUP($A132,'Annex 2 EHV charges'!$D:$O,10,FALSE)),"")</f>
        <v/>
      </c>
      <c r="G132" s="118" t="str">
        <f>IFERROR(IF(VLOOKUP($A132,'Annex 2 EHV charges'!$D:$O,11,FALSE)=0,"",VLOOKUP($A132,'Annex 2 EHV charges'!$D:$O,11,FALSE)),"")</f>
        <v/>
      </c>
      <c r="H132" s="118" t="str">
        <f>IFERROR(IF(VLOOKUP($A132,'Annex 2 EHV charges'!$D:$O,12,FALSE)=0,"",VLOOKUP($A132,'Annex 2 EHV charges'!$D:$O,12,FALSE)),"")</f>
        <v/>
      </c>
    </row>
    <row r="133" spans="1:8" ht="12.75" customHeight="1" x14ac:dyDescent="0.2">
      <c r="A133" s="115" t="str">
        <f t="array" ref="A133">IFERROR(INDEX('Annex 2 EHV charges'!$D$11:$D$259, MATCH(0, IF(ISBLANK('Annex 2 EHV charges'!$D$11:$D$259),1, COUNTIF(A$4:$A132, 'Annex 2 EHV charges'!$D$11:$D$259)), 0)),"")</f>
        <v/>
      </c>
      <c r="B133" s="114" t="str">
        <f>IF($A133="","",VLOOKUP($A133,'Annex 2 EHV charges'!$D:$O,2,0))</f>
        <v/>
      </c>
      <c r="C133" s="115" t="str">
        <f>IF($A133="","",VLOOKUP($A133,'Annex 2 EHV charges'!$D:$O,3,0))</f>
        <v/>
      </c>
      <c r="D133" s="114" t="str">
        <f>IF($A133="","",VLOOKUP($A133,'Annex 2 EHV charges'!$D:$O,4,0))</f>
        <v/>
      </c>
      <c r="E133" s="116" t="str">
        <f>IFERROR(IF(VLOOKUP($A133,'Annex 2 EHV charges'!$D:$O,9,FALSE)=0,"",VLOOKUP($A133,'Annex 2 EHV charges'!$D:$O,9,FALSE)),"")</f>
        <v/>
      </c>
      <c r="F133" s="117" t="str">
        <f>IFERROR(IF(VLOOKUP($A133,'Annex 2 EHV charges'!$D:$O,10,FALSE)=0,"",VLOOKUP($A133,'Annex 2 EHV charges'!$D:$O,10,FALSE)),"")</f>
        <v/>
      </c>
      <c r="G133" s="118" t="str">
        <f>IFERROR(IF(VLOOKUP($A133,'Annex 2 EHV charges'!$D:$O,11,FALSE)=0,"",VLOOKUP($A133,'Annex 2 EHV charges'!$D:$O,11,FALSE)),"")</f>
        <v/>
      </c>
      <c r="H133" s="118" t="str">
        <f>IFERROR(IF(VLOOKUP($A133,'Annex 2 EHV charges'!$D:$O,12,FALSE)=0,"",VLOOKUP($A133,'Annex 2 EHV charges'!$D:$O,12,FALSE)),"")</f>
        <v/>
      </c>
    </row>
    <row r="134" spans="1:8" ht="12.75" customHeight="1" x14ac:dyDescent="0.2">
      <c r="A134" s="115" t="str">
        <f t="array" ref="A134">IFERROR(INDEX('Annex 2 EHV charges'!$D$11:$D$259, MATCH(0, IF(ISBLANK('Annex 2 EHV charges'!$D$11:$D$259),1, COUNTIF(A$4:$A133, 'Annex 2 EHV charges'!$D$11:$D$259)), 0)),"")</f>
        <v/>
      </c>
      <c r="B134" s="114" t="str">
        <f>IF($A134="","",VLOOKUP($A134,'Annex 2 EHV charges'!$D:$O,2,0))</f>
        <v/>
      </c>
      <c r="C134" s="115" t="str">
        <f>IF($A134="","",VLOOKUP($A134,'Annex 2 EHV charges'!$D:$O,3,0))</f>
        <v/>
      </c>
      <c r="D134" s="114" t="str">
        <f>IF($A134="","",VLOOKUP($A134,'Annex 2 EHV charges'!$D:$O,4,0))</f>
        <v/>
      </c>
      <c r="E134" s="116" t="str">
        <f>IFERROR(IF(VLOOKUP($A134,'Annex 2 EHV charges'!$D:$O,9,FALSE)=0,"",VLOOKUP($A134,'Annex 2 EHV charges'!$D:$O,9,FALSE)),"")</f>
        <v/>
      </c>
      <c r="F134" s="117" t="str">
        <f>IFERROR(IF(VLOOKUP($A134,'Annex 2 EHV charges'!$D:$O,10,FALSE)=0,"",VLOOKUP($A134,'Annex 2 EHV charges'!$D:$O,10,FALSE)),"")</f>
        <v/>
      </c>
      <c r="G134" s="118" t="str">
        <f>IFERROR(IF(VLOOKUP($A134,'Annex 2 EHV charges'!$D:$O,11,FALSE)=0,"",VLOOKUP($A134,'Annex 2 EHV charges'!$D:$O,11,FALSE)),"")</f>
        <v/>
      </c>
      <c r="H134" s="118" t="str">
        <f>IFERROR(IF(VLOOKUP($A134,'Annex 2 EHV charges'!$D:$O,12,FALSE)=0,"",VLOOKUP($A134,'Annex 2 EHV charges'!$D:$O,12,FALSE)),"")</f>
        <v/>
      </c>
    </row>
    <row r="135" spans="1:8" ht="12.75" customHeight="1" x14ac:dyDescent="0.2">
      <c r="A135" s="115" t="str">
        <f t="array" ref="A135">IFERROR(INDEX('Annex 2 EHV charges'!$D$11:$D$259, MATCH(0, IF(ISBLANK('Annex 2 EHV charges'!$D$11:$D$259),1, COUNTIF(A$4:$A134, 'Annex 2 EHV charges'!$D$11:$D$259)), 0)),"")</f>
        <v/>
      </c>
      <c r="B135" s="114" t="str">
        <f>IF($A135="","",VLOOKUP($A135,'Annex 2 EHV charges'!$D:$O,2,0))</f>
        <v/>
      </c>
      <c r="C135" s="115" t="str">
        <f>IF($A135="","",VLOOKUP($A135,'Annex 2 EHV charges'!$D:$O,3,0))</f>
        <v/>
      </c>
      <c r="D135" s="114" t="str">
        <f>IF($A135="","",VLOOKUP($A135,'Annex 2 EHV charges'!$D:$O,4,0))</f>
        <v/>
      </c>
      <c r="E135" s="116" t="str">
        <f>IFERROR(IF(VLOOKUP($A135,'Annex 2 EHV charges'!$D:$O,9,FALSE)=0,"",VLOOKUP($A135,'Annex 2 EHV charges'!$D:$O,9,FALSE)),"")</f>
        <v/>
      </c>
      <c r="F135" s="117" t="str">
        <f>IFERROR(IF(VLOOKUP($A135,'Annex 2 EHV charges'!$D:$O,10,FALSE)=0,"",VLOOKUP($A135,'Annex 2 EHV charges'!$D:$O,10,FALSE)),"")</f>
        <v/>
      </c>
      <c r="G135" s="118" t="str">
        <f>IFERROR(IF(VLOOKUP($A135,'Annex 2 EHV charges'!$D:$O,11,FALSE)=0,"",VLOOKUP($A135,'Annex 2 EHV charges'!$D:$O,11,FALSE)),"")</f>
        <v/>
      </c>
      <c r="H135" s="118" t="str">
        <f>IFERROR(IF(VLOOKUP($A135,'Annex 2 EHV charges'!$D:$O,12,FALSE)=0,"",VLOOKUP($A135,'Annex 2 EHV charges'!$D:$O,12,FALSE)),"")</f>
        <v/>
      </c>
    </row>
    <row r="136" spans="1:8" ht="12.75" customHeight="1" x14ac:dyDescent="0.2">
      <c r="A136" s="115" t="str">
        <f t="array" ref="A136">IFERROR(INDEX('Annex 2 EHV charges'!$D$11:$D$259, MATCH(0, IF(ISBLANK('Annex 2 EHV charges'!$D$11:$D$259),1, COUNTIF(A$4:$A135, 'Annex 2 EHV charges'!$D$11:$D$259)), 0)),"")</f>
        <v/>
      </c>
      <c r="B136" s="114" t="str">
        <f>IF($A136="","",VLOOKUP($A136,'Annex 2 EHV charges'!$D:$O,2,0))</f>
        <v/>
      </c>
      <c r="C136" s="115" t="str">
        <f>IF($A136="","",VLOOKUP($A136,'Annex 2 EHV charges'!$D:$O,3,0))</f>
        <v/>
      </c>
      <c r="D136" s="114" t="str">
        <f>IF($A136="","",VLOOKUP($A136,'Annex 2 EHV charges'!$D:$O,4,0))</f>
        <v/>
      </c>
      <c r="E136" s="116" t="str">
        <f>IFERROR(IF(VLOOKUP($A136,'Annex 2 EHV charges'!$D:$O,9,FALSE)=0,"",VLOOKUP($A136,'Annex 2 EHV charges'!$D:$O,9,FALSE)),"")</f>
        <v/>
      </c>
      <c r="F136" s="117" t="str">
        <f>IFERROR(IF(VLOOKUP($A136,'Annex 2 EHV charges'!$D:$O,10,FALSE)=0,"",VLOOKUP($A136,'Annex 2 EHV charges'!$D:$O,10,FALSE)),"")</f>
        <v/>
      </c>
      <c r="G136" s="118" t="str">
        <f>IFERROR(IF(VLOOKUP($A136,'Annex 2 EHV charges'!$D:$O,11,FALSE)=0,"",VLOOKUP($A136,'Annex 2 EHV charges'!$D:$O,11,FALSE)),"")</f>
        <v/>
      </c>
      <c r="H136" s="118" t="str">
        <f>IFERROR(IF(VLOOKUP($A136,'Annex 2 EHV charges'!$D:$O,12,FALSE)=0,"",VLOOKUP($A136,'Annex 2 EHV charges'!$D:$O,12,FALSE)),"")</f>
        <v/>
      </c>
    </row>
    <row r="137" spans="1:8" ht="12.75" customHeight="1" x14ac:dyDescent="0.2">
      <c r="A137" s="115" t="str">
        <f t="array" ref="A137">IFERROR(INDEX('Annex 2 EHV charges'!$D$11:$D$259, MATCH(0, IF(ISBLANK('Annex 2 EHV charges'!$D$11:$D$259),1, COUNTIF(A$4:$A136, 'Annex 2 EHV charges'!$D$11:$D$259)), 0)),"")</f>
        <v/>
      </c>
      <c r="B137" s="114" t="str">
        <f>IF($A137="","",VLOOKUP($A137,'Annex 2 EHV charges'!$D:$O,2,0))</f>
        <v/>
      </c>
      <c r="C137" s="115" t="str">
        <f>IF($A137="","",VLOOKUP($A137,'Annex 2 EHV charges'!$D:$O,3,0))</f>
        <v/>
      </c>
      <c r="D137" s="114" t="str">
        <f>IF($A137="","",VLOOKUP($A137,'Annex 2 EHV charges'!$D:$O,4,0))</f>
        <v/>
      </c>
      <c r="E137" s="116" t="str">
        <f>IFERROR(IF(VLOOKUP($A137,'Annex 2 EHV charges'!$D:$O,9,FALSE)=0,"",VLOOKUP($A137,'Annex 2 EHV charges'!$D:$O,9,FALSE)),"")</f>
        <v/>
      </c>
      <c r="F137" s="117" t="str">
        <f>IFERROR(IF(VLOOKUP($A137,'Annex 2 EHV charges'!$D:$O,10,FALSE)=0,"",VLOOKUP($A137,'Annex 2 EHV charges'!$D:$O,10,FALSE)),"")</f>
        <v/>
      </c>
      <c r="G137" s="118" t="str">
        <f>IFERROR(IF(VLOOKUP($A137,'Annex 2 EHV charges'!$D:$O,11,FALSE)=0,"",VLOOKUP($A137,'Annex 2 EHV charges'!$D:$O,11,FALSE)),"")</f>
        <v/>
      </c>
      <c r="H137" s="118" t="str">
        <f>IFERROR(IF(VLOOKUP($A137,'Annex 2 EHV charges'!$D:$O,12,FALSE)=0,"",VLOOKUP($A137,'Annex 2 EHV charges'!$D:$O,12,FALSE)),"")</f>
        <v/>
      </c>
    </row>
    <row r="138" spans="1:8" ht="12.75" customHeight="1" x14ac:dyDescent="0.2">
      <c r="A138" s="115" t="str">
        <f t="array" ref="A138">IFERROR(INDEX('Annex 2 EHV charges'!$D$11:$D$259, MATCH(0, IF(ISBLANK('Annex 2 EHV charges'!$D$11:$D$259),1, COUNTIF(A$4:$A137, 'Annex 2 EHV charges'!$D$11:$D$259)), 0)),"")</f>
        <v/>
      </c>
      <c r="B138" s="114" t="str">
        <f>IF($A138="","",VLOOKUP($A138,'Annex 2 EHV charges'!$D:$O,2,0))</f>
        <v/>
      </c>
      <c r="C138" s="115" t="str">
        <f>IF($A138="","",VLOOKUP($A138,'Annex 2 EHV charges'!$D:$O,3,0))</f>
        <v/>
      </c>
      <c r="D138" s="114" t="str">
        <f>IF($A138="","",VLOOKUP($A138,'Annex 2 EHV charges'!$D:$O,4,0))</f>
        <v/>
      </c>
      <c r="E138" s="116" t="str">
        <f>IFERROR(IF(VLOOKUP($A138,'Annex 2 EHV charges'!$D:$O,9,FALSE)=0,"",VLOOKUP($A138,'Annex 2 EHV charges'!$D:$O,9,FALSE)),"")</f>
        <v/>
      </c>
      <c r="F138" s="117" t="str">
        <f>IFERROR(IF(VLOOKUP($A138,'Annex 2 EHV charges'!$D:$O,10,FALSE)=0,"",VLOOKUP($A138,'Annex 2 EHV charges'!$D:$O,10,FALSE)),"")</f>
        <v/>
      </c>
      <c r="G138" s="118" t="str">
        <f>IFERROR(IF(VLOOKUP($A138,'Annex 2 EHV charges'!$D:$O,11,FALSE)=0,"",VLOOKUP($A138,'Annex 2 EHV charges'!$D:$O,11,FALSE)),"")</f>
        <v/>
      </c>
      <c r="H138" s="118" t="str">
        <f>IFERROR(IF(VLOOKUP($A138,'Annex 2 EHV charges'!$D:$O,12,FALSE)=0,"",VLOOKUP($A138,'Annex 2 EHV charges'!$D:$O,12,FALSE)),"")</f>
        <v/>
      </c>
    </row>
    <row r="139" spans="1:8" ht="12.75" customHeight="1" x14ac:dyDescent="0.2">
      <c r="A139" s="115" t="str">
        <f t="array" ref="A139">IFERROR(INDEX('Annex 2 EHV charges'!$D$11:$D$259, MATCH(0, IF(ISBLANK('Annex 2 EHV charges'!$D$11:$D$259),1, COUNTIF(A$4:$A138, 'Annex 2 EHV charges'!$D$11:$D$259)), 0)),"")</f>
        <v/>
      </c>
      <c r="B139" s="114" t="str">
        <f>IF($A139="","",VLOOKUP($A139,'Annex 2 EHV charges'!$D:$O,2,0))</f>
        <v/>
      </c>
      <c r="C139" s="115" t="str">
        <f>IF($A139="","",VLOOKUP($A139,'Annex 2 EHV charges'!$D:$O,3,0))</f>
        <v/>
      </c>
      <c r="D139" s="114" t="str">
        <f>IF($A139="","",VLOOKUP($A139,'Annex 2 EHV charges'!$D:$O,4,0))</f>
        <v/>
      </c>
      <c r="E139" s="116" t="str">
        <f>IFERROR(IF(VLOOKUP($A139,'Annex 2 EHV charges'!$D:$O,9,FALSE)=0,"",VLOOKUP($A139,'Annex 2 EHV charges'!$D:$O,9,FALSE)),"")</f>
        <v/>
      </c>
      <c r="F139" s="117" t="str">
        <f>IFERROR(IF(VLOOKUP($A139,'Annex 2 EHV charges'!$D:$O,10,FALSE)=0,"",VLOOKUP($A139,'Annex 2 EHV charges'!$D:$O,10,FALSE)),"")</f>
        <v/>
      </c>
      <c r="G139" s="118" t="str">
        <f>IFERROR(IF(VLOOKUP($A139,'Annex 2 EHV charges'!$D:$O,11,FALSE)=0,"",VLOOKUP($A139,'Annex 2 EHV charges'!$D:$O,11,FALSE)),"")</f>
        <v/>
      </c>
      <c r="H139" s="118" t="str">
        <f>IFERROR(IF(VLOOKUP($A139,'Annex 2 EHV charges'!$D:$O,12,FALSE)=0,"",VLOOKUP($A139,'Annex 2 EHV charges'!$D:$O,12,FALSE)),"")</f>
        <v/>
      </c>
    </row>
    <row r="140" spans="1:8" ht="12.75" customHeight="1" x14ac:dyDescent="0.2">
      <c r="A140" s="115" t="str">
        <f t="array" ref="A140">IFERROR(INDEX('Annex 2 EHV charges'!$D$11:$D$259, MATCH(0, IF(ISBLANK('Annex 2 EHV charges'!$D$11:$D$259),1, COUNTIF(A$4:$A139, 'Annex 2 EHV charges'!$D$11:$D$259)), 0)),"")</f>
        <v/>
      </c>
      <c r="B140" s="114" t="str">
        <f>IF($A140="","",VLOOKUP($A140,'Annex 2 EHV charges'!$D:$O,2,0))</f>
        <v/>
      </c>
      <c r="C140" s="115" t="str">
        <f>IF($A140="","",VLOOKUP($A140,'Annex 2 EHV charges'!$D:$O,3,0))</f>
        <v/>
      </c>
      <c r="D140" s="114" t="str">
        <f>IF($A140="","",VLOOKUP($A140,'Annex 2 EHV charges'!$D:$O,4,0))</f>
        <v/>
      </c>
      <c r="E140" s="116" t="str">
        <f>IFERROR(IF(VLOOKUP($A140,'Annex 2 EHV charges'!$D:$O,9,FALSE)=0,"",VLOOKUP($A140,'Annex 2 EHV charges'!$D:$O,9,FALSE)),"")</f>
        <v/>
      </c>
      <c r="F140" s="117" t="str">
        <f>IFERROR(IF(VLOOKUP($A140,'Annex 2 EHV charges'!$D:$O,10,FALSE)=0,"",VLOOKUP($A140,'Annex 2 EHV charges'!$D:$O,10,FALSE)),"")</f>
        <v/>
      </c>
      <c r="G140" s="118" t="str">
        <f>IFERROR(IF(VLOOKUP($A140,'Annex 2 EHV charges'!$D:$O,11,FALSE)=0,"",VLOOKUP($A140,'Annex 2 EHV charges'!$D:$O,11,FALSE)),"")</f>
        <v/>
      </c>
      <c r="H140" s="118" t="str">
        <f>IFERROR(IF(VLOOKUP($A140,'Annex 2 EHV charges'!$D:$O,12,FALSE)=0,"",VLOOKUP($A140,'Annex 2 EHV charges'!$D:$O,12,FALSE)),"")</f>
        <v/>
      </c>
    </row>
    <row r="141" spans="1:8" ht="12.75" customHeight="1" x14ac:dyDescent="0.2">
      <c r="A141" s="115" t="str">
        <f t="array" ref="A141">IFERROR(INDEX('Annex 2 EHV charges'!$D$11:$D$259, MATCH(0, IF(ISBLANK('Annex 2 EHV charges'!$D$11:$D$259),1, COUNTIF(A$4:$A140, 'Annex 2 EHV charges'!$D$11:$D$259)), 0)),"")</f>
        <v/>
      </c>
      <c r="B141" s="114" t="str">
        <f>IF($A141="","",VLOOKUP($A141,'Annex 2 EHV charges'!$D:$O,2,0))</f>
        <v/>
      </c>
      <c r="C141" s="115" t="str">
        <f>IF($A141="","",VLOOKUP($A141,'Annex 2 EHV charges'!$D:$O,3,0))</f>
        <v/>
      </c>
      <c r="D141" s="114" t="str">
        <f>IF($A141="","",VLOOKUP($A141,'Annex 2 EHV charges'!$D:$O,4,0))</f>
        <v/>
      </c>
      <c r="E141" s="116" t="str">
        <f>IFERROR(IF(VLOOKUP($A141,'Annex 2 EHV charges'!$D:$O,9,FALSE)=0,"",VLOOKUP($A141,'Annex 2 EHV charges'!$D:$O,9,FALSE)),"")</f>
        <v/>
      </c>
      <c r="F141" s="117" t="str">
        <f>IFERROR(IF(VLOOKUP($A141,'Annex 2 EHV charges'!$D:$O,10,FALSE)=0,"",VLOOKUP($A141,'Annex 2 EHV charges'!$D:$O,10,FALSE)),"")</f>
        <v/>
      </c>
      <c r="G141" s="118" t="str">
        <f>IFERROR(IF(VLOOKUP($A141,'Annex 2 EHV charges'!$D:$O,11,FALSE)=0,"",VLOOKUP($A141,'Annex 2 EHV charges'!$D:$O,11,FALSE)),"")</f>
        <v/>
      </c>
      <c r="H141" s="118" t="str">
        <f>IFERROR(IF(VLOOKUP($A141,'Annex 2 EHV charges'!$D:$O,12,FALSE)=0,"",VLOOKUP($A141,'Annex 2 EHV charges'!$D:$O,12,FALSE)),"")</f>
        <v/>
      </c>
    </row>
    <row r="142" spans="1:8" ht="12.75" customHeight="1" x14ac:dyDescent="0.2">
      <c r="A142" s="115" t="str">
        <f t="array" ref="A142">IFERROR(INDEX('Annex 2 EHV charges'!$D$11:$D$259, MATCH(0, IF(ISBLANK('Annex 2 EHV charges'!$D$11:$D$259),1, COUNTIF(A$4:$A141, 'Annex 2 EHV charges'!$D$11:$D$259)), 0)),"")</f>
        <v/>
      </c>
      <c r="B142" s="114" t="str">
        <f>IF($A142="","",VLOOKUP($A142,'Annex 2 EHV charges'!$D:$O,2,0))</f>
        <v/>
      </c>
      <c r="C142" s="115" t="str">
        <f>IF($A142="","",VLOOKUP($A142,'Annex 2 EHV charges'!$D:$O,3,0))</f>
        <v/>
      </c>
      <c r="D142" s="114" t="str">
        <f>IF($A142="","",VLOOKUP($A142,'Annex 2 EHV charges'!$D:$O,4,0))</f>
        <v/>
      </c>
      <c r="E142" s="116" t="str">
        <f>IFERROR(IF(VLOOKUP($A142,'Annex 2 EHV charges'!$D:$O,9,FALSE)=0,"",VLOOKUP($A142,'Annex 2 EHV charges'!$D:$O,9,FALSE)),"")</f>
        <v/>
      </c>
      <c r="F142" s="117" t="str">
        <f>IFERROR(IF(VLOOKUP($A142,'Annex 2 EHV charges'!$D:$O,10,FALSE)=0,"",VLOOKUP($A142,'Annex 2 EHV charges'!$D:$O,10,FALSE)),"")</f>
        <v/>
      </c>
      <c r="G142" s="118" t="str">
        <f>IFERROR(IF(VLOOKUP($A142,'Annex 2 EHV charges'!$D:$O,11,FALSE)=0,"",VLOOKUP($A142,'Annex 2 EHV charges'!$D:$O,11,FALSE)),"")</f>
        <v/>
      </c>
      <c r="H142" s="118" t="str">
        <f>IFERROR(IF(VLOOKUP($A142,'Annex 2 EHV charges'!$D:$O,12,FALSE)=0,"",VLOOKUP($A142,'Annex 2 EHV charges'!$D:$O,12,FALSE)),"")</f>
        <v/>
      </c>
    </row>
    <row r="143" spans="1:8" ht="12.75" customHeight="1" x14ac:dyDescent="0.2">
      <c r="A143" s="115" t="str">
        <f t="array" ref="A143">IFERROR(INDEX('Annex 2 EHV charges'!$D$11:$D$259, MATCH(0, IF(ISBLANK('Annex 2 EHV charges'!$D$11:$D$259),1, COUNTIF(A$4:$A142, 'Annex 2 EHV charges'!$D$11:$D$259)), 0)),"")</f>
        <v/>
      </c>
      <c r="B143" s="114" t="str">
        <f>IF($A143="","",VLOOKUP($A143,'Annex 2 EHV charges'!$D:$O,2,0))</f>
        <v/>
      </c>
      <c r="C143" s="115" t="str">
        <f>IF($A143="","",VLOOKUP($A143,'Annex 2 EHV charges'!$D:$O,3,0))</f>
        <v/>
      </c>
      <c r="D143" s="114" t="str">
        <f>IF($A143="","",VLOOKUP($A143,'Annex 2 EHV charges'!$D:$O,4,0))</f>
        <v/>
      </c>
      <c r="E143" s="116" t="str">
        <f>IFERROR(IF(VLOOKUP($A143,'Annex 2 EHV charges'!$D:$O,9,FALSE)=0,"",VLOOKUP($A143,'Annex 2 EHV charges'!$D:$O,9,FALSE)),"")</f>
        <v/>
      </c>
      <c r="F143" s="117" t="str">
        <f>IFERROR(IF(VLOOKUP($A143,'Annex 2 EHV charges'!$D:$O,10,FALSE)=0,"",VLOOKUP($A143,'Annex 2 EHV charges'!$D:$O,10,FALSE)),"")</f>
        <v/>
      </c>
      <c r="G143" s="118" t="str">
        <f>IFERROR(IF(VLOOKUP($A143,'Annex 2 EHV charges'!$D:$O,11,FALSE)=0,"",VLOOKUP($A143,'Annex 2 EHV charges'!$D:$O,11,FALSE)),"")</f>
        <v/>
      </c>
      <c r="H143" s="118" t="str">
        <f>IFERROR(IF(VLOOKUP($A143,'Annex 2 EHV charges'!$D:$O,12,FALSE)=0,"",VLOOKUP($A143,'Annex 2 EHV charges'!$D:$O,12,FALSE)),"")</f>
        <v/>
      </c>
    </row>
    <row r="144" spans="1:8" ht="12.75" customHeight="1" x14ac:dyDescent="0.2">
      <c r="A144" s="115" t="str">
        <f t="array" ref="A144">IFERROR(INDEX('Annex 2 EHV charges'!$D$11:$D$259, MATCH(0, IF(ISBLANK('Annex 2 EHV charges'!$D$11:$D$259),1, COUNTIF(A$4:$A143, 'Annex 2 EHV charges'!$D$11:$D$259)), 0)),"")</f>
        <v/>
      </c>
      <c r="B144" s="114" t="str">
        <f>IF($A144="","",VLOOKUP($A144,'Annex 2 EHV charges'!$D:$O,2,0))</f>
        <v/>
      </c>
      <c r="C144" s="115" t="str">
        <f>IF($A144="","",VLOOKUP($A144,'Annex 2 EHV charges'!$D:$O,3,0))</f>
        <v/>
      </c>
      <c r="D144" s="114" t="str">
        <f>IF($A144="","",VLOOKUP($A144,'Annex 2 EHV charges'!$D:$O,4,0))</f>
        <v/>
      </c>
      <c r="E144" s="116" t="str">
        <f>IFERROR(IF(VLOOKUP($A144,'Annex 2 EHV charges'!$D:$O,9,FALSE)=0,"",VLOOKUP($A144,'Annex 2 EHV charges'!$D:$O,9,FALSE)),"")</f>
        <v/>
      </c>
      <c r="F144" s="117" t="str">
        <f>IFERROR(IF(VLOOKUP($A144,'Annex 2 EHV charges'!$D:$O,10,FALSE)=0,"",VLOOKUP($A144,'Annex 2 EHV charges'!$D:$O,10,FALSE)),"")</f>
        <v/>
      </c>
      <c r="G144" s="118" t="str">
        <f>IFERROR(IF(VLOOKUP($A144,'Annex 2 EHV charges'!$D:$O,11,FALSE)=0,"",VLOOKUP($A144,'Annex 2 EHV charges'!$D:$O,11,FALSE)),"")</f>
        <v/>
      </c>
      <c r="H144" s="118" t="str">
        <f>IFERROR(IF(VLOOKUP($A144,'Annex 2 EHV charges'!$D:$O,12,FALSE)=0,"",VLOOKUP($A144,'Annex 2 EHV charges'!$D:$O,12,FALSE)),"")</f>
        <v/>
      </c>
    </row>
    <row r="145" spans="1:8" ht="12.75" customHeight="1" x14ac:dyDescent="0.2">
      <c r="A145" s="115" t="str">
        <f t="array" ref="A145">IFERROR(INDEX('Annex 2 EHV charges'!$D$11:$D$259, MATCH(0, IF(ISBLANK('Annex 2 EHV charges'!$D$11:$D$259),1, COUNTIF(A$4:$A144, 'Annex 2 EHV charges'!$D$11:$D$259)), 0)),"")</f>
        <v/>
      </c>
      <c r="B145" s="114" t="str">
        <f>IF($A145="","",VLOOKUP($A145,'Annex 2 EHV charges'!$D:$O,2,0))</f>
        <v/>
      </c>
      <c r="C145" s="115" t="str">
        <f>IF($A145="","",VLOOKUP($A145,'Annex 2 EHV charges'!$D:$O,3,0))</f>
        <v/>
      </c>
      <c r="D145" s="114" t="str">
        <f>IF($A145="","",VLOOKUP($A145,'Annex 2 EHV charges'!$D:$O,4,0))</f>
        <v/>
      </c>
      <c r="E145" s="116" t="str">
        <f>IFERROR(IF(VLOOKUP($A145,'Annex 2 EHV charges'!$D:$O,9,FALSE)=0,"",VLOOKUP($A145,'Annex 2 EHV charges'!$D:$O,9,FALSE)),"")</f>
        <v/>
      </c>
      <c r="F145" s="117" t="str">
        <f>IFERROR(IF(VLOOKUP($A145,'Annex 2 EHV charges'!$D:$O,10,FALSE)=0,"",VLOOKUP($A145,'Annex 2 EHV charges'!$D:$O,10,FALSE)),"")</f>
        <v/>
      </c>
      <c r="G145" s="118" t="str">
        <f>IFERROR(IF(VLOOKUP($A145,'Annex 2 EHV charges'!$D:$O,11,FALSE)=0,"",VLOOKUP($A145,'Annex 2 EHV charges'!$D:$O,11,FALSE)),"")</f>
        <v/>
      </c>
      <c r="H145" s="118" t="str">
        <f>IFERROR(IF(VLOOKUP($A145,'Annex 2 EHV charges'!$D:$O,12,FALSE)=0,"",VLOOKUP($A145,'Annex 2 EHV charges'!$D:$O,12,FALSE)),"")</f>
        <v/>
      </c>
    </row>
    <row r="146" spans="1:8" ht="12.75" customHeight="1" x14ac:dyDescent="0.2">
      <c r="A146" s="115" t="str">
        <f t="array" ref="A146">IFERROR(INDEX('Annex 2 EHV charges'!$D$11:$D$259, MATCH(0, IF(ISBLANK('Annex 2 EHV charges'!$D$11:$D$259),1, COUNTIF(A$4:$A145, 'Annex 2 EHV charges'!$D$11:$D$259)), 0)),"")</f>
        <v/>
      </c>
      <c r="B146" s="114" t="str">
        <f>IF($A146="","",VLOOKUP($A146,'Annex 2 EHV charges'!$D:$O,2,0))</f>
        <v/>
      </c>
      <c r="C146" s="115" t="str">
        <f>IF($A146="","",VLOOKUP($A146,'Annex 2 EHV charges'!$D:$O,3,0))</f>
        <v/>
      </c>
      <c r="D146" s="114" t="str">
        <f>IF($A146="","",VLOOKUP($A146,'Annex 2 EHV charges'!$D:$O,4,0))</f>
        <v/>
      </c>
      <c r="E146" s="116" t="str">
        <f>IFERROR(IF(VLOOKUP($A146,'Annex 2 EHV charges'!$D:$O,9,FALSE)=0,"",VLOOKUP($A146,'Annex 2 EHV charges'!$D:$O,9,FALSE)),"")</f>
        <v/>
      </c>
      <c r="F146" s="117" t="str">
        <f>IFERROR(IF(VLOOKUP($A146,'Annex 2 EHV charges'!$D:$O,10,FALSE)=0,"",VLOOKUP($A146,'Annex 2 EHV charges'!$D:$O,10,FALSE)),"")</f>
        <v/>
      </c>
      <c r="G146" s="118" t="str">
        <f>IFERROR(IF(VLOOKUP($A146,'Annex 2 EHV charges'!$D:$O,11,FALSE)=0,"",VLOOKUP($A146,'Annex 2 EHV charges'!$D:$O,11,FALSE)),"")</f>
        <v/>
      </c>
      <c r="H146" s="118" t="str">
        <f>IFERROR(IF(VLOOKUP($A146,'Annex 2 EHV charges'!$D:$O,12,FALSE)=0,"",VLOOKUP($A146,'Annex 2 EHV charges'!$D:$O,12,FALSE)),"")</f>
        <v/>
      </c>
    </row>
    <row r="147" spans="1:8" ht="12.75" customHeight="1" x14ac:dyDescent="0.2">
      <c r="A147" s="115" t="str">
        <f t="array" ref="A147">IFERROR(INDEX('Annex 2 EHV charges'!$D$11:$D$259, MATCH(0, IF(ISBLANK('Annex 2 EHV charges'!$D$11:$D$259),1, COUNTIF(A$4:$A146, 'Annex 2 EHV charges'!$D$11:$D$259)), 0)),"")</f>
        <v/>
      </c>
      <c r="B147" s="114" t="str">
        <f>IF($A147="","",VLOOKUP($A147,'Annex 2 EHV charges'!$D:$O,2,0))</f>
        <v/>
      </c>
      <c r="C147" s="115" t="str">
        <f>IF($A147="","",VLOOKUP($A147,'Annex 2 EHV charges'!$D:$O,3,0))</f>
        <v/>
      </c>
      <c r="D147" s="114" t="str">
        <f>IF($A147="","",VLOOKUP($A147,'Annex 2 EHV charges'!$D:$O,4,0))</f>
        <v/>
      </c>
      <c r="E147" s="116" t="str">
        <f>IFERROR(IF(VLOOKUP($A147,'Annex 2 EHV charges'!$D:$O,9,FALSE)=0,"",VLOOKUP($A147,'Annex 2 EHV charges'!$D:$O,9,FALSE)),"")</f>
        <v/>
      </c>
      <c r="F147" s="117" t="str">
        <f>IFERROR(IF(VLOOKUP($A147,'Annex 2 EHV charges'!$D:$O,10,FALSE)=0,"",VLOOKUP($A147,'Annex 2 EHV charges'!$D:$O,10,FALSE)),"")</f>
        <v/>
      </c>
      <c r="G147" s="118" t="str">
        <f>IFERROR(IF(VLOOKUP($A147,'Annex 2 EHV charges'!$D:$O,11,FALSE)=0,"",VLOOKUP($A147,'Annex 2 EHV charges'!$D:$O,11,FALSE)),"")</f>
        <v/>
      </c>
      <c r="H147" s="118" t="str">
        <f>IFERROR(IF(VLOOKUP($A147,'Annex 2 EHV charges'!$D:$O,12,FALSE)=0,"",VLOOKUP($A147,'Annex 2 EHV charges'!$D:$O,12,FALSE)),"")</f>
        <v/>
      </c>
    </row>
    <row r="148" spans="1:8" ht="12.75" customHeight="1" x14ac:dyDescent="0.2">
      <c r="A148" s="115" t="str">
        <f t="array" ref="A148">IFERROR(INDEX('Annex 2 EHV charges'!$D$11:$D$259, MATCH(0, IF(ISBLANK('Annex 2 EHV charges'!$D$11:$D$259),1, COUNTIF(A$4:$A147, 'Annex 2 EHV charges'!$D$11:$D$259)), 0)),"")</f>
        <v/>
      </c>
      <c r="B148" s="114" t="str">
        <f>IF($A148="","",VLOOKUP($A148,'Annex 2 EHV charges'!$D:$O,2,0))</f>
        <v/>
      </c>
      <c r="C148" s="115" t="str">
        <f>IF($A148="","",VLOOKUP($A148,'Annex 2 EHV charges'!$D:$O,3,0))</f>
        <v/>
      </c>
      <c r="D148" s="114" t="str">
        <f>IF($A148="","",VLOOKUP($A148,'Annex 2 EHV charges'!$D:$O,4,0))</f>
        <v/>
      </c>
      <c r="E148" s="116" t="str">
        <f>IFERROR(IF(VLOOKUP($A148,'Annex 2 EHV charges'!$D:$O,9,FALSE)=0,"",VLOOKUP($A148,'Annex 2 EHV charges'!$D:$O,9,FALSE)),"")</f>
        <v/>
      </c>
      <c r="F148" s="117" t="str">
        <f>IFERROR(IF(VLOOKUP($A148,'Annex 2 EHV charges'!$D:$O,10,FALSE)=0,"",VLOOKUP($A148,'Annex 2 EHV charges'!$D:$O,10,FALSE)),"")</f>
        <v/>
      </c>
      <c r="G148" s="118" t="str">
        <f>IFERROR(IF(VLOOKUP($A148,'Annex 2 EHV charges'!$D:$O,11,FALSE)=0,"",VLOOKUP($A148,'Annex 2 EHV charges'!$D:$O,11,FALSE)),"")</f>
        <v/>
      </c>
      <c r="H148" s="118" t="str">
        <f>IFERROR(IF(VLOOKUP($A148,'Annex 2 EHV charges'!$D:$O,12,FALSE)=0,"",VLOOKUP($A148,'Annex 2 EHV charges'!$D:$O,12,FALSE)),"")</f>
        <v/>
      </c>
    </row>
    <row r="149" spans="1:8" ht="12.75" customHeight="1" x14ac:dyDescent="0.2">
      <c r="A149" s="115" t="str">
        <f t="array" ref="A149">IFERROR(INDEX('Annex 2 EHV charges'!$D$11:$D$259, MATCH(0, IF(ISBLANK('Annex 2 EHV charges'!$D$11:$D$259),1, COUNTIF(A$4:$A148, 'Annex 2 EHV charges'!$D$11:$D$259)), 0)),"")</f>
        <v/>
      </c>
      <c r="B149" s="114" t="str">
        <f>IF($A149="","",VLOOKUP($A149,'Annex 2 EHV charges'!$D:$O,2,0))</f>
        <v/>
      </c>
      <c r="C149" s="115" t="str">
        <f>IF($A149="","",VLOOKUP($A149,'Annex 2 EHV charges'!$D:$O,3,0))</f>
        <v/>
      </c>
      <c r="D149" s="114" t="str">
        <f>IF($A149="","",VLOOKUP($A149,'Annex 2 EHV charges'!$D:$O,4,0))</f>
        <v/>
      </c>
      <c r="E149" s="116" t="str">
        <f>IFERROR(IF(VLOOKUP($A149,'Annex 2 EHV charges'!$D:$O,9,FALSE)=0,"",VLOOKUP($A149,'Annex 2 EHV charges'!$D:$O,9,FALSE)),"")</f>
        <v/>
      </c>
      <c r="F149" s="117" t="str">
        <f>IFERROR(IF(VLOOKUP($A149,'Annex 2 EHV charges'!$D:$O,10,FALSE)=0,"",VLOOKUP($A149,'Annex 2 EHV charges'!$D:$O,10,FALSE)),"")</f>
        <v/>
      </c>
      <c r="G149" s="118" t="str">
        <f>IFERROR(IF(VLOOKUP($A149,'Annex 2 EHV charges'!$D:$O,11,FALSE)=0,"",VLOOKUP($A149,'Annex 2 EHV charges'!$D:$O,11,FALSE)),"")</f>
        <v/>
      </c>
      <c r="H149" s="118" t="str">
        <f>IFERROR(IF(VLOOKUP($A149,'Annex 2 EHV charges'!$D:$O,12,FALSE)=0,"",VLOOKUP($A149,'Annex 2 EHV charges'!$D:$O,12,FALSE)),"")</f>
        <v/>
      </c>
    </row>
    <row r="150" spans="1:8" ht="12.75" customHeight="1" x14ac:dyDescent="0.2">
      <c r="A150" s="115" t="str">
        <f t="array" ref="A150">IFERROR(INDEX('Annex 2 EHV charges'!$D$11:$D$259, MATCH(0, IF(ISBLANK('Annex 2 EHV charges'!$D$11:$D$259),1, COUNTIF(A$4:$A149, 'Annex 2 EHV charges'!$D$11:$D$259)), 0)),"")</f>
        <v/>
      </c>
      <c r="B150" s="114" t="str">
        <f>IF($A150="","",VLOOKUP($A150,'Annex 2 EHV charges'!$D:$O,2,0))</f>
        <v/>
      </c>
      <c r="C150" s="115" t="str">
        <f>IF($A150="","",VLOOKUP($A150,'Annex 2 EHV charges'!$D:$O,3,0))</f>
        <v/>
      </c>
      <c r="D150" s="114" t="str">
        <f>IF($A150="","",VLOOKUP($A150,'Annex 2 EHV charges'!$D:$O,4,0))</f>
        <v/>
      </c>
      <c r="E150" s="116" t="str">
        <f>IFERROR(IF(VLOOKUP($A150,'Annex 2 EHV charges'!$D:$O,9,FALSE)=0,"",VLOOKUP($A150,'Annex 2 EHV charges'!$D:$O,9,FALSE)),"")</f>
        <v/>
      </c>
      <c r="F150" s="117" t="str">
        <f>IFERROR(IF(VLOOKUP($A150,'Annex 2 EHV charges'!$D:$O,10,FALSE)=0,"",VLOOKUP($A150,'Annex 2 EHV charges'!$D:$O,10,FALSE)),"")</f>
        <v/>
      </c>
      <c r="G150" s="118" t="str">
        <f>IFERROR(IF(VLOOKUP($A150,'Annex 2 EHV charges'!$D:$O,11,FALSE)=0,"",VLOOKUP($A150,'Annex 2 EHV charges'!$D:$O,11,FALSE)),"")</f>
        <v/>
      </c>
      <c r="H150" s="118" t="str">
        <f>IFERROR(IF(VLOOKUP($A150,'Annex 2 EHV charges'!$D:$O,12,FALSE)=0,"",VLOOKUP($A150,'Annex 2 EHV charges'!$D:$O,12,FALSE)),"")</f>
        <v/>
      </c>
    </row>
    <row r="151" spans="1:8" ht="12.75" customHeight="1" x14ac:dyDescent="0.2">
      <c r="A151" s="115" t="str">
        <f t="array" ref="A151">IFERROR(INDEX('Annex 2 EHV charges'!$D$11:$D$259, MATCH(0, IF(ISBLANK('Annex 2 EHV charges'!$D$11:$D$259),1, COUNTIF(A$4:$A150, 'Annex 2 EHV charges'!$D$11:$D$259)), 0)),"")</f>
        <v/>
      </c>
      <c r="B151" s="114" t="str">
        <f>IF($A151="","",VLOOKUP($A151,'Annex 2 EHV charges'!$D:$O,2,0))</f>
        <v/>
      </c>
      <c r="C151" s="115" t="str">
        <f>IF($A151="","",VLOOKUP($A151,'Annex 2 EHV charges'!$D:$O,3,0))</f>
        <v/>
      </c>
      <c r="D151" s="114" t="str">
        <f>IF($A151="","",VLOOKUP($A151,'Annex 2 EHV charges'!$D:$O,4,0))</f>
        <v/>
      </c>
      <c r="E151" s="116" t="str">
        <f>IFERROR(IF(VLOOKUP($A151,'Annex 2 EHV charges'!$D:$O,9,FALSE)=0,"",VLOOKUP($A151,'Annex 2 EHV charges'!$D:$O,9,FALSE)),"")</f>
        <v/>
      </c>
      <c r="F151" s="117" t="str">
        <f>IFERROR(IF(VLOOKUP($A151,'Annex 2 EHV charges'!$D:$O,10,FALSE)=0,"",VLOOKUP($A151,'Annex 2 EHV charges'!$D:$O,10,FALSE)),"")</f>
        <v/>
      </c>
      <c r="G151" s="118" t="str">
        <f>IFERROR(IF(VLOOKUP($A151,'Annex 2 EHV charges'!$D:$O,11,FALSE)=0,"",VLOOKUP($A151,'Annex 2 EHV charges'!$D:$O,11,FALSE)),"")</f>
        <v/>
      </c>
      <c r="H151" s="118" t="str">
        <f>IFERROR(IF(VLOOKUP($A151,'Annex 2 EHV charges'!$D:$O,12,FALSE)=0,"",VLOOKUP($A151,'Annex 2 EHV charges'!$D:$O,12,FALSE)),"")</f>
        <v/>
      </c>
    </row>
    <row r="152" spans="1:8" x14ac:dyDescent="0.2">
      <c r="A152" s="115" t="str">
        <f t="array" ref="A152">IFERROR(INDEX('Annex 2 EHV charges'!$D$11:$D$259, MATCH(0, IF(ISBLANK('Annex 2 EHV charges'!$D$11:$D$259),1, COUNTIF(A$4:$A151, 'Annex 2 EHV charges'!$D$11:$D$259)), 0)),"")</f>
        <v/>
      </c>
      <c r="B152" s="114" t="str">
        <f>IF($A152="","",VLOOKUP($A152,'Annex 2 EHV charges'!$D:$O,2,0))</f>
        <v/>
      </c>
      <c r="C152" s="115" t="str">
        <f>IF($A152="","",VLOOKUP($A152,'Annex 2 EHV charges'!$D:$O,3,0))</f>
        <v/>
      </c>
      <c r="D152" s="114" t="str">
        <f>IF($A152="","",VLOOKUP($A152,'Annex 2 EHV charges'!$D:$O,4,0))</f>
        <v/>
      </c>
      <c r="E152" s="116" t="str">
        <f>IFERROR(IF(VLOOKUP($A152,'Annex 2 EHV charges'!$D:$O,9,FALSE)=0,"",VLOOKUP($A152,'Annex 2 EHV charges'!$D:$O,9,FALSE)),"")</f>
        <v/>
      </c>
      <c r="F152" s="117" t="str">
        <f>IFERROR(IF(VLOOKUP($A152,'Annex 2 EHV charges'!$D:$O,10,FALSE)=0,"",VLOOKUP($A152,'Annex 2 EHV charges'!$D:$O,10,FALSE)),"")</f>
        <v/>
      </c>
      <c r="G152" s="118" t="str">
        <f>IFERROR(IF(VLOOKUP($A152,'Annex 2 EHV charges'!$D:$O,11,FALSE)=0,"",VLOOKUP($A152,'Annex 2 EHV charges'!$D:$O,11,FALSE)),"")</f>
        <v/>
      </c>
      <c r="H152" s="118" t="str">
        <f>IFERROR(IF(VLOOKUP($A152,'Annex 2 EHV charges'!$D:$O,12,FALSE)=0,"",VLOOKUP($A152,'Annex 2 EHV charges'!$D:$O,12,FALSE)),"")</f>
        <v/>
      </c>
    </row>
    <row r="153" spans="1:8" x14ac:dyDescent="0.2">
      <c r="A153" s="115" t="str">
        <f t="array" ref="A153">IFERROR(INDEX('Annex 2 EHV charges'!$D$11:$D$259, MATCH(0, IF(ISBLANK('Annex 2 EHV charges'!$D$11:$D$259),1, COUNTIF(A$4:$A152, 'Annex 2 EHV charges'!$D$11:$D$259)), 0)),"")</f>
        <v/>
      </c>
      <c r="B153" s="114" t="str">
        <f>IF($A153="","",VLOOKUP($A153,'Annex 2 EHV charges'!$D:$O,2,0))</f>
        <v/>
      </c>
      <c r="C153" s="115" t="str">
        <f>IF($A153="","",VLOOKUP($A153,'Annex 2 EHV charges'!$D:$O,3,0))</f>
        <v/>
      </c>
      <c r="D153" s="114" t="str">
        <f>IF($A153="","",VLOOKUP($A153,'Annex 2 EHV charges'!$D:$O,4,0))</f>
        <v/>
      </c>
      <c r="E153" s="116" t="str">
        <f>IFERROR(IF(VLOOKUP($A153,'Annex 2 EHV charges'!$D:$O,9,FALSE)=0,"",VLOOKUP($A153,'Annex 2 EHV charges'!$D:$O,9,FALSE)),"")</f>
        <v/>
      </c>
      <c r="F153" s="117" t="str">
        <f>IFERROR(IF(VLOOKUP($A153,'Annex 2 EHV charges'!$D:$O,10,FALSE)=0,"",VLOOKUP($A153,'Annex 2 EHV charges'!$D:$O,10,FALSE)),"")</f>
        <v/>
      </c>
      <c r="G153" s="118" t="str">
        <f>IFERROR(IF(VLOOKUP($A153,'Annex 2 EHV charges'!$D:$O,11,FALSE)=0,"",VLOOKUP($A153,'Annex 2 EHV charges'!$D:$O,11,FALSE)),"")</f>
        <v/>
      </c>
      <c r="H153" s="118" t="str">
        <f>IFERROR(IF(VLOOKUP($A153,'Annex 2 EHV charges'!$D:$O,12,FALSE)=0,"",VLOOKUP($A153,'Annex 2 EHV charges'!$D:$O,12,FALSE)),"")</f>
        <v/>
      </c>
    </row>
    <row r="154" spans="1:8" x14ac:dyDescent="0.2">
      <c r="A154" s="115" t="str">
        <f t="array" ref="A154">IFERROR(INDEX('Annex 2 EHV charges'!$D$11:$D$259, MATCH(0, IF(ISBLANK('Annex 2 EHV charges'!$D$11:$D$259),1, COUNTIF(A$4:$A153, 'Annex 2 EHV charges'!$D$11:$D$259)), 0)),"")</f>
        <v/>
      </c>
      <c r="B154" s="114" t="str">
        <f>IF($A154="","",VLOOKUP($A154,'Annex 2 EHV charges'!$D:$O,2,0))</f>
        <v/>
      </c>
      <c r="C154" s="115" t="str">
        <f>IF($A154="","",VLOOKUP($A154,'Annex 2 EHV charges'!$D:$O,3,0))</f>
        <v/>
      </c>
      <c r="D154" s="114" t="str">
        <f>IF($A154="","",VLOOKUP($A154,'Annex 2 EHV charges'!$D:$O,4,0))</f>
        <v/>
      </c>
      <c r="E154" s="116" t="str">
        <f>IFERROR(IF(VLOOKUP($A154,'Annex 2 EHV charges'!$D:$O,9,FALSE)=0,"",VLOOKUP($A154,'Annex 2 EHV charges'!$D:$O,9,FALSE)),"")</f>
        <v/>
      </c>
      <c r="F154" s="117" t="str">
        <f>IFERROR(IF(VLOOKUP($A154,'Annex 2 EHV charges'!$D:$O,10,FALSE)=0,"",VLOOKUP($A154,'Annex 2 EHV charges'!$D:$O,10,FALSE)),"")</f>
        <v/>
      </c>
      <c r="G154" s="118" t="str">
        <f>IFERROR(IF(VLOOKUP($A154,'Annex 2 EHV charges'!$D:$O,11,FALSE)=0,"",VLOOKUP($A154,'Annex 2 EHV charges'!$D:$O,11,FALSE)),"")</f>
        <v/>
      </c>
      <c r="H154" s="118" t="str">
        <f>IFERROR(IF(VLOOKUP($A154,'Annex 2 EHV charges'!$D:$O,12,FALSE)=0,"",VLOOKUP($A154,'Annex 2 EHV charges'!$D:$O,12,FALSE)),"")</f>
        <v/>
      </c>
    </row>
    <row r="155" spans="1:8" x14ac:dyDescent="0.2">
      <c r="A155" s="115" t="str">
        <f t="array" ref="A155">IFERROR(INDEX('Annex 2 EHV charges'!$D$11:$D$259, MATCH(0, IF(ISBLANK('Annex 2 EHV charges'!$D$11:$D$259),1, COUNTIF(A$4:$A154, 'Annex 2 EHV charges'!$D$11:$D$259)), 0)),"")</f>
        <v/>
      </c>
      <c r="B155" s="114" t="str">
        <f>IF($A155="","",VLOOKUP($A155,'Annex 2 EHV charges'!$D:$O,2,0))</f>
        <v/>
      </c>
      <c r="C155" s="115" t="str">
        <f>IF($A155="","",VLOOKUP($A155,'Annex 2 EHV charges'!$D:$O,3,0))</f>
        <v/>
      </c>
      <c r="D155" s="114" t="str">
        <f>IF($A155="","",VLOOKUP($A155,'Annex 2 EHV charges'!$D:$O,4,0))</f>
        <v/>
      </c>
      <c r="E155" s="116" t="str">
        <f>IFERROR(IF(VLOOKUP($A155,'Annex 2 EHV charges'!$D:$O,9,FALSE)=0,"",VLOOKUP($A155,'Annex 2 EHV charges'!$D:$O,9,FALSE)),"")</f>
        <v/>
      </c>
      <c r="F155" s="117" t="str">
        <f>IFERROR(IF(VLOOKUP($A155,'Annex 2 EHV charges'!$D:$O,10,FALSE)=0,"",VLOOKUP($A155,'Annex 2 EHV charges'!$D:$O,10,FALSE)),"")</f>
        <v/>
      </c>
      <c r="G155" s="118" t="str">
        <f>IFERROR(IF(VLOOKUP($A155,'Annex 2 EHV charges'!$D:$O,11,FALSE)=0,"",VLOOKUP($A155,'Annex 2 EHV charges'!$D:$O,11,FALSE)),"")</f>
        <v/>
      </c>
      <c r="H155" s="118" t="str">
        <f>IFERROR(IF(VLOOKUP($A155,'Annex 2 EHV charges'!$D:$O,12,FALSE)=0,"",VLOOKUP($A155,'Annex 2 EHV charges'!$D:$O,12,FALSE)),"")</f>
        <v/>
      </c>
    </row>
    <row r="156" spans="1:8" x14ac:dyDescent="0.2">
      <c r="A156" s="115" t="str">
        <f t="array" ref="A156">IFERROR(INDEX('Annex 2 EHV charges'!$D$11:$D$259, MATCH(0, IF(ISBLANK('Annex 2 EHV charges'!$D$11:$D$259),1, COUNTIF(A$4:$A155, 'Annex 2 EHV charges'!$D$11:$D$259)), 0)),"")</f>
        <v/>
      </c>
      <c r="B156" s="114" t="str">
        <f>IF($A156="","",VLOOKUP($A156,'Annex 2 EHV charges'!$D:$O,2,0))</f>
        <v/>
      </c>
      <c r="C156" s="115" t="str">
        <f>IF($A156="","",VLOOKUP($A156,'Annex 2 EHV charges'!$D:$O,3,0))</f>
        <v/>
      </c>
      <c r="D156" s="114" t="str">
        <f>IF($A156="","",VLOOKUP($A156,'Annex 2 EHV charges'!$D:$O,4,0))</f>
        <v/>
      </c>
      <c r="E156" s="116" t="str">
        <f>IFERROR(IF(VLOOKUP($A156,'Annex 2 EHV charges'!$D:$O,9,FALSE)=0,"",VLOOKUP($A156,'Annex 2 EHV charges'!$D:$O,9,FALSE)),"")</f>
        <v/>
      </c>
      <c r="F156" s="117" t="str">
        <f>IFERROR(IF(VLOOKUP($A156,'Annex 2 EHV charges'!$D:$O,10,FALSE)=0,"",VLOOKUP($A156,'Annex 2 EHV charges'!$D:$O,10,FALSE)),"")</f>
        <v/>
      </c>
      <c r="G156" s="118" t="str">
        <f>IFERROR(IF(VLOOKUP($A156,'Annex 2 EHV charges'!$D:$O,11,FALSE)=0,"",VLOOKUP($A156,'Annex 2 EHV charges'!$D:$O,11,FALSE)),"")</f>
        <v/>
      </c>
      <c r="H156" s="118" t="str">
        <f>IFERROR(IF(VLOOKUP($A156,'Annex 2 EHV charges'!$D:$O,12,FALSE)=0,"",VLOOKUP($A156,'Annex 2 EHV charges'!$D:$O,12,FALSE)),"")</f>
        <v/>
      </c>
    </row>
    <row r="157" spans="1:8" x14ac:dyDescent="0.2">
      <c r="A157" s="115" t="str">
        <f t="array" ref="A157">IFERROR(INDEX('Annex 2 EHV charges'!$D$11:$D$259, MATCH(0, IF(ISBLANK('Annex 2 EHV charges'!$D$11:$D$259),1, COUNTIF(A$4:$A156, 'Annex 2 EHV charges'!$D$11:$D$259)), 0)),"")</f>
        <v/>
      </c>
      <c r="B157" s="114" t="str">
        <f>IF($A157="","",VLOOKUP($A157,'Annex 2 EHV charges'!$D:$O,2,0))</f>
        <v/>
      </c>
      <c r="C157" s="115" t="str">
        <f>IF($A157="","",VLOOKUP($A157,'Annex 2 EHV charges'!$D:$O,3,0))</f>
        <v/>
      </c>
      <c r="D157" s="114" t="str">
        <f>IF($A157="","",VLOOKUP($A157,'Annex 2 EHV charges'!$D:$O,4,0))</f>
        <v/>
      </c>
      <c r="E157" s="116" t="str">
        <f>IFERROR(IF(VLOOKUP($A157,'Annex 2 EHV charges'!$D:$O,9,FALSE)=0,"",VLOOKUP($A157,'Annex 2 EHV charges'!$D:$O,9,FALSE)),"")</f>
        <v/>
      </c>
      <c r="F157" s="117" t="str">
        <f>IFERROR(IF(VLOOKUP($A157,'Annex 2 EHV charges'!$D:$O,10,FALSE)=0,"",VLOOKUP($A157,'Annex 2 EHV charges'!$D:$O,10,FALSE)),"")</f>
        <v/>
      </c>
      <c r="G157" s="118" t="str">
        <f>IFERROR(IF(VLOOKUP($A157,'Annex 2 EHV charges'!$D:$O,11,FALSE)=0,"",VLOOKUP($A157,'Annex 2 EHV charges'!$D:$O,11,FALSE)),"")</f>
        <v/>
      </c>
      <c r="H157" s="118" t="str">
        <f>IFERROR(IF(VLOOKUP($A157,'Annex 2 EHV charges'!$D:$O,12,FALSE)=0,"",VLOOKUP($A157,'Annex 2 EHV charges'!$D:$O,12,FALSE)),"")</f>
        <v/>
      </c>
    </row>
    <row r="158" spans="1:8" x14ac:dyDescent="0.2">
      <c r="A158" s="115" t="str">
        <f t="array" ref="A158">IFERROR(INDEX('Annex 2 EHV charges'!$D$11:$D$259, MATCH(0, IF(ISBLANK('Annex 2 EHV charges'!$D$11:$D$259),1, COUNTIF(A$4:$A157, 'Annex 2 EHV charges'!$D$11:$D$259)), 0)),"")</f>
        <v/>
      </c>
      <c r="B158" s="114" t="str">
        <f>IF($A158="","",VLOOKUP($A158,'Annex 2 EHV charges'!$D:$O,2,0))</f>
        <v/>
      </c>
      <c r="C158" s="115" t="str">
        <f>IF($A158="","",VLOOKUP($A158,'Annex 2 EHV charges'!$D:$O,3,0))</f>
        <v/>
      </c>
      <c r="D158" s="114" t="str">
        <f>IF($A158="","",VLOOKUP($A158,'Annex 2 EHV charges'!$D:$O,4,0))</f>
        <v/>
      </c>
      <c r="E158" s="116" t="str">
        <f>IFERROR(IF(VLOOKUP($A158,'Annex 2 EHV charges'!$D:$O,9,FALSE)=0,"",VLOOKUP($A158,'Annex 2 EHV charges'!$D:$O,9,FALSE)),"")</f>
        <v/>
      </c>
      <c r="F158" s="117" t="str">
        <f>IFERROR(IF(VLOOKUP($A158,'Annex 2 EHV charges'!$D:$O,10,FALSE)=0,"",VLOOKUP($A158,'Annex 2 EHV charges'!$D:$O,10,FALSE)),"")</f>
        <v/>
      </c>
      <c r="G158" s="118" t="str">
        <f>IFERROR(IF(VLOOKUP($A158,'Annex 2 EHV charges'!$D:$O,11,FALSE)=0,"",VLOOKUP($A158,'Annex 2 EHV charges'!$D:$O,11,FALSE)),"")</f>
        <v/>
      </c>
      <c r="H158" s="118" t="str">
        <f>IFERROR(IF(VLOOKUP($A158,'Annex 2 EHV charges'!$D:$O,12,FALSE)=0,"",VLOOKUP($A158,'Annex 2 EHV charges'!$D:$O,12,FALSE)),"")</f>
        <v/>
      </c>
    </row>
    <row r="159" spans="1:8" x14ac:dyDescent="0.2">
      <c r="A159" s="115" t="str">
        <f t="array" ref="A159">IFERROR(INDEX('Annex 2 EHV charges'!$D$11:$D$259, MATCH(0, IF(ISBLANK('Annex 2 EHV charges'!$D$11:$D$259),1, COUNTIF(A$4:$A158, 'Annex 2 EHV charges'!$D$11:$D$259)), 0)),"")</f>
        <v/>
      </c>
      <c r="B159" s="114" t="str">
        <f>IF($A159="","",VLOOKUP($A159,'Annex 2 EHV charges'!$D:$O,2,0))</f>
        <v/>
      </c>
      <c r="C159" s="115" t="str">
        <f>IF($A159="","",VLOOKUP($A159,'Annex 2 EHV charges'!$D:$O,3,0))</f>
        <v/>
      </c>
      <c r="D159" s="114" t="str">
        <f>IF($A159="","",VLOOKUP($A159,'Annex 2 EHV charges'!$D:$O,4,0))</f>
        <v/>
      </c>
      <c r="E159" s="116" t="str">
        <f>IFERROR(IF(VLOOKUP($A159,'Annex 2 EHV charges'!$D:$O,9,FALSE)=0,"",VLOOKUP($A159,'Annex 2 EHV charges'!$D:$O,9,FALSE)),"")</f>
        <v/>
      </c>
      <c r="F159" s="117" t="str">
        <f>IFERROR(IF(VLOOKUP($A159,'Annex 2 EHV charges'!$D:$O,10,FALSE)=0,"",VLOOKUP($A159,'Annex 2 EHV charges'!$D:$O,10,FALSE)),"")</f>
        <v/>
      </c>
      <c r="G159" s="118" t="str">
        <f>IFERROR(IF(VLOOKUP($A159,'Annex 2 EHV charges'!$D:$O,11,FALSE)=0,"",VLOOKUP($A159,'Annex 2 EHV charges'!$D:$O,11,FALSE)),"")</f>
        <v/>
      </c>
      <c r="H159" s="118" t="str">
        <f>IFERROR(IF(VLOOKUP($A159,'Annex 2 EHV charges'!$D:$O,12,FALSE)=0,"",VLOOKUP($A159,'Annex 2 EHV charges'!$D:$O,12,FALSE)),"")</f>
        <v/>
      </c>
    </row>
    <row r="160" spans="1:8" x14ac:dyDescent="0.2">
      <c r="A160" s="115" t="str">
        <f t="array" ref="A160">IFERROR(INDEX('Annex 2 EHV charges'!$D$11:$D$259, MATCH(0, IF(ISBLANK('Annex 2 EHV charges'!$D$11:$D$259),1, COUNTIF(A$4:$A159, 'Annex 2 EHV charges'!$D$11:$D$259)), 0)),"")</f>
        <v/>
      </c>
      <c r="B160" s="114" t="str">
        <f>IF($A160="","",VLOOKUP($A160,'Annex 2 EHV charges'!$D:$O,2,0))</f>
        <v/>
      </c>
      <c r="C160" s="115" t="str">
        <f>IF($A160="","",VLOOKUP($A160,'Annex 2 EHV charges'!$D:$O,3,0))</f>
        <v/>
      </c>
      <c r="D160" s="114" t="str">
        <f>IF($A160="","",VLOOKUP($A160,'Annex 2 EHV charges'!$D:$O,4,0))</f>
        <v/>
      </c>
      <c r="E160" s="116" t="str">
        <f>IFERROR(IF(VLOOKUP($A160,'Annex 2 EHV charges'!$D:$O,9,FALSE)=0,"",VLOOKUP($A160,'Annex 2 EHV charges'!$D:$O,9,FALSE)),"")</f>
        <v/>
      </c>
      <c r="F160" s="117" t="str">
        <f>IFERROR(IF(VLOOKUP($A160,'Annex 2 EHV charges'!$D:$O,10,FALSE)=0,"",VLOOKUP($A160,'Annex 2 EHV charges'!$D:$O,10,FALSE)),"")</f>
        <v/>
      </c>
      <c r="G160" s="118" t="str">
        <f>IFERROR(IF(VLOOKUP($A160,'Annex 2 EHV charges'!$D:$O,11,FALSE)=0,"",VLOOKUP($A160,'Annex 2 EHV charges'!$D:$O,11,FALSE)),"")</f>
        <v/>
      </c>
      <c r="H160" s="118" t="str">
        <f>IFERROR(IF(VLOOKUP($A160,'Annex 2 EHV charges'!$D:$O,12,FALSE)=0,"",VLOOKUP($A160,'Annex 2 EHV charges'!$D:$O,12,FALSE)),"")</f>
        <v/>
      </c>
    </row>
    <row r="161" spans="1:8" x14ac:dyDescent="0.2">
      <c r="A161" s="115" t="str">
        <f t="array" ref="A161">IFERROR(INDEX('Annex 2 EHV charges'!$D$11:$D$259, MATCH(0, IF(ISBLANK('Annex 2 EHV charges'!$D$11:$D$259),1, COUNTIF(A$4:$A160, 'Annex 2 EHV charges'!$D$11:$D$259)), 0)),"")</f>
        <v/>
      </c>
      <c r="B161" s="114" t="str">
        <f>IF($A161="","",VLOOKUP($A161,'Annex 2 EHV charges'!$D:$O,2,0))</f>
        <v/>
      </c>
      <c r="C161" s="115" t="str">
        <f>IF($A161="","",VLOOKUP($A161,'Annex 2 EHV charges'!$D:$O,3,0))</f>
        <v/>
      </c>
      <c r="D161" s="114" t="str">
        <f>IF($A161="","",VLOOKUP($A161,'Annex 2 EHV charges'!$D:$O,4,0))</f>
        <v/>
      </c>
      <c r="E161" s="116" t="str">
        <f>IFERROR(IF(VLOOKUP($A161,'Annex 2 EHV charges'!$D:$O,9,FALSE)=0,"",VLOOKUP($A161,'Annex 2 EHV charges'!$D:$O,9,FALSE)),"")</f>
        <v/>
      </c>
      <c r="F161" s="117" t="str">
        <f>IFERROR(IF(VLOOKUP($A161,'Annex 2 EHV charges'!$D:$O,10,FALSE)=0,"",VLOOKUP($A161,'Annex 2 EHV charges'!$D:$O,10,FALSE)),"")</f>
        <v/>
      </c>
      <c r="G161" s="118" t="str">
        <f>IFERROR(IF(VLOOKUP($A161,'Annex 2 EHV charges'!$D:$O,11,FALSE)=0,"",VLOOKUP($A161,'Annex 2 EHV charges'!$D:$O,11,FALSE)),"")</f>
        <v/>
      </c>
      <c r="H161" s="118" t="str">
        <f>IFERROR(IF(VLOOKUP($A161,'Annex 2 EHV charges'!$D:$O,12,FALSE)=0,"",VLOOKUP($A161,'Annex 2 EHV charges'!$D:$O,12,FALSE)),"")</f>
        <v/>
      </c>
    </row>
    <row r="162" spans="1:8" x14ac:dyDescent="0.2">
      <c r="A162" s="115" t="str">
        <f t="array" ref="A162">IFERROR(INDEX('Annex 2 EHV charges'!$D$11:$D$259, MATCH(0, IF(ISBLANK('Annex 2 EHV charges'!$D$11:$D$259),1, COUNTIF(A$4:$A161, 'Annex 2 EHV charges'!$D$11:$D$259)), 0)),"")</f>
        <v/>
      </c>
      <c r="B162" s="114" t="str">
        <f>IF($A162="","",VLOOKUP($A162,'Annex 2 EHV charges'!$D:$O,2,0))</f>
        <v/>
      </c>
      <c r="C162" s="115" t="str">
        <f>IF($A162="","",VLOOKUP($A162,'Annex 2 EHV charges'!$D:$O,3,0))</f>
        <v/>
      </c>
      <c r="D162" s="114" t="str">
        <f>IF($A162="","",VLOOKUP($A162,'Annex 2 EHV charges'!$D:$O,4,0))</f>
        <v/>
      </c>
      <c r="E162" s="116" t="str">
        <f>IFERROR(IF(VLOOKUP($A162,'Annex 2 EHV charges'!$D:$O,9,FALSE)=0,"",VLOOKUP($A162,'Annex 2 EHV charges'!$D:$O,9,FALSE)),"")</f>
        <v/>
      </c>
      <c r="F162" s="117" t="str">
        <f>IFERROR(IF(VLOOKUP($A162,'Annex 2 EHV charges'!$D:$O,10,FALSE)=0,"",VLOOKUP($A162,'Annex 2 EHV charges'!$D:$O,10,FALSE)),"")</f>
        <v/>
      </c>
      <c r="G162" s="118" t="str">
        <f>IFERROR(IF(VLOOKUP($A162,'Annex 2 EHV charges'!$D:$O,11,FALSE)=0,"",VLOOKUP($A162,'Annex 2 EHV charges'!$D:$O,11,FALSE)),"")</f>
        <v/>
      </c>
      <c r="H162" s="118" t="str">
        <f>IFERROR(IF(VLOOKUP($A162,'Annex 2 EHV charges'!$D:$O,12,FALSE)=0,"",VLOOKUP($A162,'Annex 2 EHV charges'!$D:$O,12,FALSE)),"")</f>
        <v/>
      </c>
    </row>
    <row r="163" spans="1:8" x14ac:dyDescent="0.2">
      <c r="A163" s="115" t="str">
        <f t="array" ref="A163">IFERROR(INDEX('Annex 2 EHV charges'!$D$11:$D$259, MATCH(0, IF(ISBLANK('Annex 2 EHV charges'!$D$11:$D$259),1, COUNTIF(A$4:$A162, 'Annex 2 EHV charges'!$D$11:$D$259)), 0)),"")</f>
        <v/>
      </c>
      <c r="B163" s="114" t="str">
        <f>IF($A163="","",VLOOKUP($A163,'Annex 2 EHV charges'!$D:$O,2,0))</f>
        <v/>
      </c>
      <c r="C163" s="115" t="str">
        <f>IF($A163="","",VLOOKUP($A163,'Annex 2 EHV charges'!$D:$O,3,0))</f>
        <v/>
      </c>
      <c r="D163" s="114" t="str">
        <f>IF($A163="","",VLOOKUP($A163,'Annex 2 EHV charges'!$D:$O,4,0))</f>
        <v/>
      </c>
      <c r="E163" s="116" t="str">
        <f>IFERROR(IF(VLOOKUP($A163,'Annex 2 EHV charges'!$D:$O,9,FALSE)=0,"",VLOOKUP($A163,'Annex 2 EHV charges'!$D:$O,9,FALSE)),"")</f>
        <v/>
      </c>
      <c r="F163" s="117" t="str">
        <f>IFERROR(IF(VLOOKUP($A163,'Annex 2 EHV charges'!$D:$O,10,FALSE)=0,"",VLOOKUP($A163,'Annex 2 EHV charges'!$D:$O,10,FALSE)),"")</f>
        <v/>
      </c>
      <c r="G163" s="118" t="str">
        <f>IFERROR(IF(VLOOKUP($A163,'Annex 2 EHV charges'!$D:$O,11,FALSE)=0,"",VLOOKUP($A163,'Annex 2 EHV charges'!$D:$O,11,FALSE)),"")</f>
        <v/>
      </c>
      <c r="H163" s="118" t="str">
        <f>IFERROR(IF(VLOOKUP($A163,'Annex 2 EHV charges'!$D:$O,12,FALSE)=0,"",VLOOKUP($A163,'Annex 2 EHV charges'!$D:$O,12,FALSE)),"")</f>
        <v/>
      </c>
    </row>
    <row r="164" spans="1:8" x14ac:dyDescent="0.2">
      <c r="A164" s="115" t="str">
        <f t="array" ref="A164">IFERROR(INDEX('Annex 2 EHV charges'!$D$11:$D$259, MATCH(0, IF(ISBLANK('Annex 2 EHV charges'!$D$11:$D$259),1, COUNTIF(A$4:$A163, 'Annex 2 EHV charges'!$D$11:$D$259)), 0)),"")</f>
        <v/>
      </c>
      <c r="B164" s="114" t="str">
        <f>IF($A164="","",VLOOKUP($A164,'Annex 2 EHV charges'!$D:$O,2,0))</f>
        <v/>
      </c>
      <c r="C164" s="115" t="str">
        <f>IF($A164="","",VLOOKUP($A164,'Annex 2 EHV charges'!$D:$O,3,0))</f>
        <v/>
      </c>
      <c r="D164" s="114" t="str">
        <f>IF($A164="","",VLOOKUP($A164,'Annex 2 EHV charges'!$D:$O,4,0))</f>
        <v/>
      </c>
      <c r="E164" s="116" t="str">
        <f>IFERROR(IF(VLOOKUP($A164,'Annex 2 EHV charges'!$D:$O,9,FALSE)=0,"",VLOOKUP($A164,'Annex 2 EHV charges'!$D:$O,9,FALSE)),"")</f>
        <v/>
      </c>
      <c r="F164" s="117" t="str">
        <f>IFERROR(IF(VLOOKUP($A164,'Annex 2 EHV charges'!$D:$O,10,FALSE)=0,"",VLOOKUP($A164,'Annex 2 EHV charges'!$D:$O,10,FALSE)),"")</f>
        <v/>
      </c>
      <c r="G164" s="118" t="str">
        <f>IFERROR(IF(VLOOKUP($A164,'Annex 2 EHV charges'!$D:$O,11,FALSE)=0,"",VLOOKUP($A164,'Annex 2 EHV charges'!$D:$O,11,FALSE)),"")</f>
        <v/>
      </c>
      <c r="H164" s="118" t="str">
        <f>IFERROR(IF(VLOOKUP($A164,'Annex 2 EHV charges'!$D:$O,12,FALSE)=0,"",VLOOKUP($A164,'Annex 2 EHV charges'!$D:$O,12,FALSE)),"")</f>
        <v/>
      </c>
    </row>
    <row r="165" spans="1:8" x14ac:dyDescent="0.2">
      <c r="A165" s="115" t="str">
        <f t="array" ref="A165">IFERROR(INDEX('Annex 2 EHV charges'!$D$11:$D$259, MATCH(0, IF(ISBLANK('Annex 2 EHV charges'!$D$11:$D$259),1, COUNTIF(A$4:$A164, 'Annex 2 EHV charges'!$D$11:$D$259)), 0)),"")</f>
        <v/>
      </c>
      <c r="B165" s="114" t="str">
        <f>IF($A165="","",VLOOKUP($A165,'Annex 2 EHV charges'!$D:$O,2,0))</f>
        <v/>
      </c>
      <c r="C165" s="115" t="str">
        <f>IF($A165="","",VLOOKUP($A165,'Annex 2 EHV charges'!$D:$O,3,0))</f>
        <v/>
      </c>
      <c r="D165" s="114" t="str">
        <f>IF($A165="","",VLOOKUP($A165,'Annex 2 EHV charges'!$D:$O,4,0))</f>
        <v/>
      </c>
      <c r="E165" s="116" t="str">
        <f>IFERROR(IF(VLOOKUP($A165,'Annex 2 EHV charges'!$D:$O,9,FALSE)=0,"",VLOOKUP($A165,'Annex 2 EHV charges'!$D:$O,9,FALSE)),"")</f>
        <v/>
      </c>
      <c r="F165" s="117" t="str">
        <f>IFERROR(IF(VLOOKUP($A165,'Annex 2 EHV charges'!$D:$O,10,FALSE)=0,"",VLOOKUP($A165,'Annex 2 EHV charges'!$D:$O,10,FALSE)),"")</f>
        <v/>
      </c>
      <c r="G165" s="118" t="str">
        <f>IFERROR(IF(VLOOKUP($A165,'Annex 2 EHV charges'!$D:$O,11,FALSE)=0,"",VLOOKUP($A165,'Annex 2 EHV charges'!$D:$O,11,FALSE)),"")</f>
        <v/>
      </c>
      <c r="H165" s="118" t="str">
        <f>IFERROR(IF(VLOOKUP($A165,'Annex 2 EHV charges'!$D:$O,12,FALSE)=0,"",VLOOKUP($A165,'Annex 2 EHV charges'!$D:$O,12,FALSE)),"")</f>
        <v/>
      </c>
    </row>
    <row r="166" spans="1:8" x14ac:dyDescent="0.2">
      <c r="A166" s="115" t="str">
        <f t="array" ref="A166">IFERROR(INDEX('Annex 2 EHV charges'!$D$11:$D$259, MATCH(0, IF(ISBLANK('Annex 2 EHV charges'!$D$11:$D$259),1, COUNTIF(A$4:$A165, 'Annex 2 EHV charges'!$D$11:$D$259)), 0)),"")</f>
        <v/>
      </c>
      <c r="B166" s="114" t="str">
        <f>IF($A166="","",VLOOKUP($A166,'Annex 2 EHV charges'!$D:$O,2,0))</f>
        <v/>
      </c>
      <c r="C166" s="115" t="str">
        <f>IF($A166="","",VLOOKUP($A166,'Annex 2 EHV charges'!$D:$O,3,0))</f>
        <v/>
      </c>
      <c r="D166" s="114" t="str">
        <f>IF($A166="","",VLOOKUP($A166,'Annex 2 EHV charges'!$D:$O,4,0))</f>
        <v/>
      </c>
      <c r="E166" s="116" t="str">
        <f>IFERROR(IF(VLOOKUP($A166,'Annex 2 EHV charges'!$D:$O,9,FALSE)=0,"",VLOOKUP($A166,'Annex 2 EHV charges'!$D:$O,9,FALSE)),"")</f>
        <v/>
      </c>
      <c r="F166" s="117" t="str">
        <f>IFERROR(IF(VLOOKUP($A166,'Annex 2 EHV charges'!$D:$O,10,FALSE)=0,"",VLOOKUP($A166,'Annex 2 EHV charges'!$D:$O,10,FALSE)),"")</f>
        <v/>
      </c>
      <c r="G166" s="118" t="str">
        <f>IFERROR(IF(VLOOKUP($A166,'Annex 2 EHV charges'!$D:$O,11,FALSE)=0,"",VLOOKUP($A166,'Annex 2 EHV charges'!$D:$O,11,FALSE)),"")</f>
        <v/>
      </c>
      <c r="H166" s="118" t="str">
        <f>IFERROR(IF(VLOOKUP($A166,'Annex 2 EHV charges'!$D:$O,12,FALSE)=0,"",VLOOKUP($A166,'Annex 2 EHV charges'!$D:$O,12,FALSE)),"")</f>
        <v/>
      </c>
    </row>
    <row r="167" spans="1:8" x14ac:dyDescent="0.2">
      <c r="A167" s="115" t="str">
        <f t="array" ref="A167">IFERROR(INDEX('Annex 2 EHV charges'!$D$11:$D$259, MATCH(0, IF(ISBLANK('Annex 2 EHV charges'!$D$11:$D$259),1, COUNTIF(A$4:$A166, 'Annex 2 EHV charges'!$D$11:$D$259)), 0)),"")</f>
        <v/>
      </c>
      <c r="B167" s="114" t="str">
        <f>IF($A167="","",VLOOKUP($A167,'Annex 2 EHV charges'!$D:$O,2,0))</f>
        <v/>
      </c>
      <c r="C167" s="115" t="str">
        <f>IF($A167="","",VLOOKUP($A167,'Annex 2 EHV charges'!$D:$O,3,0))</f>
        <v/>
      </c>
      <c r="D167" s="114" t="str">
        <f>IF($A167="","",VLOOKUP($A167,'Annex 2 EHV charges'!$D:$O,4,0))</f>
        <v/>
      </c>
      <c r="E167" s="116" t="str">
        <f>IFERROR(IF(VLOOKUP($A167,'Annex 2 EHV charges'!$D:$O,9,FALSE)=0,"",VLOOKUP($A167,'Annex 2 EHV charges'!$D:$O,9,FALSE)),"")</f>
        <v/>
      </c>
      <c r="F167" s="117" t="str">
        <f>IFERROR(IF(VLOOKUP($A167,'Annex 2 EHV charges'!$D:$O,10,FALSE)=0,"",VLOOKUP($A167,'Annex 2 EHV charges'!$D:$O,10,FALSE)),"")</f>
        <v/>
      </c>
      <c r="G167" s="118" t="str">
        <f>IFERROR(IF(VLOOKUP($A167,'Annex 2 EHV charges'!$D:$O,11,FALSE)=0,"",VLOOKUP($A167,'Annex 2 EHV charges'!$D:$O,11,FALSE)),"")</f>
        <v/>
      </c>
      <c r="H167" s="118" t="str">
        <f>IFERROR(IF(VLOOKUP($A167,'Annex 2 EHV charges'!$D:$O,12,FALSE)=0,"",VLOOKUP($A167,'Annex 2 EHV charges'!$D:$O,12,FALSE)),"")</f>
        <v/>
      </c>
    </row>
    <row r="168" spans="1:8" x14ac:dyDescent="0.2">
      <c r="A168" s="115" t="str">
        <f t="array" ref="A168">IFERROR(INDEX('Annex 2 EHV charges'!$D$11:$D$259, MATCH(0, IF(ISBLANK('Annex 2 EHV charges'!$D$11:$D$259),1, COUNTIF(A$4:$A167, 'Annex 2 EHV charges'!$D$11:$D$259)), 0)),"")</f>
        <v/>
      </c>
      <c r="B168" s="114" t="str">
        <f>IF($A168="","",VLOOKUP($A168,'Annex 2 EHV charges'!$D:$O,2,0))</f>
        <v/>
      </c>
      <c r="C168" s="115" t="str">
        <f>IF($A168="","",VLOOKUP($A168,'Annex 2 EHV charges'!$D:$O,3,0))</f>
        <v/>
      </c>
      <c r="D168" s="114" t="str">
        <f>IF($A168="","",VLOOKUP($A168,'Annex 2 EHV charges'!$D:$O,4,0))</f>
        <v/>
      </c>
      <c r="E168" s="116" t="str">
        <f>IFERROR(IF(VLOOKUP($A168,'Annex 2 EHV charges'!$D:$O,9,FALSE)=0,"",VLOOKUP($A168,'Annex 2 EHV charges'!$D:$O,9,FALSE)),"")</f>
        <v/>
      </c>
      <c r="F168" s="117" t="str">
        <f>IFERROR(IF(VLOOKUP($A168,'Annex 2 EHV charges'!$D:$O,10,FALSE)=0,"",VLOOKUP($A168,'Annex 2 EHV charges'!$D:$O,10,FALSE)),"")</f>
        <v/>
      </c>
      <c r="G168" s="118" t="str">
        <f>IFERROR(IF(VLOOKUP($A168,'Annex 2 EHV charges'!$D:$O,11,FALSE)=0,"",VLOOKUP($A168,'Annex 2 EHV charges'!$D:$O,11,FALSE)),"")</f>
        <v/>
      </c>
      <c r="H168" s="118" t="str">
        <f>IFERROR(IF(VLOOKUP($A168,'Annex 2 EHV charges'!$D:$O,12,FALSE)=0,"",VLOOKUP($A168,'Annex 2 EHV charges'!$D:$O,12,FALSE)),"")</f>
        <v/>
      </c>
    </row>
    <row r="169" spans="1:8" x14ac:dyDescent="0.2">
      <c r="A169" s="115" t="str">
        <f t="array" ref="A169">IFERROR(INDEX('Annex 2 EHV charges'!$D$11:$D$259, MATCH(0, IF(ISBLANK('Annex 2 EHV charges'!$D$11:$D$259),1, COUNTIF(A$4:$A168, 'Annex 2 EHV charges'!$D$11:$D$259)), 0)),"")</f>
        <v/>
      </c>
      <c r="B169" s="114" t="str">
        <f>IF($A169="","",VLOOKUP($A169,'Annex 2 EHV charges'!$D:$O,2,0))</f>
        <v/>
      </c>
      <c r="C169" s="115" t="str">
        <f>IF($A169="","",VLOOKUP($A169,'Annex 2 EHV charges'!$D:$O,3,0))</f>
        <v/>
      </c>
      <c r="D169" s="114" t="str">
        <f>IF($A169="","",VLOOKUP($A169,'Annex 2 EHV charges'!$D:$O,4,0))</f>
        <v/>
      </c>
      <c r="E169" s="116" t="str">
        <f>IFERROR(IF(VLOOKUP($A169,'Annex 2 EHV charges'!$D:$O,9,FALSE)=0,"",VLOOKUP($A169,'Annex 2 EHV charges'!$D:$O,9,FALSE)),"")</f>
        <v/>
      </c>
      <c r="F169" s="117" t="str">
        <f>IFERROR(IF(VLOOKUP($A169,'Annex 2 EHV charges'!$D:$O,10,FALSE)=0,"",VLOOKUP($A169,'Annex 2 EHV charges'!$D:$O,10,FALSE)),"")</f>
        <v/>
      </c>
      <c r="G169" s="118" t="str">
        <f>IFERROR(IF(VLOOKUP($A169,'Annex 2 EHV charges'!$D:$O,11,FALSE)=0,"",VLOOKUP($A169,'Annex 2 EHV charges'!$D:$O,11,FALSE)),"")</f>
        <v/>
      </c>
      <c r="H169" s="118" t="str">
        <f>IFERROR(IF(VLOOKUP($A169,'Annex 2 EHV charges'!$D:$O,12,FALSE)=0,"",VLOOKUP($A169,'Annex 2 EHV charges'!$D:$O,12,FALSE)),"")</f>
        <v/>
      </c>
    </row>
    <row r="170" spans="1:8" x14ac:dyDescent="0.2">
      <c r="A170" s="115" t="str">
        <f t="array" ref="A170">IFERROR(INDEX('Annex 2 EHV charges'!$D$11:$D$259, MATCH(0, IF(ISBLANK('Annex 2 EHV charges'!$D$11:$D$259),1, COUNTIF(A$4:$A169, 'Annex 2 EHV charges'!$D$11:$D$259)), 0)),"")</f>
        <v/>
      </c>
      <c r="B170" s="114" t="str">
        <f>IF($A170="","",VLOOKUP($A170,'Annex 2 EHV charges'!$D:$O,2,0))</f>
        <v/>
      </c>
      <c r="C170" s="115" t="str">
        <f>IF($A170="","",VLOOKUP($A170,'Annex 2 EHV charges'!$D:$O,3,0))</f>
        <v/>
      </c>
      <c r="D170" s="114" t="str">
        <f>IF($A170="","",VLOOKUP($A170,'Annex 2 EHV charges'!$D:$O,4,0))</f>
        <v/>
      </c>
      <c r="E170" s="116" t="str">
        <f>IFERROR(IF(VLOOKUP($A170,'Annex 2 EHV charges'!$D:$O,9,FALSE)=0,"",VLOOKUP($A170,'Annex 2 EHV charges'!$D:$O,9,FALSE)),"")</f>
        <v/>
      </c>
      <c r="F170" s="117" t="str">
        <f>IFERROR(IF(VLOOKUP($A170,'Annex 2 EHV charges'!$D:$O,10,FALSE)=0,"",VLOOKUP($A170,'Annex 2 EHV charges'!$D:$O,10,FALSE)),"")</f>
        <v/>
      </c>
      <c r="G170" s="118" t="str">
        <f>IFERROR(IF(VLOOKUP($A170,'Annex 2 EHV charges'!$D:$O,11,FALSE)=0,"",VLOOKUP($A170,'Annex 2 EHV charges'!$D:$O,11,FALSE)),"")</f>
        <v/>
      </c>
      <c r="H170" s="118" t="str">
        <f>IFERROR(IF(VLOOKUP($A170,'Annex 2 EHV charges'!$D:$O,12,FALSE)=0,"",VLOOKUP($A170,'Annex 2 EHV charges'!$D:$O,12,FALSE)),"")</f>
        <v/>
      </c>
    </row>
    <row r="171" spans="1:8" x14ac:dyDescent="0.2">
      <c r="A171" s="115" t="str">
        <f t="array" ref="A171">IFERROR(INDEX('Annex 2 EHV charges'!$D$11:$D$259, MATCH(0, IF(ISBLANK('Annex 2 EHV charges'!$D$11:$D$259),1, COUNTIF(A$4:$A170, 'Annex 2 EHV charges'!$D$11:$D$259)), 0)),"")</f>
        <v/>
      </c>
      <c r="B171" s="114" t="str">
        <f>IF($A171="","",VLOOKUP($A171,'Annex 2 EHV charges'!$D:$O,2,0))</f>
        <v/>
      </c>
      <c r="C171" s="115" t="str">
        <f>IF($A171="","",VLOOKUP($A171,'Annex 2 EHV charges'!$D:$O,3,0))</f>
        <v/>
      </c>
      <c r="D171" s="114" t="str">
        <f>IF($A171="","",VLOOKUP($A171,'Annex 2 EHV charges'!$D:$O,4,0))</f>
        <v/>
      </c>
      <c r="E171" s="116" t="str">
        <f>IFERROR(IF(VLOOKUP($A171,'Annex 2 EHV charges'!$D:$O,9,FALSE)=0,"",VLOOKUP($A171,'Annex 2 EHV charges'!$D:$O,9,FALSE)),"")</f>
        <v/>
      </c>
      <c r="F171" s="117" t="str">
        <f>IFERROR(IF(VLOOKUP($A171,'Annex 2 EHV charges'!$D:$O,10,FALSE)=0,"",VLOOKUP($A171,'Annex 2 EHV charges'!$D:$O,10,FALSE)),"")</f>
        <v/>
      </c>
      <c r="G171" s="118" t="str">
        <f>IFERROR(IF(VLOOKUP($A171,'Annex 2 EHV charges'!$D:$O,11,FALSE)=0,"",VLOOKUP($A171,'Annex 2 EHV charges'!$D:$O,11,FALSE)),"")</f>
        <v/>
      </c>
      <c r="H171" s="118" t="str">
        <f>IFERROR(IF(VLOOKUP($A171,'Annex 2 EHV charges'!$D:$O,12,FALSE)=0,"",VLOOKUP($A171,'Annex 2 EHV charges'!$D:$O,12,FALSE)),"")</f>
        <v/>
      </c>
    </row>
    <row r="172" spans="1:8" x14ac:dyDescent="0.2">
      <c r="A172" s="115" t="str">
        <f t="array" ref="A172">IFERROR(INDEX('Annex 2 EHV charges'!$D$11:$D$259, MATCH(0, IF(ISBLANK('Annex 2 EHV charges'!$D$11:$D$259),1, COUNTIF(A$4:$A171, 'Annex 2 EHV charges'!$D$11:$D$259)), 0)),"")</f>
        <v/>
      </c>
      <c r="B172" s="114" t="str">
        <f>IF($A172="","",VLOOKUP($A172,'Annex 2 EHV charges'!$D:$O,2,0))</f>
        <v/>
      </c>
      <c r="C172" s="115" t="str">
        <f>IF($A172="","",VLOOKUP($A172,'Annex 2 EHV charges'!$D:$O,3,0))</f>
        <v/>
      </c>
      <c r="D172" s="114" t="str">
        <f>IF($A172="","",VLOOKUP($A172,'Annex 2 EHV charges'!$D:$O,4,0))</f>
        <v/>
      </c>
      <c r="E172" s="116" t="str">
        <f>IFERROR(IF(VLOOKUP($A172,'Annex 2 EHV charges'!$D:$O,9,FALSE)=0,"",VLOOKUP($A172,'Annex 2 EHV charges'!$D:$O,9,FALSE)),"")</f>
        <v/>
      </c>
      <c r="F172" s="117" t="str">
        <f>IFERROR(IF(VLOOKUP($A172,'Annex 2 EHV charges'!$D:$O,10,FALSE)=0,"",VLOOKUP($A172,'Annex 2 EHV charges'!$D:$O,10,FALSE)),"")</f>
        <v/>
      </c>
      <c r="G172" s="118" t="str">
        <f>IFERROR(IF(VLOOKUP($A172,'Annex 2 EHV charges'!$D:$O,11,FALSE)=0,"",VLOOKUP($A172,'Annex 2 EHV charges'!$D:$O,11,FALSE)),"")</f>
        <v/>
      </c>
      <c r="H172" s="118" t="str">
        <f>IFERROR(IF(VLOOKUP($A172,'Annex 2 EHV charges'!$D:$O,12,FALSE)=0,"",VLOOKUP($A172,'Annex 2 EHV charges'!$D:$O,12,FALSE)),"")</f>
        <v/>
      </c>
    </row>
    <row r="173" spans="1:8" x14ac:dyDescent="0.2">
      <c r="A173" s="115" t="str">
        <f t="array" ref="A173">IFERROR(INDEX('Annex 2 EHV charges'!$D$11:$D$259, MATCH(0, IF(ISBLANK('Annex 2 EHV charges'!$D$11:$D$259),1, COUNTIF(A$4:$A172, 'Annex 2 EHV charges'!$D$11:$D$259)), 0)),"")</f>
        <v/>
      </c>
      <c r="B173" s="114" t="str">
        <f>IF($A173="","",VLOOKUP($A173,'Annex 2 EHV charges'!$D:$O,2,0))</f>
        <v/>
      </c>
      <c r="C173" s="115" t="str">
        <f>IF($A173="","",VLOOKUP($A173,'Annex 2 EHV charges'!$D:$O,3,0))</f>
        <v/>
      </c>
      <c r="D173" s="114" t="str">
        <f>IF($A173="","",VLOOKUP($A173,'Annex 2 EHV charges'!$D:$O,4,0))</f>
        <v/>
      </c>
      <c r="E173" s="116" t="str">
        <f>IFERROR(IF(VLOOKUP($A173,'Annex 2 EHV charges'!$D:$O,9,FALSE)=0,"",VLOOKUP($A173,'Annex 2 EHV charges'!$D:$O,9,FALSE)),"")</f>
        <v/>
      </c>
      <c r="F173" s="117" t="str">
        <f>IFERROR(IF(VLOOKUP($A173,'Annex 2 EHV charges'!$D:$O,10,FALSE)=0,"",VLOOKUP($A173,'Annex 2 EHV charges'!$D:$O,10,FALSE)),"")</f>
        <v/>
      </c>
      <c r="G173" s="118" t="str">
        <f>IFERROR(IF(VLOOKUP($A173,'Annex 2 EHV charges'!$D:$O,11,FALSE)=0,"",VLOOKUP($A173,'Annex 2 EHV charges'!$D:$O,11,FALSE)),"")</f>
        <v/>
      </c>
      <c r="H173" s="118" t="str">
        <f>IFERROR(IF(VLOOKUP($A173,'Annex 2 EHV charges'!$D:$O,12,FALSE)=0,"",VLOOKUP($A173,'Annex 2 EHV charges'!$D:$O,12,FALSE)),"")</f>
        <v/>
      </c>
    </row>
    <row r="174" spans="1:8" x14ac:dyDescent="0.2">
      <c r="A174" s="115" t="str">
        <f t="array" ref="A174">IFERROR(INDEX('Annex 2 EHV charges'!$D$11:$D$259, MATCH(0, IF(ISBLANK('Annex 2 EHV charges'!$D$11:$D$259),1, COUNTIF(A$4:$A173, 'Annex 2 EHV charges'!$D$11:$D$259)), 0)),"")</f>
        <v/>
      </c>
      <c r="B174" s="114" t="str">
        <f>IF($A174="","",VLOOKUP($A174,'Annex 2 EHV charges'!$D:$O,2,0))</f>
        <v/>
      </c>
      <c r="C174" s="115" t="str">
        <f>IF($A174="","",VLOOKUP($A174,'Annex 2 EHV charges'!$D:$O,3,0))</f>
        <v/>
      </c>
      <c r="D174" s="114" t="str">
        <f>IF($A174="","",VLOOKUP($A174,'Annex 2 EHV charges'!$D:$O,4,0))</f>
        <v/>
      </c>
      <c r="E174" s="116" t="str">
        <f>IFERROR(IF(VLOOKUP($A174,'Annex 2 EHV charges'!$D:$O,9,FALSE)=0,"",VLOOKUP($A174,'Annex 2 EHV charges'!$D:$O,9,FALSE)),"")</f>
        <v/>
      </c>
      <c r="F174" s="117" t="str">
        <f>IFERROR(IF(VLOOKUP($A174,'Annex 2 EHV charges'!$D:$O,10,FALSE)=0,"",VLOOKUP($A174,'Annex 2 EHV charges'!$D:$O,10,FALSE)),"")</f>
        <v/>
      </c>
      <c r="G174" s="118" t="str">
        <f>IFERROR(IF(VLOOKUP($A174,'Annex 2 EHV charges'!$D:$O,11,FALSE)=0,"",VLOOKUP($A174,'Annex 2 EHV charges'!$D:$O,11,FALSE)),"")</f>
        <v/>
      </c>
      <c r="H174" s="118" t="str">
        <f>IFERROR(IF(VLOOKUP($A174,'Annex 2 EHV charges'!$D:$O,12,FALSE)=0,"",VLOOKUP($A174,'Annex 2 EHV charges'!$D:$O,12,FALSE)),"")</f>
        <v/>
      </c>
    </row>
    <row r="175" spans="1:8" x14ac:dyDescent="0.2">
      <c r="A175" s="115" t="str">
        <f t="array" ref="A175">IFERROR(INDEX('Annex 2 EHV charges'!$D$11:$D$259, MATCH(0, IF(ISBLANK('Annex 2 EHV charges'!$D$11:$D$259),1, COUNTIF(A$4:$A174, 'Annex 2 EHV charges'!$D$11:$D$259)), 0)),"")</f>
        <v/>
      </c>
      <c r="B175" s="114" t="str">
        <f>IF($A175="","",VLOOKUP($A175,'Annex 2 EHV charges'!$D:$O,2,0))</f>
        <v/>
      </c>
      <c r="C175" s="115" t="str">
        <f>IF($A175="","",VLOOKUP($A175,'Annex 2 EHV charges'!$D:$O,3,0))</f>
        <v/>
      </c>
      <c r="D175" s="114" t="str">
        <f>IF($A175="","",VLOOKUP($A175,'Annex 2 EHV charges'!$D:$O,4,0))</f>
        <v/>
      </c>
      <c r="E175" s="116" t="str">
        <f>IFERROR(IF(VLOOKUP($A175,'Annex 2 EHV charges'!$D:$O,9,FALSE)=0,"",VLOOKUP($A175,'Annex 2 EHV charges'!$D:$O,9,FALSE)),"")</f>
        <v/>
      </c>
      <c r="F175" s="117" t="str">
        <f>IFERROR(IF(VLOOKUP($A175,'Annex 2 EHV charges'!$D:$O,10,FALSE)=0,"",VLOOKUP($A175,'Annex 2 EHV charges'!$D:$O,10,FALSE)),"")</f>
        <v/>
      </c>
      <c r="G175" s="118" t="str">
        <f>IFERROR(IF(VLOOKUP($A175,'Annex 2 EHV charges'!$D:$O,11,FALSE)=0,"",VLOOKUP($A175,'Annex 2 EHV charges'!$D:$O,11,FALSE)),"")</f>
        <v/>
      </c>
      <c r="H175" s="118" t="str">
        <f>IFERROR(IF(VLOOKUP($A175,'Annex 2 EHV charges'!$D:$O,12,FALSE)=0,"",VLOOKUP($A175,'Annex 2 EHV charges'!$D:$O,12,FALSE)),"")</f>
        <v/>
      </c>
    </row>
    <row r="176" spans="1:8" x14ac:dyDescent="0.2">
      <c r="A176" s="115" t="str">
        <f t="array" ref="A176">IFERROR(INDEX('Annex 2 EHV charges'!$D$11:$D$259, MATCH(0, IF(ISBLANK('Annex 2 EHV charges'!$D$11:$D$259),1, COUNTIF(A$4:$A175, 'Annex 2 EHV charges'!$D$11:$D$259)), 0)),"")</f>
        <v/>
      </c>
      <c r="B176" s="114" t="str">
        <f>IF($A176="","",VLOOKUP($A176,'Annex 2 EHV charges'!$D:$O,2,0))</f>
        <v/>
      </c>
      <c r="C176" s="115" t="str">
        <f>IF($A176="","",VLOOKUP($A176,'Annex 2 EHV charges'!$D:$O,3,0))</f>
        <v/>
      </c>
      <c r="D176" s="114" t="str">
        <f>IF($A176="","",VLOOKUP($A176,'Annex 2 EHV charges'!$D:$O,4,0))</f>
        <v/>
      </c>
      <c r="E176" s="116" t="str">
        <f>IFERROR(IF(VLOOKUP($A176,'Annex 2 EHV charges'!$D:$O,9,FALSE)=0,"",VLOOKUP($A176,'Annex 2 EHV charges'!$D:$O,9,FALSE)),"")</f>
        <v/>
      </c>
      <c r="F176" s="117" t="str">
        <f>IFERROR(IF(VLOOKUP($A176,'Annex 2 EHV charges'!$D:$O,10,FALSE)=0,"",VLOOKUP($A176,'Annex 2 EHV charges'!$D:$O,10,FALSE)),"")</f>
        <v/>
      </c>
      <c r="G176" s="118" t="str">
        <f>IFERROR(IF(VLOOKUP($A176,'Annex 2 EHV charges'!$D:$O,11,FALSE)=0,"",VLOOKUP($A176,'Annex 2 EHV charges'!$D:$O,11,FALSE)),"")</f>
        <v/>
      </c>
      <c r="H176" s="118" t="str">
        <f>IFERROR(IF(VLOOKUP($A176,'Annex 2 EHV charges'!$D:$O,12,FALSE)=0,"",VLOOKUP($A176,'Annex 2 EHV charges'!$D:$O,12,FALSE)),"")</f>
        <v/>
      </c>
    </row>
    <row r="177" spans="1:8" x14ac:dyDescent="0.2">
      <c r="A177" s="115" t="str">
        <f t="array" ref="A177">IFERROR(INDEX('Annex 2 EHV charges'!$D$11:$D$259, MATCH(0, IF(ISBLANK('Annex 2 EHV charges'!$D$11:$D$259),1, COUNTIF(A$4:$A176, 'Annex 2 EHV charges'!$D$11:$D$259)), 0)),"")</f>
        <v/>
      </c>
      <c r="B177" s="114" t="str">
        <f>IF($A177="","",VLOOKUP($A177,'Annex 2 EHV charges'!$D:$O,2,0))</f>
        <v/>
      </c>
      <c r="C177" s="115" t="str">
        <f>IF($A177="","",VLOOKUP($A177,'Annex 2 EHV charges'!$D:$O,3,0))</f>
        <v/>
      </c>
      <c r="D177" s="114" t="str">
        <f>IF($A177="","",VLOOKUP($A177,'Annex 2 EHV charges'!$D:$O,4,0))</f>
        <v/>
      </c>
      <c r="E177" s="116" t="str">
        <f>IFERROR(IF(VLOOKUP($A177,'Annex 2 EHV charges'!$D:$O,9,FALSE)=0,"",VLOOKUP($A177,'Annex 2 EHV charges'!$D:$O,9,FALSE)),"")</f>
        <v/>
      </c>
      <c r="F177" s="117" t="str">
        <f>IFERROR(IF(VLOOKUP($A177,'Annex 2 EHV charges'!$D:$O,10,FALSE)=0,"",VLOOKUP($A177,'Annex 2 EHV charges'!$D:$O,10,FALSE)),"")</f>
        <v/>
      </c>
      <c r="G177" s="118" t="str">
        <f>IFERROR(IF(VLOOKUP($A177,'Annex 2 EHV charges'!$D:$O,11,FALSE)=0,"",VLOOKUP($A177,'Annex 2 EHV charges'!$D:$O,11,FALSE)),"")</f>
        <v/>
      </c>
      <c r="H177" s="118" t="str">
        <f>IFERROR(IF(VLOOKUP($A177,'Annex 2 EHV charges'!$D:$O,12,FALSE)=0,"",VLOOKUP($A177,'Annex 2 EHV charges'!$D:$O,12,FALSE)),"")</f>
        <v/>
      </c>
    </row>
    <row r="178" spans="1:8" x14ac:dyDescent="0.2">
      <c r="A178" s="115" t="str">
        <f t="array" ref="A178">IFERROR(INDEX('Annex 2 EHV charges'!$D$11:$D$259, MATCH(0, IF(ISBLANK('Annex 2 EHV charges'!$D$11:$D$259),1, COUNTIF(A$4:$A177, 'Annex 2 EHV charges'!$D$11:$D$259)), 0)),"")</f>
        <v/>
      </c>
      <c r="B178" s="114" t="str">
        <f>IF($A178="","",VLOOKUP($A178,'Annex 2 EHV charges'!$D:$O,2,0))</f>
        <v/>
      </c>
      <c r="C178" s="115" t="str">
        <f>IF($A178="","",VLOOKUP($A178,'Annex 2 EHV charges'!$D:$O,3,0))</f>
        <v/>
      </c>
      <c r="D178" s="114" t="str">
        <f>IF($A178="","",VLOOKUP($A178,'Annex 2 EHV charges'!$D:$O,4,0))</f>
        <v/>
      </c>
      <c r="E178" s="116" t="str">
        <f>IFERROR(IF(VLOOKUP($A178,'Annex 2 EHV charges'!$D:$O,9,FALSE)=0,"",VLOOKUP($A178,'Annex 2 EHV charges'!$D:$O,9,FALSE)),"")</f>
        <v/>
      </c>
      <c r="F178" s="117" t="str">
        <f>IFERROR(IF(VLOOKUP($A178,'Annex 2 EHV charges'!$D:$O,10,FALSE)=0,"",VLOOKUP($A178,'Annex 2 EHV charges'!$D:$O,10,FALSE)),"")</f>
        <v/>
      </c>
      <c r="G178" s="118" t="str">
        <f>IFERROR(IF(VLOOKUP($A178,'Annex 2 EHV charges'!$D:$O,11,FALSE)=0,"",VLOOKUP($A178,'Annex 2 EHV charges'!$D:$O,11,FALSE)),"")</f>
        <v/>
      </c>
      <c r="H178" s="118" t="str">
        <f>IFERROR(IF(VLOOKUP($A178,'Annex 2 EHV charges'!$D:$O,12,FALSE)=0,"",VLOOKUP($A178,'Annex 2 EHV charges'!$D:$O,12,FALSE)),"")</f>
        <v/>
      </c>
    </row>
    <row r="179" spans="1:8" x14ac:dyDescent="0.2">
      <c r="A179" s="115" t="str">
        <f t="array" ref="A179">IFERROR(INDEX('Annex 2 EHV charges'!$D$11:$D$259, MATCH(0, IF(ISBLANK('Annex 2 EHV charges'!$D$11:$D$259),1, COUNTIF(A$4:$A178, 'Annex 2 EHV charges'!$D$11:$D$259)), 0)),"")</f>
        <v/>
      </c>
      <c r="B179" s="114" t="str">
        <f>IF($A179="","",VLOOKUP($A179,'Annex 2 EHV charges'!$D:$O,2,0))</f>
        <v/>
      </c>
      <c r="C179" s="115" t="str">
        <f>IF($A179="","",VLOOKUP($A179,'Annex 2 EHV charges'!$D:$O,3,0))</f>
        <v/>
      </c>
      <c r="D179" s="114" t="str">
        <f>IF($A179="","",VLOOKUP($A179,'Annex 2 EHV charges'!$D:$O,4,0))</f>
        <v/>
      </c>
      <c r="E179" s="116" t="str">
        <f>IFERROR(IF(VLOOKUP($A179,'Annex 2 EHV charges'!$D:$O,9,FALSE)=0,"",VLOOKUP($A179,'Annex 2 EHV charges'!$D:$O,9,FALSE)),"")</f>
        <v/>
      </c>
      <c r="F179" s="117" t="str">
        <f>IFERROR(IF(VLOOKUP($A179,'Annex 2 EHV charges'!$D:$O,10,FALSE)=0,"",VLOOKUP($A179,'Annex 2 EHV charges'!$D:$O,10,FALSE)),"")</f>
        <v/>
      </c>
      <c r="G179" s="118" t="str">
        <f>IFERROR(IF(VLOOKUP($A179,'Annex 2 EHV charges'!$D:$O,11,FALSE)=0,"",VLOOKUP($A179,'Annex 2 EHV charges'!$D:$O,11,FALSE)),"")</f>
        <v/>
      </c>
      <c r="H179" s="118" t="str">
        <f>IFERROR(IF(VLOOKUP($A179,'Annex 2 EHV charges'!$D:$O,12,FALSE)=0,"",VLOOKUP($A179,'Annex 2 EHV charges'!$D:$O,12,FALSE)),"")</f>
        <v/>
      </c>
    </row>
    <row r="180" spans="1:8" x14ac:dyDescent="0.2">
      <c r="A180" s="115" t="str">
        <f t="array" ref="A180">IFERROR(INDEX('Annex 2 EHV charges'!$D$11:$D$259, MATCH(0, IF(ISBLANK('Annex 2 EHV charges'!$D$11:$D$259),1, COUNTIF(A$4:$A179, 'Annex 2 EHV charges'!$D$11:$D$259)), 0)),"")</f>
        <v/>
      </c>
      <c r="B180" s="114" t="str">
        <f>IF($A180="","",VLOOKUP($A180,'Annex 2 EHV charges'!$D:$O,2,0))</f>
        <v/>
      </c>
      <c r="C180" s="115" t="str">
        <f>IF($A180="","",VLOOKUP($A180,'Annex 2 EHV charges'!$D:$O,3,0))</f>
        <v/>
      </c>
      <c r="D180" s="114" t="str">
        <f>IF($A180="","",VLOOKUP($A180,'Annex 2 EHV charges'!$D:$O,4,0))</f>
        <v/>
      </c>
      <c r="E180" s="116" t="str">
        <f>IFERROR(IF(VLOOKUP($A180,'Annex 2 EHV charges'!$D:$O,9,FALSE)=0,"",VLOOKUP($A180,'Annex 2 EHV charges'!$D:$O,9,FALSE)),"")</f>
        <v/>
      </c>
      <c r="F180" s="117" t="str">
        <f>IFERROR(IF(VLOOKUP($A180,'Annex 2 EHV charges'!$D:$O,10,FALSE)=0,"",VLOOKUP($A180,'Annex 2 EHV charges'!$D:$O,10,FALSE)),"")</f>
        <v/>
      </c>
      <c r="G180" s="118" t="str">
        <f>IFERROR(IF(VLOOKUP($A180,'Annex 2 EHV charges'!$D:$O,11,FALSE)=0,"",VLOOKUP($A180,'Annex 2 EHV charges'!$D:$O,11,FALSE)),"")</f>
        <v/>
      </c>
      <c r="H180" s="118" t="str">
        <f>IFERROR(IF(VLOOKUP($A180,'Annex 2 EHV charges'!$D:$O,12,FALSE)=0,"",VLOOKUP($A180,'Annex 2 EHV charges'!$D:$O,12,FALSE)),"")</f>
        <v/>
      </c>
    </row>
    <row r="181" spans="1:8" x14ac:dyDescent="0.2">
      <c r="A181" s="115" t="str">
        <f t="array" ref="A181">IFERROR(INDEX('Annex 2 EHV charges'!$D$11:$D$259, MATCH(0, IF(ISBLANK('Annex 2 EHV charges'!$D$11:$D$259),1, COUNTIF(A$4:$A180, 'Annex 2 EHV charges'!$D$11:$D$259)), 0)),"")</f>
        <v/>
      </c>
      <c r="B181" s="114" t="str">
        <f>IF($A181="","",VLOOKUP($A181,'Annex 2 EHV charges'!$D:$O,2,0))</f>
        <v/>
      </c>
      <c r="C181" s="115" t="str">
        <f>IF($A181="","",VLOOKUP($A181,'Annex 2 EHV charges'!$D:$O,3,0))</f>
        <v/>
      </c>
      <c r="D181" s="114" t="str">
        <f>IF($A181="","",VLOOKUP($A181,'Annex 2 EHV charges'!$D:$O,4,0))</f>
        <v/>
      </c>
      <c r="E181" s="116" t="str">
        <f>IFERROR(IF(VLOOKUP($A181,'Annex 2 EHV charges'!$D:$O,9,FALSE)=0,"",VLOOKUP($A181,'Annex 2 EHV charges'!$D:$O,9,FALSE)),"")</f>
        <v/>
      </c>
      <c r="F181" s="117" t="str">
        <f>IFERROR(IF(VLOOKUP($A181,'Annex 2 EHV charges'!$D:$O,10,FALSE)=0,"",VLOOKUP($A181,'Annex 2 EHV charges'!$D:$O,10,FALSE)),"")</f>
        <v/>
      </c>
      <c r="G181" s="118" t="str">
        <f>IFERROR(IF(VLOOKUP($A181,'Annex 2 EHV charges'!$D:$O,11,FALSE)=0,"",VLOOKUP($A181,'Annex 2 EHV charges'!$D:$O,11,FALSE)),"")</f>
        <v/>
      </c>
      <c r="H181" s="118" t="str">
        <f>IFERROR(IF(VLOOKUP($A181,'Annex 2 EHV charges'!$D:$O,12,FALSE)=0,"",VLOOKUP($A181,'Annex 2 EHV charges'!$D:$O,12,FALSE)),"")</f>
        <v/>
      </c>
    </row>
    <row r="182" spans="1:8" x14ac:dyDescent="0.2">
      <c r="A182" s="115" t="str">
        <f t="array" ref="A182">IFERROR(INDEX('Annex 2 EHV charges'!$D$11:$D$259, MATCH(0, IF(ISBLANK('Annex 2 EHV charges'!$D$11:$D$259),1, COUNTIF(A$4:$A181, 'Annex 2 EHV charges'!$D$11:$D$259)), 0)),"")</f>
        <v/>
      </c>
      <c r="B182" s="114" t="str">
        <f>IF($A182="","",VLOOKUP($A182,'Annex 2 EHV charges'!$D:$O,2,0))</f>
        <v/>
      </c>
      <c r="C182" s="115" t="str">
        <f>IF($A182="","",VLOOKUP($A182,'Annex 2 EHV charges'!$D:$O,3,0))</f>
        <v/>
      </c>
      <c r="D182" s="114" t="str">
        <f>IF($A182="","",VLOOKUP($A182,'Annex 2 EHV charges'!$D:$O,4,0))</f>
        <v/>
      </c>
      <c r="E182" s="116" t="str">
        <f>IFERROR(IF(VLOOKUP($A182,'Annex 2 EHV charges'!$D:$O,9,FALSE)=0,"",VLOOKUP($A182,'Annex 2 EHV charges'!$D:$O,9,FALSE)),"")</f>
        <v/>
      </c>
      <c r="F182" s="117" t="str">
        <f>IFERROR(IF(VLOOKUP($A182,'Annex 2 EHV charges'!$D:$O,10,FALSE)=0,"",VLOOKUP($A182,'Annex 2 EHV charges'!$D:$O,10,FALSE)),"")</f>
        <v/>
      </c>
      <c r="G182" s="118" t="str">
        <f>IFERROR(IF(VLOOKUP($A182,'Annex 2 EHV charges'!$D:$O,11,FALSE)=0,"",VLOOKUP($A182,'Annex 2 EHV charges'!$D:$O,11,FALSE)),"")</f>
        <v/>
      </c>
      <c r="H182" s="118" t="str">
        <f>IFERROR(IF(VLOOKUP($A182,'Annex 2 EHV charges'!$D:$O,12,FALSE)=0,"",VLOOKUP($A182,'Annex 2 EHV charges'!$D:$O,12,FALSE)),"")</f>
        <v/>
      </c>
    </row>
    <row r="183" spans="1:8" x14ac:dyDescent="0.2">
      <c r="A183" s="115" t="str">
        <f t="array" ref="A183">IFERROR(INDEX('Annex 2 EHV charges'!$D$11:$D$259, MATCH(0, IF(ISBLANK('Annex 2 EHV charges'!$D$11:$D$259),1, COUNTIF(A$4:$A182, 'Annex 2 EHV charges'!$D$11:$D$259)), 0)),"")</f>
        <v/>
      </c>
      <c r="B183" s="114" t="str">
        <f>IF($A183="","",VLOOKUP($A183,'Annex 2 EHV charges'!$D:$O,2,0))</f>
        <v/>
      </c>
      <c r="C183" s="115" t="str">
        <f>IF($A183="","",VLOOKUP($A183,'Annex 2 EHV charges'!$D:$O,3,0))</f>
        <v/>
      </c>
      <c r="D183" s="114" t="str">
        <f>IF($A183="","",VLOOKUP($A183,'Annex 2 EHV charges'!$D:$O,4,0))</f>
        <v/>
      </c>
      <c r="E183" s="116" t="str">
        <f>IFERROR(IF(VLOOKUP($A183,'Annex 2 EHV charges'!$D:$O,9,FALSE)=0,"",VLOOKUP($A183,'Annex 2 EHV charges'!$D:$O,9,FALSE)),"")</f>
        <v/>
      </c>
      <c r="F183" s="117" t="str">
        <f>IFERROR(IF(VLOOKUP($A183,'Annex 2 EHV charges'!$D:$O,10,FALSE)=0,"",VLOOKUP($A183,'Annex 2 EHV charges'!$D:$O,10,FALSE)),"")</f>
        <v/>
      </c>
      <c r="G183" s="118" t="str">
        <f>IFERROR(IF(VLOOKUP($A183,'Annex 2 EHV charges'!$D:$O,11,FALSE)=0,"",VLOOKUP($A183,'Annex 2 EHV charges'!$D:$O,11,FALSE)),"")</f>
        <v/>
      </c>
      <c r="H183" s="118" t="str">
        <f>IFERROR(IF(VLOOKUP($A183,'Annex 2 EHV charges'!$D:$O,12,FALSE)=0,"",VLOOKUP($A183,'Annex 2 EHV charges'!$D:$O,12,FALSE)),"")</f>
        <v/>
      </c>
    </row>
    <row r="184" spans="1:8" x14ac:dyDescent="0.2">
      <c r="A184" s="115" t="str">
        <f t="array" ref="A184">IFERROR(INDEX('Annex 2 EHV charges'!$D$11:$D$259, MATCH(0, IF(ISBLANK('Annex 2 EHV charges'!$D$11:$D$259),1, COUNTIF(A$4:$A183, 'Annex 2 EHV charges'!$D$11:$D$259)), 0)),"")</f>
        <v/>
      </c>
      <c r="B184" s="114" t="str">
        <f>IF($A184="","",VLOOKUP($A184,'Annex 2 EHV charges'!$D:$O,2,0))</f>
        <v/>
      </c>
      <c r="C184" s="115" t="str">
        <f>IF($A184="","",VLOOKUP($A184,'Annex 2 EHV charges'!$D:$O,3,0))</f>
        <v/>
      </c>
      <c r="D184" s="114" t="str">
        <f>IF($A184="","",VLOOKUP($A184,'Annex 2 EHV charges'!$D:$O,4,0))</f>
        <v/>
      </c>
      <c r="E184" s="116" t="str">
        <f>IFERROR(IF(VLOOKUP($A184,'Annex 2 EHV charges'!$D:$O,9,FALSE)=0,"",VLOOKUP($A184,'Annex 2 EHV charges'!$D:$O,9,FALSE)),"")</f>
        <v/>
      </c>
      <c r="F184" s="117" t="str">
        <f>IFERROR(IF(VLOOKUP($A184,'Annex 2 EHV charges'!$D:$O,10,FALSE)=0,"",VLOOKUP($A184,'Annex 2 EHV charges'!$D:$O,10,FALSE)),"")</f>
        <v/>
      </c>
      <c r="G184" s="118" t="str">
        <f>IFERROR(IF(VLOOKUP($A184,'Annex 2 EHV charges'!$D:$O,11,FALSE)=0,"",VLOOKUP($A184,'Annex 2 EHV charges'!$D:$O,11,FALSE)),"")</f>
        <v/>
      </c>
      <c r="H184" s="118" t="str">
        <f>IFERROR(IF(VLOOKUP($A184,'Annex 2 EHV charges'!$D:$O,12,FALSE)=0,"",VLOOKUP($A184,'Annex 2 EHV charges'!$D:$O,12,FALSE)),"")</f>
        <v/>
      </c>
    </row>
    <row r="185" spans="1:8" x14ac:dyDescent="0.2">
      <c r="A185" s="115" t="str">
        <f t="array" ref="A185">IFERROR(INDEX('Annex 2 EHV charges'!$D$11:$D$259, MATCH(0, IF(ISBLANK('Annex 2 EHV charges'!$D$11:$D$259),1, COUNTIF(A$4:$A184, 'Annex 2 EHV charges'!$D$11:$D$259)), 0)),"")</f>
        <v/>
      </c>
      <c r="B185" s="114" t="str">
        <f>IF($A185="","",VLOOKUP($A185,'Annex 2 EHV charges'!$D:$O,2,0))</f>
        <v/>
      </c>
      <c r="C185" s="115" t="str">
        <f>IF($A185="","",VLOOKUP($A185,'Annex 2 EHV charges'!$D:$O,3,0))</f>
        <v/>
      </c>
      <c r="D185" s="114" t="str">
        <f>IF($A185="","",VLOOKUP($A185,'Annex 2 EHV charges'!$D:$O,4,0))</f>
        <v/>
      </c>
      <c r="E185" s="116" t="str">
        <f>IFERROR(IF(VLOOKUP($A185,'Annex 2 EHV charges'!$D:$O,9,FALSE)=0,"",VLOOKUP($A185,'Annex 2 EHV charges'!$D:$O,9,FALSE)),"")</f>
        <v/>
      </c>
      <c r="F185" s="117" t="str">
        <f>IFERROR(IF(VLOOKUP($A185,'Annex 2 EHV charges'!$D:$O,10,FALSE)=0,"",VLOOKUP($A185,'Annex 2 EHV charges'!$D:$O,10,FALSE)),"")</f>
        <v/>
      </c>
      <c r="G185" s="118" t="str">
        <f>IFERROR(IF(VLOOKUP($A185,'Annex 2 EHV charges'!$D:$O,11,FALSE)=0,"",VLOOKUP($A185,'Annex 2 EHV charges'!$D:$O,11,FALSE)),"")</f>
        <v/>
      </c>
      <c r="H185" s="118" t="str">
        <f>IFERROR(IF(VLOOKUP($A185,'Annex 2 EHV charges'!$D:$O,12,FALSE)=0,"",VLOOKUP($A185,'Annex 2 EHV charges'!$D:$O,12,FALSE)),"")</f>
        <v/>
      </c>
    </row>
    <row r="186" spans="1:8" x14ac:dyDescent="0.2">
      <c r="A186" s="115" t="str">
        <f t="array" ref="A186">IFERROR(INDEX('Annex 2 EHV charges'!$D$11:$D$259, MATCH(0, IF(ISBLANK('Annex 2 EHV charges'!$D$11:$D$259),1, COUNTIF(A$4:$A185, 'Annex 2 EHV charges'!$D$11:$D$259)), 0)),"")</f>
        <v/>
      </c>
      <c r="B186" s="114" t="str">
        <f>IF($A186="","",VLOOKUP($A186,'Annex 2 EHV charges'!$D:$O,2,0))</f>
        <v/>
      </c>
      <c r="C186" s="115" t="str">
        <f>IF($A186="","",VLOOKUP($A186,'Annex 2 EHV charges'!$D:$O,3,0))</f>
        <v/>
      </c>
      <c r="D186" s="114" t="str">
        <f>IF($A186="","",VLOOKUP($A186,'Annex 2 EHV charges'!$D:$O,4,0))</f>
        <v/>
      </c>
      <c r="E186" s="116" t="str">
        <f>IFERROR(IF(VLOOKUP($A186,'Annex 2 EHV charges'!$D:$O,9,FALSE)=0,"",VLOOKUP($A186,'Annex 2 EHV charges'!$D:$O,9,FALSE)),"")</f>
        <v/>
      </c>
      <c r="F186" s="117" t="str">
        <f>IFERROR(IF(VLOOKUP($A186,'Annex 2 EHV charges'!$D:$O,10,FALSE)=0,"",VLOOKUP($A186,'Annex 2 EHV charges'!$D:$O,10,FALSE)),"")</f>
        <v/>
      </c>
      <c r="G186" s="118" t="str">
        <f>IFERROR(IF(VLOOKUP($A186,'Annex 2 EHV charges'!$D:$O,11,FALSE)=0,"",VLOOKUP($A186,'Annex 2 EHV charges'!$D:$O,11,FALSE)),"")</f>
        <v/>
      </c>
      <c r="H186" s="118" t="str">
        <f>IFERROR(IF(VLOOKUP($A186,'Annex 2 EHV charges'!$D:$O,12,FALSE)=0,"",VLOOKUP($A186,'Annex 2 EHV charges'!$D:$O,12,FALSE)),"")</f>
        <v/>
      </c>
    </row>
    <row r="187" spans="1:8" x14ac:dyDescent="0.2">
      <c r="A187" s="115" t="str">
        <f t="array" ref="A187">IFERROR(INDEX('Annex 2 EHV charges'!$D$11:$D$259, MATCH(0, IF(ISBLANK('Annex 2 EHV charges'!$D$11:$D$259),1, COUNTIF(A$4:$A186, 'Annex 2 EHV charges'!$D$11:$D$259)), 0)),"")</f>
        <v/>
      </c>
      <c r="B187" s="114" t="str">
        <f>IF($A187="","",VLOOKUP($A187,'Annex 2 EHV charges'!$D:$O,2,0))</f>
        <v/>
      </c>
      <c r="C187" s="115" t="str">
        <f>IF($A187="","",VLOOKUP($A187,'Annex 2 EHV charges'!$D:$O,3,0))</f>
        <v/>
      </c>
      <c r="D187" s="114" t="str">
        <f>IF($A187="","",VLOOKUP($A187,'Annex 2 EHV charges'!$D:$O,4,0))</f>
        <v/>
      </c>
      <c r="E187" s="116" t="str">
        <f>IFERROR(IF(VLOOKUP($A187,'Annex 2 EHV charges'!$D:$O,9,FALSE)=0,"",VLOOKUP($A187,'Annex 2 EHV charges'!$D:$O,9,FALSE)),"")</f>
        <v/>
      </c>
      <c r="F187" s="117" t="str">
        <f>IFERROR(IF(VLOOKUP($A187,'Annex 2 EHV charges'!$D:$O,10,FALSE)=0,"",VLOOKUP($A187,'Annex 2 EHV charges'!$D:$O,10,FALSE)),"")</f>
        <v/>
      </c>
      <c r="G187" s="118" t="str">
        <f>IFERROR(IF(VLOOKUP($A187,'Annex 2 EHV charges'!$D:$O,11,FALSE)=0,"",VLOOKUP($A187,'Annex 2 EHV charges'!$D:$O,11,FALSE)),"")</f>
        <v/>
      </c>
      <c r="H187" s="118" t="str">
        <f>IFERROR(IF(VLOOKUP($A187,'Annex 2 EHV charges'!$D:$O,12,FALSE)=0,"",VLOOKUP($A187,'Annex 2 EHV charges'!$D:$O,12,FALSE)),"")</f>
        <v/>
      </c>
    </row>
    <row r="188" spans="1:8" x14ac:dyDescent="0.2">
      <c r="A188" s="115" t="str">
        <f t="array" ref="A188">IFERROR(INDEX('Annex 2 EHV charges'!$D$11:$D$259, MATCH(0, IF(ISBLANK('Annex 2 EHV charges'!$D$11:$D$259),1, COUNTIF(A$4:$A187, 'Annex 2 EHV charges'!$D$11:$D$259)), 0)),"")</f>
        <v/>
      </c>
      <c r="B188" s="114" t="str">
        <f>IF($A188="","",VLOOKUP($A188,'Annex 2 EHV charges'!$D:$O,2,0))</f>
        <v/>
      </c>
      <c r="C188" s="115" t="str">
        <f>IF($A188="","",VLOOKUP($A188,'Annex 2 EHV charges'!$D:$O,3,0))</f>
        <v/>
      </c>
      <c r="D188" s="114" t="str">
        <f>IF($A188="","",VLOOKUP($A188,'Annex 2 EHV charges'!$D:$O,4,0))</f>
        <v/>
      </c>
      <c r="E188" s="116" t="str">
        <f>IFERROR(IF(VLOOKUP($A188,'Annex 2 EHV charges'!$D:$O,9,FALSE)=0,"",VLOOKUP($A188,'Annex 2 EHV charges'!$D:$O,9,FALSE)),"")</f>
        <v/>
      </c>
      <c r="F188" s="117" t="str">
        <f>IFERROR(IF(VLOOKUP($A188,'Annex 2 EHV charges'!$D:$O,10,FALSE)=0,"",VLOOKUP($A188,'Annex 2 EHV charges'!$D:$O,10,FALSE)),"")</f>
        <v/>
      </c>
      <c r="G188" s="118" t="str">
        <f>IFERROR(IF(VLOOKUP($A188,'Annex 2 EHV charges'!$D:$O,11,FALSE)=0,"",VLOOKUP($A188,'Annex 2 EHV charges'!$D:$O,11,FALSE)),"")</f>
        <v/>
      </c>
      <c r="H188" s="118" t="str">
        <f>IFERROR(IF(VLOOKUP($A188,'Annex 2 EHV charges'!$D:$O,12,FALSE)=0,"",VLOOKUP($A188,'Annex 2 EHV charges'!$D:$O,12,FALSE)),"")</f>
        <v/>
      </c>
    </row>
    <row r="189" spans="1:8" x14ac:dyDescent="0.2">
      <c r="A189" s="115" t="str">
        <f t="array" ref="A189">IFERROR(INDEX('Annex 2 EHV charges'!$D$11:$D$259, MATCH(0, IF(ISBLANK('Annex 2 EHV charges'!$D$11:$D$259),1, COUNTIF(A$4:$A188, 'Annex 2 EHV charges'!$D$11:$D$259)), 0)),"")</f>
        <v/>
      </c>
      <c r="B189" s="114" t="str">
        <f>IF($A189="","",VLOOKUP($A189,'Annex 2 EHV charges'!$D:$O,2,0))</f>
        <v/>
      </c>
      <c r="C189" s="115" t="str">
        <f>IF($A189="","",VLOOKUP($A189,'Annex 2 EHV charges'!$D:$O,3,0))</f>
        <v/>
      </c>
      <c r="D189" s="114" t="str">
        <f>IF($A189="","",VLOOKUP($A189,'Annex 2 EHV charges'!$D:$O,4,0))</f>
        <v/>
      </c>
      <c r="E189" s="116" t="str">
        <f>IFERROR(IF(VLOOKUP($A189,'Annex 2 EHV charges'!$D:$O,9,FALSE)=0,"",VLOOKUP($A189,'Annex 2 EHV charges'!$D:$O,9,FALSE)),"")</f>
        <v/>
      </c>
      <c r="F189" s="117" t="str">
        <f>IFERROR(IF(VLOOKUP($A189,'Annex 2 EHV charges'!$D:$O,10,FALSE)=0,"",VLOOKUP($A189,'Annex 2 EHV charges'!$D:$O,10,FALSE)),"")</f>
        <v/>
      </c>
      <c r="G189" s="118" t="str">
        <f>IFERROR(IF(VLOOKUP($A189,'Annex 2 EHV charges'!$D:$O,11,FALSE)=0,"",VLOOKUP($A189,'Annex 2 EHV charges'!$D:$O,11,FALSE)),"")</f>
        <v/>
      </c>
      <c r="H189" s="118" t="str">
        <f>IFERROR(IF(VLOOKUP($A189,'Annex 2 EHV charges'!$D:$O,12,FALSE)=0,"",VLOOKUP($A189,'Annex 2 EHV charges'!$D:$O,12,FALSE)),"")</f>
        <v/>
      </c>
    </row>
    <row r="190" spans="1:8" x14ac:dyDescent="0.2">
      <c r="A190" s="115" t="str">
        <f t="array" ref="A190">IFERROR(INDEX('Annex 2 EHV charges'!$D$11:$D$259, MATCH(0, IF(ISBLANK('Annex 2 EHV charges'!$D$11:$D$259),1, COUNTIF(A$4:$A189, 'Annex 2 EHV charges'!$D$11:$D$259)), 0)),"")</f>
        <v/>
      </c>
      <c r="B190" s="114" t="str">
        <f>IF($A190="","",VLOOKUP($A190,'Annex 2 EHV charges'!$D:$O,2,0))</f>
        <v/>
      </c>
      <c r="C190" s="115" t="str">
        <f>IF($A190="","",VLOOKUP($A190,'Annex 2 EHV charges'!$D:$O,3,0))</f>
        <v/>
      </c>
      <c r="D190" s="114" t="str">
        <f>IF($A190="","",VLOOKUP($A190,'Annex 2 EHV charges'!$D:$O,4,0))</f>
        <v/>
      </c>
      <c r="E190" s="116" t="str">
        <f>IFERROR(IF(VLOOKUP($A190,'Annex 2 EHV charges'!$D:$O,9,FALSE)=0,"",VLOOKUP($A190,'Annex 2 EHV charges'!$D:$O,9,FALSE)),"")</f>
        <v/>
      </c>
      <c r="F190" s="117" t="str">
        <f>IFERROR(IF(VLOOKUP($A190,'Annex 2 EHV charges'!$D:$O,10,FALSE)=0,"",VLOOKUP($A190,'Annex 2 EHV charges'!$D:$O,10,FALSE)),"")</f>
        <v/>
      </c>
      <c r="G190" s="118" t="str">
        <f>IFERROR(IF(VLOOKUP($A190,'Annex 2 EHV charges'!$D:$O,11,FALSE)=0,"",VLOOKUP($A190,'Annex 2 EHV charges'!$D:$O,11,FALSE)),"")</f>
        <v/>
      </c>
      <c r="H190" s="118" t="str">
        <f>IFERROR(IF(VLOOKUP($A190,'Annex 2 EHV charges'!$D:$O,12,FALSE)=0,"",VLOOKUP($A190,'Annex 2 EHV charges'!$D:$O,12,FALSE)),"")</f>
        <v/>
      </c>
    </row>
    <row r="191" spans="1:8" x14ac:dyDescent="0.2">
      <c r="A191" s="115" t="str">
        <f t="array" ref="A191">IFERROR(INDEX('Annex 2 EHV charges'!$D$11:$D$259, MATCH(0, IF(ISBLANK('Annex 2 EHV charges'!$D$11:$D$259),1, COUNTIF(A$4:$A190, 'Annex 2 EHV charges'!$D$11:$D$259)), 0)),"")</f>
        <v/>
      </c>
      <c r="B191" s="114" t="str">
        <f>IF($A191="","",VLOOKUP($A191,'Annex 2 EHV charges'!$D:$O,2,0))</f>
        <v/>
      </c>
      <c r="C191" s="115" t="str">
        <f>IF($A191="","",VLOOKUP($A191,'Annex 2 EHV charges'!$D:$O,3,0))</f>
        <v/>
      </c>
      <c r="D191" s="114" t="str">
        <f>IF($A191="","",VLOOKUP($A191,'Annex 2 EHV charges'!$D:$O,4,0))</f>
        <v/>
      </c>
      <c r="E191" s="116" t="str">
        <f>IFERROR(IF(VLOOKUP($A191,'Annex 2 EHV charges'!$D:$O,9,FALSE)=0,"",VLOOKUP($A191,'Annex 2 EHV charges'!$D:$O,9,FALSE)),"")</f>
        <v/>
      </c>
      <c r="F191" s="117" t="str">
        <f>IFERROR(IF(VLOOKUP($A191,'Annex 2 EHV charges'!$D:$O,10,FALSE)=0,"",VLOOKUP($A191,'Annex 2 EHV charges'!$D:$O,10,FALSE)),"")</f>
        <v/>
      </c>
      <c r="G191" s="118" t="str">
        <f>IFERROR(IF(VLOOKUP($A191,'Annex 2 EHV charges'!$D:$O,11,FALSE)=0,"",VLOOKUP($A191,'Annex 2 EHV charges'!$D:$O,11,FALSE)),"")</f>
        <v/>
      </c>
      <c r="H191" s="118" t="str">
        <f>IFERROR(IF(VLOOKUP($A191,'Annex 2 EHV charges'!$D:$O,12,FALSE)=0,"",VLOOKUP($A191,'Annex 2 EHV charges'!$D:$O,12,FALSE)),"")</f>
        <v/>
      </c>
    </row>
    <row r="192" spans="1:8" x14ac:dyDescent="0.2">
      <c r="A192" s="115" t="str">
        <f t="array" ref="A192">IFERROR(INDEX('Annex 2 EHV charges'!$D$11:$D$259, MATCH(0, IF(ISBLANK('Annex 2 EHV charges'!$D$11:$D$259),1, COUNTIF(A$4:$A191, 'Annex 2 EHV charges'!$D$11:$D$259)), 0)),"")</f>
        <v/>
      </c>
      <c r="B192" s="114" t="str">
        <f>IF($A192="","",VLOOKUP($A192,'Annex 2 EHV charges'!$D:$O,2,0))</f>
        <v/>
      </c>
      <c r="C192" s="115" t="str">
        <f>IF($A192="","",VLOOKUP($A192,'Annex 2 EHV charges'!$D:$O,3,0))</f>
        <v/>
      </c>
      <c r="D192" s="114" t="str">
        <f>IF($A192="","",VLOOKUP($A192,'Annex 2 EHV charges'!$D:$O,4,0))</f>
        <v/>
      </c>
      <c r="E192" s="116" t="str">
        <f>IFERROR(IF(VLOOKUP($A192,'Annex 2 EHV charges'!$D:$O,9,FALSE)=0,"",VLOOKUP($A192,'Annex 2 EHV charges'!$D:$O,9,FALSE)),"")</f>
        <v/>
      </c>
      <c r="F192" s="117" t="str">
        <f>IFERROR(IF(VLOOKUP($A192,'Annex 2 EHV charges'!$D:$O,10,FALSE)=0,"",VLOOKUP($A192,'Annex 2 EHV charges'!$D:$O,10,FALSE)),"")</f>
        <v/>
      </c>
      <c r="G192" s="118" t="str">
        <f>IFERROR(IF(VLOOKUP($A192,'Annex 2 EHV charges'!$D:$O,11,FALSE)=0,"",VLOOKUP($A192,'Annex 2 EHV charges'!$D:$O,11,FALSE)),"")</f>
        <v/>
      </c>
      <c r="H192" s="118" t="str">
        <f>IFERROR(IF(VLOOKUP($A192,'Annex 2 EHV charges'!$D:$O,12,FALSE)=0,"",VLOOKUP($A192,'Annex 2 EHV charges'!$D:$O,12,FALSE)),"")</f>
        <v/>
      </c>
    </row>
    <row r="193" spans="1:8" x14ac:dyDescent="0.2">
      <c r="A193" s="115" t="str">
        <f t="array" ref="A193">IFERROR(INDEX('Annex 2 EHV charges'!$D$11:$D$259, MATCH(0, IF(ISBLANK('Annex 2 EHV charges'!$D$11:$D$259),1, COUNTIF(A$4:$A192, 'Annex 2 EHV charges'!$D$11:$D$259)), 0)),"")</f>
        <v/>
      </c>
      <c r="B193" s="114" t="str">
        <f>IF($A193="","",VLOOKUP($A193,'Annex 2 EHV charges'!$D:$O,2,0))</f>
        <v/>
      </c>
      <c r="C193" s="115" t="str">
        <f>IF($A193="","",VLOOKUP($A193,'Annex 2 EHV charges'!$D:$O,3,0))</f>
        <v/>
      </c>
      <c r="D193" s="114" t="str">
        <f>IF($A193="","",VLOOKUP($A193,'Annex 2 EHV charges'!$D:$O,4,0))</f>
        <v/>
      </c>
      <c r="E193" s="116" t="str">
        <f>IFERROR(IF(VLOOKUP($A193,'Annex 2 EHV charges'!$D:$O,9,FALSE)=0,"",VLOOKUP($A193,'Annex 2 EHV charges'!$D:$O,9,FALSE)),"")</f>
        <v/>
      </c>
      <c r="F193" s="117" t="str">
        <f>IFERROR(IF(VLOOKUP($A193,'Annex 2 EHV charges'!$D:$O,10,FALSE)=0,"",VLOOKUP($A193,'Annex 2 EHV charges'!$D:$O,10,FALSE)),"")</f>
        <v/>
      </c>
      <c r="G193" s="118" t="str">
        <f>IFERROR(IF(VLOOKUP($A193,'Annex 2 EHV charges'!$D:$O,11,FALSE)=0,"",VLOOKUP($A193,'Annex 2 EHV charges'!$D:$O,11,FALSE)),"")</f>
        <v/>
      </c>
      <c r="H193" s="118" t="str">
        <f>IFERROR(IF(VLOOKUP($A193,'Annex 2 EHV charges'!$D:$O,12,FALSE)=0,"",VLOOKUP($A193,'Annex 2 EHV charges'!$D:$O,12,FALSE)),"")</f>
        <v/>
      </c>
    </row>
    <row r="194" spans="1:8" x14ac:dyDescent="0.2">
      <c r="A194" s="115" t="str">
        <f t="array" ref="A194">IFERROR(INDEX('Annex 2 EHV charges'!$D$11:$D$259, MATCH(0, IF(ISBLANK('Annex 2 EHV charges'!$D$11:$D$259),1, COUNTIF(A$4:$A193, 'Annex 2 EHV charges'!$D$11:$D$259)), 0)),"")</f>
        <v/>
      </c>
      <c r="B194" s="114" t="str">
        <f>IF($A194="","",VLOOKUP($A194,'Annex 2 EHV charges'!$D:$O,2,0))</f>
        <v/>
      </c>
      <c r="C194" s="115" t="str">
        <f>IF($A194="","",VLOOKUP($A194,'Annex 2 EHV charges'!$D:$O,3,0))</f>
        <v/>
      </c>
      <c r="D194" s="114" t="str">
        <f>IF($A194="","",VLOOKUP($A194,'Annex 2 EHV charges'!$D:$O,4,0))</f>
        <v/>
      </c>
      <c r="E194" s="116" t="str">
        <f>IFERROR(IF(VLOOKUP($A194,'Annex 2 EHV charges'!$D:$O,9,FALSE)=0,"",VLOOKUP($A194,'Annex 2 EHV charges'!$D:$O,9,FALSE)),"")</f>
        <v/>
      </c>
      <c r="F194" s="117" t="str">
        <f>IFERROR(IF(VLOOKUP($A194,'Annex 2 EHV charges'!$D:$O,10,FALSE)=0,"",VLOOKUP($A194,'Annex 2 EHV charges'!$D:$O,10,FALSE)),"")</f>
        <v/>
      </c>
      <c r="G194" s="118" t="str">
        <f>IFERROR(IF(VLOOKUP($A194,'Annex 2 EHV charges'!$D:$O,11,FALSE)=0,"",VLOOKUP($A194,'Annex 2 EHV charges'!$D:$O,11,FALSE)),"")</f>
        <v/>
      </c>
      <c r="H194" s="118" t="str">
        <f>IFERROR(IF(VLOOKUP($A194,'Annex 2 EHV charges'!$D:$O,12,FALSE)=0,"",VLOOKUP($A194,'Annex 2 EHV charges'!$D:$O,12,FALSE)),"")</f>
        <v/>
      </c>
    </row>
    <row r="195" spans="1:8" x14ac:dyDescent="0.2">
      <c r="A195" s="115" t="str">
        <f t="array" ref="A195">IFERROR(INDEX('Annex 2 EHV charges'!$D$11:$D$259, MATCH(0, IF(ISBLANK('Annex 2 EHV charges'!$D$11:$D$259),1, COUNTIF(A$4:$A194, 'Annex 2 EHV charges'!$D$11:$D$259)), 0)),"")</f>
        <v/>
      </c>
      <c r="B195" s="114" t="str">
        <f>IF($A195="","",VLOOKUP($A195,'Annex 2 EHV charges'!$D:$O,2,0))</f>
        <v/>
      </c>
      <c r="C195" s="115" t="str">
        <f>IF($A195="","",VLOOKUP($A195,'Annex 2 EHV charges'!$D:$O,3,0))</f>
        <v/>
      </c>
      <c r="D195" s="114" t="str">
        <f>IF($A195="","",VLOOKUP($A195,'Annex 2 EHV charges'!$D:$O,4,0))</f>
        <v/>
      </c>
      <c r="E195" s="116" t="str">
        <f>IFERROR(IF(VLOOKUP($A195,'Annex 2 EHV charges'!$D:$O,9,FALSE)=0,"",VLOOKUP($A195,'Annex 2 EHV charges'!$D:$O,9,FALSE)),"")</f>
        <v/>
      </c>
      <c r="F195" s="117" t="str">
        <f>IFERROR(IF(VLOOKUP($A195,'Annex 2 EHV charges'!$D:$O,10,FALSE)=0,"",VLOOKUP($A195,'Annex 2 EHV charges'!$D:$O,10,FALSE)),"")</f>
        <v/>
      </c>
      <c r="G195" s="118" t="str">
        <f>IFERROR(IF(VLOOKUP($A195,'Annex 2 EHV charges'!$D:$O,11,FALSE)=0,"",VLOOKUP($A195,'Annex 2 EHV charges'!$D:$O,11,FALSE)),"")</f>
        <v/>
      </c>
      <c r="H195" s="118" t="str">
        <f>IFERROR(IF(VLOOKUP($A195,'Annex 2 EHV charges'!$D:$O,12,FALSE)=0,"",VLOOKUP($A195,'Annex 2 EHV charges'!$D:$O,12,FALSE)),"")</f>
        <v/>
      </c>
    </row>
    <row r="196" spans="1:8" x14ac:dyDescent="0.2">
      <c r="A196" s="115" t="str">
        <f t="array" ref="A196">IFERROR(INDEX('Annex 2 EHV charges'!$D$11:$D$259, MATCH(0, IF(ISBLANK('Annex 2 EHV charges'!$D$11:$D$259),1, COUNTIF(A$4:$A195, 'Annex 2 EHV charges'!$D$11:$D$259)), 0)),"")</f>
        <v/>
      </c>
      <c r="B196" s="114" t="str">
        <f>IF($A196="","",VLOOKUP($A196,'Annex 2 EHV charges'!$D:$O,2,0))</f>
        <v/>
      </c>
      <c r="C196" s="115" t="str">
        <f>IF($A196="","",VLOOKUP($A196,'Annex 2 EHV charges'!$D:$O,3,0))</f>
        <v/>
      </c>
      <c r="D196" s="114" t="str">
        <f>IF($A196="","",VLOOKUP($A196,'Annex 2 EHV charges'!$D:$O,4,0))</f>
        <v/>
      </c>
      <c r="E196" s="116" t="str">
        <f>IFERROR(IF(VLOOKUP($A196,'Annex 2 EHV charges'!$D:$O,9,FALSE)=0,"",VLOOKUP($A196,'Annex 2 EHV charges'!$D:$O,9,FALSE)),"")</f>
        <v/>
      </c>
      <c r="F196" s="117" t="str">
        <f>IFERROR(IF(VLOOKUP($A196,'Annex 2 EHV charges'!$D:$O,10,FALSE)=0,"",VLOOKUP($A196,'Annex 2 EHV charges'!$D:$O,10,FALSE)),"")</f>
        <v/>
      </c>
      <c r="G196" s="118" t="str">
        <f>IFERROR(IF(VLOOKUP($A196,'Annex 2 EHV charges'!$D:$O,11,FALSE)=0,"",VLOOKUP($A196,'Annex 2 EHV charges'!$D:$O,11,FALSE)),"")</f>
        <v/>
      </c>
      <c r="H196" s="118" t="str">
        <f>IFERROR(IF(VLOOKUP($A196,'Annex 2 EHV charges'!$D:$O,12,FALSE)=0,"",VLOOKUP($A196,'Annex 2 EHV charges'!$D:$O,12,FALSE)),"")</f>
        <v/>
      </c>
    </row>
    <row r="197" spans="1:8" x14ac:dyDescent="0.2">
      <c r="A197" s="115" t="str">
        <f t="array" ref="A197">IFERROR(INDEX('Annex 2 EHV charges'!$D$11:$D$259, MATCH(0, IF(ISBLANK('Annex 2 EHV charges'!$D$11:$D$259),1, COUNTIF(A$4:$A196, 'Annex 2 EHV charges'!$D$11:$D$259)), 0)),"")</f>
        <v/>
      </c>
      <c r="B197" s="114" t="str">
        <f>IF($A197="","",VLOOKUP($A197,'Annex 2 EHV charges'!$D:$O,2,0))</f>
        <v/>
      </c>
      <c r="C197" s="115" t="str">
        <f>IF($A197="","",VLOOKUP($A197,'Annex 2 EHV charges'!$D:$O,3,0))</f>
        <v/>
      </c>
      <c r="D197" s="114" t="str">
        <f>IF($A197="","",VLOOKUP($A197,'Annex 2 EHV charges'!$D:$O,4,0))</f>
        <v/>
      </c>
      <c r="E197" s="116" t="str">
        <f>IFERROR(IF(VLOOKUP($A197,'Annex 2 EHV charges'!$D:$O,9,FALSE)=0,"",VLOOKUP($A197,'Annex 2 EHV charges'!$D:$O,9,FALSE)),"")</f>
        <v/>
      </c>
      <c r="F197" s="117" t="str">
        <f>IFERROR(IF(VLOOKUP($A197,'Annex 2 EHV charges'!$D:$O,10,FALSE)=0,"",VLOOKUP($A197,'Annex 2 EHV charges'!$D:$O,10,FALSE)),"")</f>
        <v/>
      </c>
      <c r="G197" s="118" t="str">
        <f>IFERROR(IF(VLOOKUP($A197,'Annex 2 EHV charges'!$D:$O,11,FALSE)=0,"",VLOOKUP($A197,'Annex 2 EHV charges'!$D:$O,11,FALSE)),"")</f>
        <v/>
      </c>
      <c r="H197" s="118" t="str">
        <f>IFERROR(IF(VLOOKUP($A197,'Annex 2 EHV charges'!$D:$O,12,FALSE)=0,"",VLOOKUP($A197,'Annex 2 EHV charges'!$D:$O,12,FALSE)),"")</f>
        <v/>
      </c>
    </row>
    <row r="198" spans="1:8" x14ac:dyDescent="0.2">
      <c r="A198" s="115" t="str">
        <f t="array" ref="A198">IFERROR(INDEX('Annex 2 EHV charges'!$D$11:$D$259, MATCH(0, IF(ISBLANK('Annex 2 EHV charges'!$D$11:$D$259),1, COUNTIF(A$4:$A197, 'Annex 2 EHV charges'!$D$11:$D$259)), 0)),"")</f>
        <v/>
      </c>
      <c r="B198" s="114" t="str">
        <f>IF($A198="","",VLOOKUP($A198,'Annex 2 EHV charges'!$D:$O,2,0))</f>
        <v/>
      </c>
      <c r="C198" s="115" t="str">
        <f>IF($A198="","",VLOOKUP($A198,'Annex 2 EHV charges'!$D:$O,3,0))</f>
        <v/>
      </c>
      <c r="D198" s="114" t="str">
        <f>IF($A198="","",VLOOKUP($A198,'Annex 2 EHV charges'!$D:$O,4,0))</f>
        <v/>
      </c>
      <c r="E198" s="116" t="str">
        <f>IFERROR(IF(VLOOKUP($A198,'Annex 2 EHV charges'!$D:$O,9,FALSE)=0,"",VLOOKUP($A198,'Annex 2 EHV charges'!$D:$O,9,FALSE)),"")</f>
        <v/>
      </c>
      <c r="F198" s="117" t="str">
        <f>IFERROR(IF(VLOOKUP($A198,'Annex 2 EHV charges'!$D:$O,10,FALSE)=0,"",VLOOKUP($A198,'Annex 2 EHV charges'!$D:$O,10,FALSE)),"")</f>
        <v/>
      </c>
      <c r="G198" s="118" t="str">
        <f>IFERROR(IF(VLOOKUP($A198,'Annex 2 EHV charges'!$D:$O,11,FALSE)=0,"",VLOOKUP($A198,'Annex 2 EHV charges'!$D:$O,11,FALSE)),"")</f>
        <v/>
      </c>
      <c r="H198" s="118" t="str">
        <f>IFERROR(IF(VLOOKUP($A198,'Annex 2 EHV charges'!$D:$O,12,FALSE)=0,"",VLOOKUP($A198,'Annex 2 EHV charges'!$D:$O,12,FALSE)),"")</f>
        <v/>
      </c>
    </row>
    <row r="199" spans="1:8" x14ac:dyDescent="0.2">
      <c r="A199" s="115" t="str">
        <f t="array" ref="A199">IFERROR(INDEX('Annex 2 EHV charges'!$D$11:$D$259, MATCH(0, IF(ISBLANK('Annex 2 EHV charges'!$D$11:$D$259),1, COUNTIF(A$4:$A198, 'Annex 2 EHV charges'!$D$11:$D$259)), 0)),"")</f>
        <v/>
      </c>
      <c r="B199" s="114" t="str">
        <f>IF($A199="","",VLOOKUP($A199,'Annex 2 EHV charges'!$D:$O,2,0))</f>
        <v/>
      </c>
      <c r="C199" s="115" t="str">
        <f>IF($A199="","",VLOOKUP($A199,'Annex 2 EHV charges'!$D:$O,3,0))</f>
        <v/>
      </c>
      <c r="D199" s="114" t="str">
        <f>IF($A199="","",VLOOKUP($A199,'Annex 2 EHV charges'!$D:$O,4,0))</f>
        <v/>
      </c>
      <c r="E199" s="116" t="str">
        <f>IFERROR(IF(VLOOKUP($A199,'Annex 2 EHV charges'!$D:$O,9,FALSE)=0,"",VLOOKUP($A199,'Annex 2 EHV charges'!$D:$O,9,FALSE)),"")</f>
        <v/>
      </c>
      <c r="F199" s="117" t="str">
        <f>IFERROR(IF(VLOOKUP($A199,'Annex 2 EHV charges'!$D:$O,10,FALSE)=0,"",VLOOKUP($A199,'Annex 2 EHV charges'!$D:$O,10,FALSE)),"")</f>
        <v/>
      </c>
      <c r="G199" s="118" t="str">
        <f>IFERROR(IF(VLOOKUP($A199,'Annex 2 EHV charges'!$D:$O,11,FALSE)=0,"",VLOOKUP($A199,'Annex 2 EHV charges'!$D:$O,11,FALSE)),"")</f>
        <v/>
      </c>
      <c r="H199" s="118" t="str">
        <f>IFERROR(IF(VLOOKUP($A199,'Annex 2 EHV charges'!$D:$O,12,FALSE)=0,"",VLOOKUP($A199,'Annex 2 EHV charges'!$D:$O,12,FALSE)),"")</f>
        <v/>
      </c>
    </row>
    <row r="200" spans="1:8" x14ac:dyDescent="0.2">
      <c r="A200" s="115" t="str">
        <f t="array" ref="A200">IFERROR(INDEX('Annex 2 EHV charges'!$D$11:$D$259, MATCH(0, IF(ISBLANK('Annex 2 EHV charges'!$D$11:$D$259),1, COUNTIF(A$4:$A199, 'Annex 2 EHV charges'!$D$11:$D$259)), 0)),"")</f>
        <v/>
      </c>
      <c r="B200" s="114" t="str">
        <f>IF($A200="","",VLOOKUP($A200,'Annex 2 EHV charges'!$D:$O,2,0))</f>
        <v/>
      </c>
      <c r="C200" s="115" t="str">
        <f>IF($A200="","",VLOOKUP($A200,'Annex 2 EHV charges'!$D:$O,3,0))</f>
        <v/>
      </c>
      <c r="D200" s="114" t="str">
        <f>IF($A200="","",VLOOKUP($A200,'Annex 2 EHV charges'!$D:$O,4,0))</f>
        <v/>
      </c>
      <c r="E200" s="116" t="str">
        <f>IFERROR(IF(VLOOKUP($A200,'Annex 2 EHV charges'!$D:$O,9,FALSE)=0,"",VLOOKUP($A200,'Annex 2 EHV charges'!$D:$O,9,FALSE)),"")</f>
        <v/>
      </c>
      <c r="F200" s="117" t="str">
        <f>IFERROR(IF(VLOOKUP($A200,'Annex 2 EHV charges'!$D:$O,10,FALSE)=0,"",VLOOKUP($A200,'Annex 2 EHV charges'!$D:$O,10,FALSE)),"")</f>
        <v/>
      </c>
      <c r="G200" s="118" t="str">
        <f>IFERROR(IF(VLOOKUP($A200,'Annex 2 EHV charges'!$D:$O,11,FALSE)=0,"",VLOOKUP($A200,'Annex 2 EHV charges'!$D:$O,11,FALSE)),"")</f>
        <v/>
      </c>
      <c r="H200" s="118" t="str">
        <f>IFERROR(IF(VLOOKUP($A200,'Annex 2 EHV charges'!$D:$O,12,FALSE)=0,"",VLOOKUP($A200,'Annex 2 EHV charges'!$D:$O,12,FALSE)),"")</f>
        <v/>
      </c>
    </row>
    <row r="201" spans="1:8" x14ac:dyDescent="0.2">
      <c r="A201" s="115" t="str">
        <f t="array" ref="A201">IFERROR(INDEX('Annex 2 EHV charges'!$D$11:$D$259, MATCH(0, IF(ISBLANK('Annex 2 EHV charges'!$D$11:$D$259),1, COUNTIF(A$4:$A200, 'Annex 2 EHV charges'!$D$11:$D$259)), 0)),"")</f>
        <v/>
      </c>
      <c r="B201" s="114" t="str">
        <f>IF($A201="","",VLOOKUP($A201,'Annex 2 EHV charges'!$D:$O,2,0))</f>
        <v/>
      </c>
      <c r="C201" s="115" t="str">
        <f>IF($A201="","",VLOOKUP($A201,'Annex 2 EHV charges'!$D:$O,3,0))</f>
        <v/>
      </c>
      <c r="D201" s="114" t="str">
        <f>IF($A201="","",VLOOKUP($A201,'Annex 2 EHV charges'!$D:$O,4,0))</f>
        <v/>
      </c>
      <c r="E201" s="116" t="str">
        <f>IFERROR(IF(VLOOKUP($A201,'Annex 2 EHV charges'!$D:$O,9,FALSE)=0,"",VLOOKUP($A201,'Annex 2 EHV charges'!$D:$O,9,FALSE)),"")</f>
        <v/>
      </c>
      <c r="F201" s="117" t="str">
        <f>IFERROR(IF(VLOOKUP($A201,'Annex 2 EHV charges'!$D:$O,10,FALSE)=0,"",VLOOKUP($A201,'Annex 2 EHV charges'!$D:$O,10,FALSE)),"")</f>
        <v/>
      </c>
      <c r="G201" s="118" t="str">
        <f>IFERROR(IF(VLOOKUP($A201,'Annex 2 EHV charges'!$D:$O,11,FALSE)=0,"",VLOOKUP($A201,'Annex 2 EHV charges'!$D:$O,11,FALSE)),"")</f>
        <v/>
      </c>
      <c r="H201" s="118" t="str">
        <f>IFERROR(IF(VLOOKUP($A201,'Annex 2 EHV charges'!$D:$O,12,FALSE)=0,"",VLOOKUP($A201,'Annex 2 EHV charges'!$D:$O,12,FALSE)),"")</f>
        <v/>
      </c>
    </row>
    <row r="202" spans="1:8" x14ac:dyDescent="0.2">
      <c r="A202" s="115" t="str">
        <f t="array" ref="A202">IFERROR(INDEX('Annex 2 EHV charges'!$D$11:$D$259, MATCH(0, IF(ISBLANK('Annex 2 EHV charges'!$D$11:$D$259),1, COUNTIF(A$4:$A201, 'Annex 2 EHV charges'!$D$11:$D$259)), 0)),"")</f>
        <v/>
      </c>
      <c r="B202" s="114" t="str">
        <f>IF($A202="","",VLOOKUP($A202,'Annex 2 EHV charges'!$D:$O,2,0))</f>
        <v/>
      </c>
      <c r="C202" s="115" t="str">
        <f>IF($A202="","",VLOOKUP($A202,'Annex 2 EHV charges'!$D:$O,3,0))</f>
        <v/>
      </c>
      <c r="D202" s="114" t="str">
        <f>IF($A202="","",VLOOKUP($A202,'Annex 2 EHV charges'!$D:$O,4,0))</f>
        <v/>
      </c>
      <c r="E202" s="116" t="str">
        <f>IFERROR(IF(VLOOKUP($A202,'Annex 2 EHV charges'!$D:$O,9,FALSE)=0,"",VLOOKUP($A202,'Annex 2 EHV charges'!$D:$O,9,FALSE)),"")</f>
        <v/>
      </c>
      <c r="F202" s="117" t="str">
        <f>IFERROR(IF(VLOOKUP($A202,'Annex 2 EHV charges'!$D:$O,10,FALSE)=0,"",VLOOKUP($A202,'Annex 2 EHV charges'!$D:$O,10,FALSE)),"")</f>
        <v/>
      </c>
      <c r="G202" s="118" t="str">
        <f>IFERROR(IF(VLOOKUP($A202,'Annex 2 EHV charges'!$D:$O,11,FALSE)=0,"",VLOOKUP($A202,'Annex 2 EHV charges'!$D:$O,11,FALSE)),"")</f>
        <v/>
      </c>
      <c r="H202" s="118" t="str">
        <f>IFERROR(IF(VLOOKUP($A202,'Annex 2 EHV charges'!$D:$O,12,FALSE)=0,"",VLOOKUP($A202,'Annex 2 EHV charges'!$D:$O,12,FALSE)),"")</f>
        <v/>
      </c>
    </row>
    <row r="203" spans="1:8" x14ac:dyDescent="0.2">
      <c r="A203" s="115" t="str">
        <f t="array" ref="A203">IFERROR(INDEX('Annex 2 EHV charges'!$D$11:$D$259, MATCH(0, IF(ISBLANK('Annex 2 EHV charges'!$D$11:$D$259),1, COUNTIF(A$4:$A202, 'Annex 2 EHV charges'!$D$11:$D$259)), 0)),"")</f>
        <v/>
      </c>
      <c r="B203" s="114" t="str">
        <f>IF($A203="","",VLOOKUP($A203,'Annex 2 EHV charges'!$D:$O,2,0))</f>
        <v/>
      </c>
      <c r="C203" s="115" t="str">
        <f>IF($A203="","",VLOOKUP($A203,'Annex 2 EHV charges'!$D:$O,3,0))</f>
        <v/>
      </c>
      <c r="D203" s="114" t="str">
        <f>IF($A203="","",VLOOKUP($A203,'Annex 2 EHV charges'!$D:$O,4,0))</f>
        <v/>
      </c>
      <c r="E203" s="116" t="str">
        <f>IFERROR(IF(VLOOKUP($A203,'Annex 2 EHV charges'!$D:$O,9,FALSE)=0,"",VLOOKUP($A203,'Annex 2 EHV charges'!$D:$O,9,FALSE)),"")</f>
        <v/>
      </c>
      <c r="F203" s="117" t="str">
        <f>IFERROR(IF(VLOOKUP($A203,'Annex 2 EHV charges'!$D:$O,10,FALSE)=0,"",VLOOKUP($A203,'Annex 2 EHV charges'!$D:$O,10,FALSE)),"")</f>
        <v/>
      </c>
      <c r="G203" s="118" t="str">
        <f>IFERROR(IF(VLOOKUP($A203,'Annex 2 EHV charges'!$D:$O,11,FALSE)=0,"",VLOOKUP($A203,'Annex 2 EHV charges'!$D:$O,11,FALSE)),"")</f>
        <v/>
      </c>
      <c r="H203" s="118" t="str">
        <f>IFERROR(IF(VLOOKUP($A203,'Annex 2 EHV charges'!$D:$O,12,FALSE)=0,"",VLOOKUP($A203,'Annex 2 EHV charges'!$D:$O,12,FALSE)),"")</f>
        <v/>
      </c>
    </row>
    <row r="204" spans="1:8" x14ac:dyDescent="0.2">
      <c r="A204" s="115" t="str">
        <f t="array" ref="A204">IFERROR(INDEX('Annex 2 EHV charges'!$D$11:$D$259, MATCH(0, IF(ISBLANK('Annex 2 EHV charges'!$D$11:$D$259),1, COUNTIF(A$4:$A203, 'Annex 2 EHV charges'!$D$11:$D$259)), 0)),"")</f>
        <v/>
      </c>
      <c r="B204" s="114" t="str">
        <f>IF($A204="","",VLOOKUP($A204,'Annex 2 EHV charges'!$D:$O,2,0))</f>
        <v/>
      </c>
      <c r="C204" s="115" t="str">
        <f>IF($A204="","",VLOOKUP($A204,'Annex 2 EHV charges'!$D:$O,3,0))</f>
        <v/>
      </c>
      <c r="D204" s="114" t="str">
        <f>IF($A204="","",VLOOKUP($A204,'Annex 2 EHV charges'!$D:$O,4,0))</f>
        <v/>
      </c>
      <c r="E204" s="116" t="str">
        <f>IFERROR(IF(VLOOKUP($A204,'Annex 2 EHV charges'!$D:$O,9,FALSE)=0,"",VLOOKUP($A204,'Annex 2 EHV charges'!$D:$O,9,FALSE)),"")</f>
        <v/>
      </c>
      <c r="F204" s="117" t="str">
        <f>IFERROR(IF(VLOOKUP($A204,'Annex 2 EHV charges'!$D:$O,10,FALSE)=0,"",VLOOKUP($A204,'Annex 2 EHV charges'!$D:$O,10,FALSE)),"")</f>
        <v/>
      </c>
      <c r="G204" s="118" t="str">
        <f>IFERROR(IF(VLOOKUP($A204,'Annex 2 EHV charges'!$D:$O,11,FALSE)=0,"",VLOOKUP($A204,'Annex 2 EHV charges'!$D:$O,11,FALSE)),"")</f>
        <v/>
      </c>
      <c r="H204" s="118" t="str">
        <f>IFERROR(IF(VLOOKUP($A204,'Annex 2 EHV charges'!$D:$O,12,FALSE)=0,"",VLOOKUP($A204,'Annex 2 EHV charges'!$D:$O,12,FALSE)),"")</f>
        <v/>
      </c>
    </row>
    <row r="205" spans="1:8" x14ac:dyDescent="0.2">
      <c r="A205" s="115" t="str">
        <f t="array" ref="A205">IFERROR(INDEX('Annex 2 EHV charges'!$D$11:$D$259, MATCH(0, IF(ISBLANK('Annex 2 EHV charges'!$D$11:$D$259),1, COUNTIF(A$4:$A204, 'Annex 2 EHV charges'!$D$11:$D$259)), 0)),"")</f>
        <v/>
      </c>
      <c r="B205" s="114" t="str">
        <f>IF($A205="","",VLOOKUP($A205,'Annex 2 EHV charges'!$D:$O,2,0))</f>
        <v/>
      </c>
      <c r="C205" s="115" t="str">
        <f>IF($A205="","",VLOOKUP($A205,'Annex 2 EHV charges'!$D:$O,3,0))</f>
        <v/>
      </c>
      <c r="D205" s="114" t="str">
        <f>IF($A205="","",VLOOKUP($A205,'Annex 2 EHV charges'!$D:$O,4,0))</f>
        <v/>
      </c>
      <c r="E205" s="116" t="str">
        <f>IFERROR(IF(VLOOKUP($A205,'Annex 2 EHV charges'!$D:$O,9,FALSE)=0,"",VLOOKUP($A205,'Annex 2 EHV charges'!$D:$O,9,FALSE)),"")</f>
        <v/>
      </c>
      <c r="F205" s="117" t="str">
        <f>IFERROR(IF(VLOOKUP($A205,'Annex 2 EHV charges'!$D:$O,10,FALSE)=0,"",VLOOKUP($A205,'Annex 2 EHV charges'!$D:$O,10,FALSE)),"")</f>
        <v/>
      </c>
      <c r="G205" s="118" t="str">
        <f>IFERROR(IF(VLOOKUP($A205,'Annex 2 EHV charges'!$D:$O,11,FALSE)=0,"",VLOOKUP($A205,'Annex 2 EHV charges'!$D:$O,11,FALSE)),"")</f>
        <v/>
      </c>
      <c r="H205" s="118" t="str">
        <f>IFERROR(IF(VLOOKUP($A205,'Annex 2 EHV charges'!$D:$O,12,FALSE)=0,"",VLOOKUP($A205,'Annex 2 EHV charges'!$D:$O,12,FALSE)),"")</f>
        <v/>
      </c>
    </row>
    <row r="206" spans="1:8" x14ac:dyDescent="0.2">
      <c r="A206" s="115" t="str">
        <f t="array" ref="A206">IFERROR(INDEX('Annex 2 EHV charges'!$D$11:$D$259, MATCH(0, IF(ISBLANK('Annex 2 EHV charges'!$D$11:$D$259),1, COUNTIF(A$4:$A205, 'Annex 2 EHV charges'!$D$11:$D$259)), 0)),"")</f>
        <v/>
      </c>
      <c r="B206" s="114" t="str">
        <f>IF($A206="","",VLOOKUP($A206,'Annex 2 EHV charges'!$D:$O,2,0))</f>
        <v/>
      </c>
      <c r="C206" s="115" t="str">
        <f>IF($A206="","",VLOOKUP($A206,'Annex 2 EHV charges'!$D:$O,3,0))</f>
        <v/>
      </c>
      <c r="D206" s="114" t="str">
        <f>IF($A206="","",VLOOKUP($A206,'Annex 2 EHV charges'!$D:$O,4,0))</f>
        <v/>
      </c>
      <c r="E206" s="116" t="str">
        <f>IFERROR(IF(VLOOKUP($A206,'Annex 2 EHV charges'!$D:$O,9,FALSE)=0,"",VLOOKUP($A206,'Annex 2 EHV charges'!$D:$O,9,FALSE)),"")</f>
        <v/>
      </c>
      <c r="F206" s="117" t="str">
        <f>IFERROR(IF(VLOOKUP($A206,'Annex 2 EHV charges'!$D:$O,10,FALSE)=0,"",VLOOKUP($A206,'Annex 2 EHV charges'!$D:$O,10,FALSE)),"")</f>
        <v/>
      </c>
      <c r="G206" s="118" t="str">
        <f>IFERROR(IF(VLOOKUP($A206,'Annex 2 EHV charges'!$D:$O,11,FALSE)=0,"",VLOOKUP($A206,'Annex 2 EHV charges'!$D:$O,11,FALSE)),"")</f>
        <v/>
      </c>
      <c r="H206" s="118" t="str">
        <f>IFERROR(IF(VLOOKUP($A206,'Annex 2 EHV charges'!$D:$O,12,FALSE)=0,"",VLOOKUP($A206,'Annex 2 EHV charges'!$D:$O,12,FALSE)),"")</f>
        <v/>
      </c>
    </row>
    <row r="207" spans="1:8" x14ac:dyDescent="0.2">
      <c r="A207" s="115" t="str">
        <f t="array" ref="A207">IFERROR(INDEX('Annex 2 EHV charges'!$D$11:$D$259, MATCH(0, IF(ISBLANK('Annex 2 EHV charges'!$D$11:$D$259),1, COUNTIF(A$4:$A206, 'Annex 2 EHV charges'!$D$11:$D$259)), 0)),"")</f>
        <v/>
      </c>
      <c r="B207" s="114" t="str">
        <f>IF($A207="","",VLOOKUP($A207,'Annex 2 EHV charges'!$D:$O,2,0))</f>
        <v/>
      </c>
      <c r="C207" s="115" t="str">
        <f>IF($A207="","",VLOOKUP($A207,'Annex 2 EHV charges'!$D:$O,3,0))</f>
        <v/>
      </c>
      <c r="D207" s="114" t="str">
        <f>IF($A207="","",VLOOKUP($A207,'Annex 2 EHV charges'!$D:$O,4,0))</f>
        <v/>
      </c>
      <c r="E207" s="116" t="str">
        <f>IFERROR(IF(VLOOKUP($A207,'Annex 2 EHV charges'!$D:$O,9,FALSE)=0,"",VLOOKUP($A207,'Annex 2 EHV charges'!$D:$O,9,FALSE)),"")</f>
        <v/>
      </c>
      <c r="F207" s="117" t="str">
        <f>IFERROR(IF(VLOOKUP($A207,'Annex 2 EHV charges'!$D:$O,10,FALSE)=0,"",VLOOKUP($A207,'Annex 2 EHV charges'!$D:$O,10,FALSE)),"")</f>
        <v/>
      </c>
      <c r="G207" s="118" t="str">
        <f>IFERROR(IF(VLOOKUP($A207,'Annex 2 EHV charges'!$D:$O,11,FALSE)=0,"",VLOOKUP($A207,'Annex 2 EHV charges'!$D:$O,11,FALSE)),"")</f>
        <v/>
      </c>
      <c r="H207" s="118" t="str">
        <f>IFERROR(IF(VLOOKUP($A207,'Annex 2 EHV charges'!$D:$O,12,FALSE)=0,"",VLOOKUP($A207,'Annex 2 EHV charges'!$D:$O,12,FALSE)),"")</f>
        <v/>
      </c>
    </row>
    <row r="208" spans="1:8" x14ac:dyDescent="0.2">
      <c r="A208" s="115" t="str">
        <f t="array" ref="A208">IFERROR(INDEX('Annex 2 EHV charges'!$D$11:$D$259, MATCH(0, IF(ISBLANK('Annex 2 EHV charges'!$D$11:$D$259),1, COUNTIF(A$4:$A207, 'Annex 2 EHV charges'!$D$11:$D$259)), 0)),"")</f>
        <v/>
      </c>
      <c r="B208" s="114" t="str">
        <f>IF($A208="","",VLOOKUP($A208,'Annex 2 EHV charges'!$D:$O,2,0))</f>
        <v/>
      </c>
      <c r="C208" s="115" t="str">
        <f>IF($A208="","",VLOOKUP($A208,'Annex 2 EHV charges'!$D:$O,3,0))</f>
        <v/>
      </c>
      <c r="D208" s="114" t="str">
        <f>IF($A208="","",VLOOKUP($A208,'Annex 2 EHV charges'!$D:$O,4,0))</f>
        <v/>
      </c>
      <c r="E208" s="116" t="str">
        <f>IFERROR(IF(VLOOKUP($A208,'Annex 2 EHV charges'!$D:$O,9,FALSE)=0,"",VLOOKUP($A208,'Annex 2 EHV charges'!$D:$O,9,FALSE)),"")</f>
        <v/>
      </c>
      <c r="F208" s="117" t="str">
        <f>IFERROR(IF(VLOOKUP($A208,'Annex 2 EHV charges'!$D:$O,10,FALSE)=0,"",VLOOKUP($A208,'Annex 2 EHV charges'!$D:$O,10,FALSE)),"")</f>
        <v/>
      </c>
      <c r="G208" s="118" t="str">
        <f>IFERROR(IF(VLOOKUP($A208,'Annex 2 EHV charges'!$D:$O,11,FALSE)=0,"",VLOOKUP($A208,'Annex 2 EHV charges'!$D:$O,11,FALSE)),"")</f>
        <v/>
      </c>
      <c r="H208" s="118" t="str">
        <f>IFERROR(IF(VLOOKUP($A208,'Annex 2 EHV charges'!$D:$O,12,FALSE)=0,"",VLOOKUP($A208,'Annex 2 EHV charges'!$D:$O,12,FALSE)),"")</f>
        <v/>
      </c>
    </row>
    <row r="209" spans="1:8" x14ac:dyDescent="0.2">
      <c r="A209" s="115" t="str">
        <f t="array" ref="A209">IFERROR(INDEX('Annex 2 EHV charges'!$D$11:$D$259, MATCH(0, IF(ISBLANK('Annex 2 EHV charges'!$D$11:$D$259),1, COUNTIF(A$4:$A208, 'Annex 2 EHV charges'!$D$11:$D$259)), 0)),"")</f>
        <v/>
      </c>
      <c r="B209" s="114" t="str">
        <f>IF($A209="","",VLOOKUP($A209,'Annex 2 EHV charges'!$D:$O,2,0))</f>
        <v/>
      </c>
      <c r="C209" s="115" t="str">
        <f>IF($A209="","",VLOOKUP($A209,'Annex 2 EHV charges'!$D:$O,3,0))</f>
        <v/>
      </c>
      <c r="D209" s="114" t="str">
        <f>IF($A209="","",VLOOKUP($A209,'Annex 2 EHV charges'!$D:$O,4,0))</f>
        <v/>
      </c>
      <c r="E209" s="116" t="str">
        <f>IFERROR(IF(VLOOKUP($A209,'Annex 2 EHV charges'!$D:$O,9,FALSE)=0,"",VLOOKUP($A209,'Annex 2 EHV charges'!$D:$O,9,FALSE)),"")</f>
        <v/>
      </c>
      <c r="F209" s="117" t="str">
        <f>IFERROR(IF(VLOOKUP($A209,'Annex 2 EHV charges'!$D:$O,10,FALSE)=0,"",VLOOKUP($A209,'Annex 2 EHV charges'!$D:$O,10,FALSE)),"")</f>
        <v/>
      </c>
      <c r="G209" s="118" t="str">
        <f>IFERROR(IF(VLOOKUP($A209,'Annex 2 EHV charges'!$D:$O,11,FALSE)=0,"",VLOOKUP($A209,'Annex 2 EHV charges'!$D:$O,11,FALSE)),"")</f>
        <v/>
      </c>
      <c r="H209" s="118" t="str">
        <f>IFERROR(IF(VLOOKUP($A209,'Annex 2 EHV charges'!$D:$O,12,FALSE)=0,"",VLOOKUP($A209,'Annex 2 EHV charges'!$D:$O,12,FALSE)),"")</f>
        <v/>
      </c>
    </row>
    <row r="210" spans="1:8" x14ac:dyDescent="0.2">
      <c r="A210" s="115" t="str">
        <f t="array" ref="A210">IFERROR(INDEX('Annex 2 EHV charges'!$D$11:$D$259, MATCH(0, IF(ISBLANK('Annex 2 EHV charges'!$D$11:$D$259),1, COUNTIF(A$4:$A209, 'Annex 2 EHV charges'!$D$11:$D$259)), 0)),"")</f>
        <v/>
      </c>
      <c r="B210" s="114" t="str">
        <f>IF($A210="","",VLOOKUP($A210,'Annex 2 EHV charges'!$D:$O,2,0))</f>
        <v/>
      </c>
      <c r="C210" s="115" t="str">
        <f>IF($A210="","",VLOOKUP($A210,'Annex 2 EHV charges'!$D:$O,3,0))</f>
        <v/>
      </c>
      <c r="D210" s="114" t="str">
        <f>IF($A210="","",VLOOKUP($A210,'Annex 2 EHV charges'!$D:$O,4,0))</f>
        <v/>
      </c>
      <c r="E210" s="116" t="str">
        <f>IFERROR(IF(VLOOKUP($A210,'Annex 2 EHV charges'!$D:$O,9,FALSE)=0,"",VLOOKUP($A210,'Annex 2 EHV charges'!$D:$O,9,FALSE)),"")</f>
        <v/>
      </c>
      <c r="F210" s="117" t="str">
        <f>IFERROR(IF(VLOOKUP($A210,'Annex 2 EHV charges'!$D:$O,10,FALSE)=0,"",VLOOKUP($A210,'Annex 2 EHV charges'!$D:$O,10,FALSE)),"")</f>
        <v/>
      </c>
      <c r="G210" s="118" t="str">
        <f>IFERROR(IF(VLOOKUP($A210,'Annex 2 EHV charges'!$D:$O,11,FALSE)=0,"",VLOOKUP($A210,'Annex 2 EHV charges'!$D:$O,11,FALSE)),"")</f>
        <v/>
      </c>
      <c r="H210" s="118" t="str">
        <f>IFERROR(IF(VLOOKUP($A210,'Annex 2 EHV charges'!$D:$O,12,FALSE)=0,"",VLOOKUP($A210,'Annex 2 EHV charges'!$D:$O,12,FALSE)),"")</f>
        <v/>
      </c>
    </row>
    <row r="211" spans="1:8" x14ac:dyDescent="0.2">
      <c r="A211" s="115" t="str">
        <f t="array" ref="A211">IFERROR(INDEX('Annex 2 EHV charges'!$D$11:$D$259, MATCH(0, IF(ISBLANK('Annex 2 EHV charges'!$D$11:$D$259),1, COUNTIF(A$4:$A210, 'Annex 2 EHV charges'!$D$11:$D$259)), 0)),"")</f>
        <v/>
      </c>
      <c r="B211" s="114" t="str">
        <f>IF($A211="","",VLOOKUP($A211,'Annex 2 EHV charges'!$D:$O,2,0))</f>
        <v/>
      </c>
      <c r="C211" s="115" t="str">
        <f>IF($A211="","",VLOOKUP($A211,'Annex 2 EHV charges'!$D:$O,3,0))</f>
        <v/>
      </c>
      <c r="D211" s="114" t="str">
        <f>IF($A211="","",VLOOKUP($A211,'Annex 2 EHV charges'!$D:$O,4,0))</f>
        <v/>
      </c>
      <c r="E211" s="116" t="str">
        <f>IFERROR(IF(VLOOKUP($A211,'Annex 2 EHV charges'!$D:$O,9,FALSE)=0,"",VLOOKUP($A211,'Annex 2 EHV charges'!$D:$O,9,FALSE)),"")</f>
        <v/>
      </c>
      <c r="F211" s="117" t="str">
        <f>IFERROR(IF(VLOOKUP($A211,'Annex 2 EHV charges'!$D:$O,10,FALSE)=0,"",VLOOKUP($A211,'Annex 2 EHV charges'!$D:$O,10,FALSE)),"")</f>
        <v/>
      </c>
      <c r="G211" s="118" t="str">
        <f>IFERROR(IF(VLOOKUP($A211,'Annex 2 EHV charges'!$D:$O,11,FALSE)=0,"",VLOOKUP($A211,'Annex 2 EHV charges'!$D:$O,11,FALSE)),"")</f>
        <v/>
      </c>
      <c r="H211" s="118" t="str">
        <f>IFERROR(IF(VLOOKUP($A211,'Annex 2 EHV charges'!$D:$O,12,FALSE)=0,"",VLOOKUP($A211,'Annex 2 EHV charges'!$D:$O,12,FALSE)),"")</f>
        <v/>
      </c>
    </row>
    <row r="212" spans="1:8" x14ac:dyDescent="0.2">
      <c r="A212" s="115" t="str">
        <f t="array" ref="A212">IFERROR(INDEX('Annex 2 EHV charges'!$D$11:$D$259, MATCH(0, IF(ISBLANK('Annex 2 EHV charges'!$D$11:$D$259),1, COUNTIF(A$4:$A211, 'Annex 2 EHV charges'!$D$11:$D$259)), 0)),"")</f>
        <v/>
      </c>
      <c r="B212" s="114" t="str">
        <f>IF($A212="","",VLOOKUP($A212,'Annex 2 EHV charges'!$D:$O,2,0))</f>
        <v/>
      </c>
      <c r="C212" s="115" t="str">
        <f>IF($A212="","",VLOOKUP($A212,'Annex 2 EHV charges'!$D:$O,3,0))</f>
        <v/>
      </c>
      <c r="D212" s="114" t="str">
        <f>IF($A212="","",VLOOKUP($A212,'Annex 2 EHV charges'!$D:$O,4,0))</f>
        <v/>
      </c>
      <c r="E212" s="116" t="str">
        <f>IFERROR(IF(VLOOKUP($A212,'Annex 2 EHV charges'!$D:$O,9,FALSE)=0,"",VLOOKUP($A212,'Annex 2 EHV charges'!$D:$O,9,FALSE)),"")</f>
        <v/>
      </c>
      <c r="F212" s="117" t="str">
        <f>IFERROR(IF(VLOOKUP($A212,'Annex 2 EHV charges'!$D:$O,10,FALSE)=0,"",VLOOKUP($A212,'Annex 2 EHV charges'!$D:$O,10,FALSE)),"")</f>
        <v/>
      </c>
      <c r="G212" s="118" t="str">
        <f>IFERROR(IF(VLOOKUP($A212,'Annex 2 EHV charges'!$D:$O,11,FALSE)=0,"",VLOOKUP($A212,'Annex 2 EHV charges'!$D:$O,11,FALSE)),"")</f>
        <v/>
      </c>
      <c r="H212" s="118" t="str">
        <f>IFERROR(IF(VLOOKUP($A212,'Annex 2 EHV charges'!$D:$O,12,FALSE)=0,"",VLOOKUP($A212,'Annex 2 EHV charges'!$D:$O,12,FALSE)),"")</f>
        <v/>
      </c>
    </row>
    <row r="213" spans="1:8" x14ac:dyDescent="0.2">
      <c r="A213" s="115" t="str">
        <f t="array" ref="A213">IFERROR(INDEX('Annex 2 EHV charges'!$D$11:$D$259, MATCH(0, IF(ISBLANK('Annex 2 EHV charges'!$D$11:$D$259),1, COUNTIF(A$4:$A212, 'Annex 2 EHV charges'!$D$11:$D$259)), 0)),"")</f>
        <v/>
      </c>
      <c r="B213" s="114" t="str">
        <f>IF($A213="","",VLOOKUP($A213,'Annex 2 EHV charges'!$D:$O,2,0))</f>
        <v/>
      </c>
      <c r="C213" s="115" t="str">
        <f>IF($A213="","",VLOOKUP($A213,'Annex 2 EHV charges'!$D:$O,3,0))</f>
        <v/>
      </c>
      <c r="D213" s="114" t="str">
        <f>IF($A213="","",VLOOKUP($A213,'Annex 2 EHV charges'!$D:$O,4,0))</f>
        <v/>
      </c>
      <c r="E213" s="116" t="str">
        <f>IFERROR(IF(VLOOKUP($A213,'Annex 2 EHV charges'!$D:$O,9,FALSE)=0,"",VLOOKUP($A213,'Annex 2 EHV charges'!$D:$O,9,FALSE)),"")</f>
        <v/>
      </c>
      <c r="F213" s="117" t="str">
        <f>IFERROR(IF(VLOOKUP($A213,'Annex 2 EHV charges'!$D:$O,10,FALSE)=0,"",VLOOKUP($A213,'Annex 2 EHV charges'!$D:$O,10,FALSE)),"")</f>
        <v/>
      </c>
      <c r="G213" s="118" t="str">
        <f>IFERROR(IF(VLOOKUP($A213,'Annex 2 EHV charges'!$D:$O,11,FALSE)=0,"",VLOOKUP($A213,'Annex 2 EHV charges'!$D:$O,11,FALSE)),"")</f>
        <v/>
      </c>
      <c r="H213" s="118" t="str">
        <f>IFERROR(IF(VLOOKUP($A213,'Annex 2 EHV charges'!$D:$O,12,FALSE)=0,"",VLOOKUP($A213,'Annex 2 EHV charges'!$D:$O,12,FALSE)),"")</f>
        <v/>
      </c>
    </row>
    <row r="214" spans="1:8" x14ac:dyDescent="0.2">
      <c r="A214" s="115" t="str">
        <f t="array" ref="A214">IFERROR(INDEX('Annex 2 EHV charges'!$D$11:$D$259, MATCH(0, IF(ISBLANK('Annex 2 EHV charges'!$D$11:$D$259),1, COUNTIF(A$4:$A213, 'Annex 2 EHV charges'!$D$11:$D$259)), 0)),"")</f>
        <v/>
      </c>
      <c r="B214" s="114" t="str">
        <f>IF($A214="","",VLOOKUP($A214,'Annex 2 EHV charges'!$D:$O,2,0))</f>
        <v/>
      </c>
      <c r="C214" s="115" t="str">
        <f>IF($A214="","",VLOOKUP($A214,'Annex 2 EHV charges'!$D:$O,3,0))</f>
        <v/>
      </c>
      <c r="D214" s="114" t="str">
        <f>IF($A214="","",VLOOKUP($A214,'Annex 2 EHV charges'!$D:$O,4,0))</f>
        <v/>
      </c>
      <c r="E214" s="116" t="str">
        <f>IFERROR(IF(VLOOKUP($A214,'Annex 2 EHV charges'!$D:$O,9,FALSE)=0,"",VLOOKUP($A214,'Annex 2 EHV charges'!$D:$O,9,FALSE)),"")</f>
        <v/>
      </c>
      <c r="F214" s="117" t="str">
        <f>IFERROR(IF(VLOOKUP($A214,'Annex 2 EHV charges'!$D:$O,10,FALSE)=0,"",VLOOKUP($A214,'Annex 2 EHV charges'!$D:$O,10,FALSE)),"")</f>
        <v/>
      </c>
      <c r="G214" s="118" t="str">
        <f>IFERROR(IF(VLOOKUP($A214,'Annex 2 EHV charges'!$D:$O,11,FALSE)=0,"",VLOOKUP($A214,'Annex 2 EHV charges'!$D:$O,11,FALSE)),"")</f>
        <v/>
      </c>
      <c r="H214" s="118" t="str">
        <f>IFERROR(IF(VLOOKUP($A214,'Annex 2 EHV charges'!$D:$O,12,FALSE)=0,"",VLOOKUP($A214,'Annex 2 EHV charges'!$D:$O,12,FALSE)),"")</f>
        <v/>
      </c>
    </row>
    <row r="215" spans="1:8" x14ac:dyDescent="0.2">
      <c r="A215" s="115" t="str">
        <f t="array" ref="A215">IFERROR(INDEX('Annex 2 EHV charges'!$D$11:$D$259, MATCH(0, IF(ISBLANK('Annex 2 EHV charges'!$D$11:$D$259),1, COUNTIF(A$4:$A214, 'Annex 2 EHV charges'!$D$11:$D$259)), 0)),"")</f>
        <v/>
      </c>
      <c r="B215" s="114" t="str">
        <f>IF($A215="","",VLOOKUP($A215,'Annex 2 EHV charges'!$D:$O,2,0))</f>
        <v/>
      </c>
      <c r="C215" s="115" t="str">
        <f>IF($A215="","",VLOOKUP($A215,'Annex 2 EHV charges'!$D:$O,3,0))</f>
        <v/>
      </c>
      <c r="D215" s="114" t="str">
        <f>IF($A215="","",VLOOKUP($A215,'Annex 2 EHV charges'!$D:$O,4,0))</f>
        <v/>
      </c>
      <c r="E215" s="116" t="str">
        <f>IFERROR(IF(VLOOKUP($A215,'Annex 2 EHV charges'!$D:$O,9,FALSE)=0,"",VLOOKUP($A215,'Annex 2 EHV charges'!$D:$O,9,FALSE)),"")</f>
        <v/>
      </c>
      <c r="F215" s="117" t="str">
        <f>IFERROR(IF(VLOOKUP($A215,'Annex 2 EHV charges'!$D:$O,10,FALSE)=0,"",VLOOKUP($A215,'Annex 2 EHV charges'!$D:$O,10,FALSE)),"")</f>
        <v/>
      </c>
      <c r="G215" s="118" t="str">
        <f>IFERROR(IF(VLOOKUP($A215,'Annex 2 EHV charges'!$D:$O,11,FALSE)=0,"",VLOOKUP($A215,'Annex 2 EHV charges'!$D:$O,11,FALSE)),"")</f>
        <v/>
      </c>
      <c r="H215" s="118" t="str">
        <f>IFERROR(IF(VLOOKUP($A215,'Annex 2 EHV charges'!$D:$O,12,FALSE)=0,"",VLOOKUP($A215,'Annex 2 EHV charges'!$D:$O,12,FALSE)),"")</f>
        <v/>
      </c>
    </row>
    <row r="216" spans="1:8" x14ac:dyDescent="0.2">
      <c r="A216" s="115" t="str">
        <f t="array" ref="A216">IFERROR(INDEX('Annex 2 EHV charges'!$D$11:$D$259, MATCH(0, IF(ISBLANK('Annex 2 EHV charges'!$D$11:$D$259),1, COUNTIF(A$4:$A215, 'Annex 2 EHV charges'!$D$11:$D$259)), 0)),"")</f>
        <v/>
      </c>
      <c r="B216" s="114" t="str">
        <f>IF($A216="","",VLOOKUP($A216,'Annex 2 EHV charges'!$D:$O,2,0))</f>
        <v/>
      </c>
      <c r="C216" s="115" t="str">
        <f>IF($A216="","",VLOOKUP($A216,'Annex 2 EHV charges'!$D:$O,3,0))</f>
        <v/>
      </c>
      <c r="D216" s="114" t="str">
        <f>IF($A216="","",VLOOKUP($A216,'Annex 2 EHV charges'!$D:$O,4,0))</f>
        <v/>
      </c>
      <c r="E216" s="116" t="str">
        <f>IFERROR(IF(VLOOKUP($A216,'Annex 2 EHV charges'!$D:$O,9,FALSE)=0,"",VLOOKUP($A216,'Annex 2 EHV charges'!$D:$O,9,FALSE)),"")</f>
        <v/>
      </c>
      <c r="F216" s="117" t="str">
        <f>IFERROR(IF(VLOOKUP($A216,'Annex 2 EHV charges'!$D:$O,10,FALSE)=0,"",VLOOKUP($A216,'Annex 2 EHV charges'!$D:$O,10,FALSE)),"")</f>
        <v/>
      </c>
      <c r="G216" s="118" t="str">
        <f>IFERROR(IF(VLOOKUP($A216,'Annex 2 EHV charges'!$D:$O,11,FALSE)=0,"",VLOOKUP($A216,'Annex 2 EHV charges'!$D:$O,11,FALSE)),"")</f>
        <v/>
      </c>
      <c r="H216" s="118" t="str">
        <f>IFERROR(IF(VLOOKUP($A216,'Annex 2 EHV charges'!$D:$O,12,FALSE)=0,"",VLOOKUP($A216,'Annex 2 EHV charges'!$D:$O,12,FALSE)),"")</f>
        <v/>
      </c>
    </row>
    <row r="217" spans="1:8" x14ac:dyDescent="0.2">
      <c r="A217" s="115" t="str">
        <f t="array" ref="A217">IFERROR(INDEX('Annex 2 EHV charges'!$D$11:$D$259, MATCH(0, IF(ISBLANK('Annex 2 EHV charges'!$D$11:$D$259),1, COUNTIF(A$4:$A216, 'Annex 2 EHV charges'!$D$11:$D$259)), 0)),"")</f>
        <v/>
      </c>
      <c r="B217" s="114" t="str">
        <f>IF($A217="","",VLOOKUP($A217,'Annex 2 EHV charges'!$D:$O,2,0))</f>
        <v/>
      </c>
      <c r="C217" s="115" t="str">
        <f>IF($A217="","",VLOOKUP($A217,'Annex 2 EHV charges'!$D:$O,3,0))</f>
        <v/>
      </c>
      <c r="D217" s="114" t="str">
        <f>IF($A217="","",VLOOKUP($A217,'Annex 2 EHV charges'!$D:$O,4,0))</f>
        <v/>
      </c>
      <c r="E217" s="116" t="str">
        <f>IFERROR(IF(VLOOKUP($A217,'Annex 2 EHV charges'!$D:$O,9,FALSE)=0,"",VLOOKUP($A217,'Annex 2 EHV charges'!$D:$O,9,FALSE)),"")</f>
        <v/>
      </c>
      <c r="F217" s="117" t="str">
        <f>IFERROR(IF(VLOOKUP($A217,'Annex 2 EHV charges'!$D:$O,10,FALSE)=0,"",VLOOKUP($A217,'Annex 2 EHV charges'!$D:$O,10,FALSE)),"")</f>
        <v/>
      </c>
      <c r="G217" s="118" t="str">
        <f>IFERROR(IF(VLOOKUP($A217,'Annex 2 EHV charges'!$D:$O,11,FALSE)=0,"",VLOOKUP($A217,'Annex 2 EHV charges'!$D:$O,11,FALSE)),"")</f>
        <v/>
      </c>
      <c r="H217" s="118" t="str">
        <f>IFERROR(IF(VLOOKUP($A217,'Annex 2 EHV charges'!$D:$O,12,FALSE)=0,"",VLOOKUP($A217,'Annex 2 EHV charges'!$D:$O,12,FALSE)),"")</f>
        <v/>
      </c>
    </row>
    <row r="218" spans="1:8" x14ac:dyDescent="0.2">
      <c r="A218" s="115" t="str">
        <f t="array" ref="A218">IFERROR(INDEX('Annex 2 EHV charges'!$D$11:$D$259, MATCH(0, IF(ISBLANK('Annex 2 EHV charges'!$D$11:$D$259),1, COUNTIF(A$4:$A217, 'Annex 2 EHV charges'!$D$11:$D$259)), 0)),"")</f>
        <v/>
      </c>
      <c r="B218" s="114" t="str">
        <f>IF($A218="","",VLOOKUP($A218,'Annex 2 EHV charges'!$D:$O,2,0))</f>
        <v/>
      </c>
      <c r="C218" s="115" t="str">
        <f>IF($A218="","",VLOOKUP($A218,'Annex 2 EHV charges'!$D:$O,3,0))</f>
        <v/>
      </c>
      <c r="D218" s="114" t="str">
        <f>IF($A218="","",VLOOKUP($A218,'Annex 2 EHV charges'!$D:$O,4,0))</f>
        <v/>
      </c>
      <c r="E218" s="116" t="str">
        <f>IFERROR(IF(VLOOKUP($A218,'Annex 2 EHV charges'!$D:$O,9,FALSE)=0,"",VLOOKUP($A218,'Annex 2 EHV charges'!$D:$O,9,FALSE)),"")</f>
        <v/>
      </c>
      <c r="F218" s="117" t="str">
        <f>IFERROR(IF(VLOOKUP($A218,'Annex 2 EHV charges'!$D:$O,10,FALSE)=0,"",VLOOKUP($A218,'Annex 2 EHV charges'!$D:$O,10,FALSE)),"")</f>
        <v/>
      </c>
      <c r="G218" s="118" t="str">
        <f>IFERROR(IF(VLOOKUP($A218,'Annex 2 EHV charges'!$D:$O,11,FALSE)=0,"",VLOOKUP($A218,'Annex 2 EHV charges'!$D:$O,11,FALSE)),"")</f>
        <v/>
      </c>
      <c r="H218" s="118" t="str">
        <f>IFERROR(IF(VLOOKUP($A218,'Annex 2 EHV charges'!$D:$O,12,FALSE)=0,"",VLOOKUP($A218,'Annex 2 EHV charges'!$D:$O,12,FALSE)),"")</f>
        <v/>
      </c>
    </row>
    <row r="219" spans="1:8" x14ac:dyDescent="0.2">
      <c r="A219" s="115" t="str">
        <f t="array" ref="A219">IFERROR(INDEX('Annex 2 EHV charges'!$D$11:$D$259, MATCH(0, IF(ISBLANK('Annex 2 EHV charges'!$D$11:$D$259),1, COUNTIF(A$4:$A218, 'Annex 2 EHV charges'!$D$11:$D$259)), 0)),"")</f>
        <v/>
      </c>
      <c r="B219" s="114" t="str">
        <f>IF($A219="","",VLOOKUP($A219,'Annex 2 EHV charges'!$D:$O,2,0))</f>
        <v/>
      </c>
      <c r="C219" s="115" t="str">
        <f>IF($A219="","",VLOOKUP($A219,'Annex 2 EHV charges'!$D:$O,3,0))</f>
        <v/>
      </c>
      <c r="D219" s="114" t="str">
        <f>IF($A219="","",VLOOKUP($A219,'Annex 2 EHV charges'!$D:$O,4,0))</f>
        <v/>
      </c>
      <c r="E219" s="116" t="str">
        <f>IFERROR(IF(VLOOKUP($A219,'Annex 2 EHV charges'!$D:$O,9,FALSE)=0,"",VLOOKUP($A219,'Annex 2 EHV charges'!$D:$O,9,FALSE)),"")</f>
        <v/>
      </c>
      <c r="F219" s="117" t="str">
        <f>IFERROR(IF(VLOOKUP($A219,'Annex 2 EHV charges'!$D:$O,10,FALSE)=0,"",VLOOKUP($A219,'Annex 2 EHV charges'!$D:$O,10,FALSE)),"")</f>
        <v/>
      </c>
      <c r="G219" s="118" t="str">
        <f>IFERROR(IF(VLOOKUP($A219,'Annex 2 EHV charges'!$D:$O,11,FALSE)=0,"",VLOOKUP($A219,'Annex 2 EHV charges'!$D:$O,11,FALSE)),"")</f>
        <v/>
      </c>
      <c r="H219" s="118" t="str">
        <f>IFERROR(IF(VLOOKUP($A219,'Annex 2 EHV charges'!$D:$O,12,FALSE)=0,"",VLOOKUP($A219,'Annex 2 EHV charges'!$D:$O,12,FALSE)),"")</f>
        <v/>
      </c>
    </row>
    <row r="220" spans="1:8" x14ac:dyDescent="0.2">
      <c r="A220" s="115" t="str">
        <f t="array" ref="A220">IFERROR(INDEX('Annex 2 EHV charges'!$D$11:$D$259, MATCH(0, IF(ISBLANK('Annex 2 EHV charges'!$D$11:$D$259),1, COUNTIF(A$4:$A219, 'Annex 2 EHV charges'!$D$11:$D$259)), 0)),"")</f>
        <v/>
      </c>
      <c r="B220" s="114" t="str">
        <f>IF($A220="","",VLOOKUP($A220,'Annex 2 EHV charges'!$D:$O,2,0))</f>
        <v/>
      </c>
      <c r="C220" s="115" t="str">
        <f>IF($A220="","",VLOOKUP($A220,'Annex 2 EHV charges'!$D:$O,3,0))</f>
        <v/>
      </c>
      <c r="D220" s="114" t="str">
        <f>IF($A220="","",VLOOKUP($A220,'Annex 2 EHV charges'!$D:$O,4,0))</f>
        <v/>
      </c>
      <c r="E220" s="116" t="str">
        <f>IFERROR(IF(VLOOKUP($A220,'Annex 2 EHV charges'!$D:$O,9,FALSE)=0,"",VLOOKUP($A220,'Annex 2 EHV charges'!$D:$O,9,FALSE)),"")</f>
        <v/>
      </c>
      <c r="F220" s="117" t="str">
        <f>IFERROR(IF(VLOOKUP($A220,'Annex 2 EHV charges'!$D:$O,10,FALSE)=0,"",VLOOKUP($A220,'Annex 2 EHV charges'!$D:$O,10,FALSE)),"")</f>
        <v/>
      </c>
      <c r="G220" s="118" t="str">
        <f>IFERROR(IF(VLOOKUP($A220,'Annex 2 EHV charges'!$D:$O,11,FALSE)=0,"",VLOOKUP($A220,'Annex 2 EHV charges'!$D:$O,11,FALSE)),"")</f>
        <v/>
      </c>
      <c r="H220" s="118" t="str">
        <f>IFERROR(IF(VLOOKUP($A220,'Annex 2 EHV charges'!$D:$O,12,FALSE)=0,"",VLOOKUP($A220,'Annex 2 EHV charges'!$D:$O,12,FALSE)),"")</f>
        <v/>
      </c>
    </row>
    <row r="221" spans="1:8" x14ac:dyDescent="0.2">
      <c r="A221" s="115" t="str">
        <f t="array" ref="A221">IFERROR(INDEX('Annex 2 EHV charges'!$D$11:$D$259, MATCH(0, IF(ISBLANK('Annex 2 EHV charges'!$D$11:$D$259),1, COUNTIF(A$4:$A220, 'Annex 2 EHV charges'!$D$11:$D$259)), 0)),"")</f>
        <v/>
      </c>
      <c r="B221" s="114" t="str">
        <f>IF($A221="","",VLOOKUP($A221,'Annex 2 EHV charges'!$D:$O,2,0))</f>
        <v/>
      </c>
      <c r="C221" s="115" t="str">
        <f>IF($A221="","",VLOOKUP($A221,'Annex 2 EHV charges'!$D:$O,3,0))</f>
        <v/>
      </c>
      <c r="D221" s="114" t="str">
        <f>IF($A221="","",VLOOKUP($A221,'Annex 2 EHV charges'!$D:$O,4,0))</f>
        <v/>
      </c>
      <c r="E221" s="116" t="str">
        <f>IFERROR(IF(VLOOKUP($A221,'Annex 2 EHV charges'!$D:$O,9,FALSE)=0,"",VLOOKUP($A221,'Annex 2 EHV charges'!$D:$O,9,FALSE)),"")</f>
        <v/>
      </c>
      <c r="F221" s="117" t="str">
        <f>IFERROR(IF(VLOOKUP($A221,'Annex 2 EHV charges'!$D:$O,10,FALSE)=0,"",VLOOKUP($A221,'Annex 2 EHV charges'!$D:$O,10,FALSE)),"")</f>
        <v/>
      </c>
      <c r="G221" s="118" t="str">
        <f>IFERROR(IF(VLOOKUP($A221,'Annex 2 EHV charges'!$D:$O,11,FALSE)=0,"",VLOOKUP($A221,'Annex 2 EHV charges'!$D:$O,11,FALSE)),"")</f>
        <v/>
      </c>
      <c r="H221" s="118" t="str">
        <f>IFERROR(IF(VLOOKUP($A221,'Annex 2 EHV charges'!$D:$O,12,FALSE)=0,"",VLOOKUP($A221,'Annex 2 EHV charges'!$D:$O,12,FALSE)),"")</f>
        <v/>
      </c>
    </row>
    <row r="222" spans="1:8" x14ac:dyDescent="0.2">
      <c r="A222" s="115" t="str">
        <f t="array" ref="A222">IFERROR(INDEX('Annex 2 EHV charges'!$D$11:$D$259, MATCH(0, IF(ISBLANK('Annex 2 EHV charges'!$D$11:$D$259),1, COUNTIF(A$4:$A221, 'Annex 2 EHV charges'!$D$11:$D$259)), 0)),"")</f>
        <v/>
      </c>
      <c r="B222" s="114" t="str">
        <f>IF($A222="","",VLOOKUP($A222,'Annex 2 EHV charges'!$D:$O,2,0))</f>
        <v/>
      </c>
      <c r="C222" s="115" t="str">
        <f>IF($A222="","",VLOOKUP($A222,'Annex 2 EHV charges'!$D:$O,3,0))</f>
        <v/>
      </c>
      <c r="D222" s="114" t="str">
        <f>IF($A222="","",VLOOKUP($A222,'Annex 2 EHV charges'!$D:$O,4,0))</f>
        <v/>
      </c>
      <c r="E222" s="116" t="str">
        <f>IFERROR(IF(VLOOKUP($A222,'Annex 2 EHV charges'!$D:$O,9,FALSE)=0,"",VLOOKUP($A222,'Annex 2 EHV charges'!$D:$O,9,FALSE)),"")</f>
        <v/>
      </c>
      <c r="F222" s="117" t="str">
        <f>IFERROR(IF(VLOOKUP($A222,'Annex 2 EHV charges'!$D:$O,10,FALSE)=0,"",VLOOKUP($A222,'Annex 2 EHV charges'!$D:$O,10,FALSE)),"")</f>
        <v/>
      </c>
      <c r="G222" s="118" t="str">
        <f>IFERROR(IF(VLOOKUP($A222,'Annex 2 EHV charges'!$D:$O,11,FALSE)=0,"",VLOOKUP($A222,'Annex 2 EHV charges'!$D:$O,11,FALSE)),"")</f>
        <v/>
      </c>
      <c r="H222" s="118" t="str">
        <f>IFERROR(IF(VLOOKUP($A222,'Annex 2 EHV charges'!$D:$O,12,FALSE)=0,"",VLOOKUP($A222,'Annex 2 EHV charges'!$D:$O,12,FALSE)),"")</f>
        <v/>
      </c>
    </row>
    <row r="223" spans="1:8" x14ac:dyDescent="0.2">
      <c r="A223" s="115" t="str">
        <f t="array" ref="A223">IFERROR(INDEX('Annex 2 EHV charges'!$D$11:$D$259, MATCH(0, IF(ISBLANK('Annex 2 EHV charges'!$D$11:$D$259),1, COUNTIF(A$4:$A222, 'Annex 2 EHV charges'!$D$11:$D$259)), 0)),"")</f>
        <v/>
      </c>
      <c r="B223" s="114" t="str">
        <f>IF($A223="","",VLOOKUP($A223,'Annex 2 EHV charges'!$D:$O,2,0))</f>
        <v/>
      </c>
      <c r="C223" s="115" t="str">
        <f>IF($A223="","",VLOOKUP($A223,'Annex 2 EHV charges'!$D:$O,3,0))</f>
        <v/>
      </c>
      <c r="D223" s="114" t="str">
        <f>IF($A223="","",VLOOKUP($A223,'Annex 2 EHV charges'!$D:$O,4,0))</f>
        <v/>
      </c>
      <c r="E223" s="116" t="str">
        <f>IFERROR(IF(VLOOKUP($A223,'Annex 2 EHV charges'!$D:$O,9,FALSE)=0,"",VLOOKUP($A223,'Annex 2 EHV charges'!$D:$O,9,FALSE)),"")</f>
        <v/>
      </c>
      <c r="F223" s="117" t="str">
        <f>IFERROR(IF(VLOOKUP($A223,'Annex 2 EHV charges'!$D:$O,10,FALSE)=0,"",VLOOKUP($A223,'Annex 2 EHV charges'!$D:$O,10,FALSE)),"")</f>
        <v/>
      </c>
      <c r="G223" s="118" t="str">
        <f>IFERROR(IF(VLOOKUP($A223,'Annex 2 EHV charges'!$D:$O,11,FALSE)=0,"",VLOOKUP($A223,'Annex 2 EHV charges'!$D:$O,11,FALSE)),"")</f>
        <v/>
      </c>
      <c r="H223" s="118" t="str">
        <f>IFERROR(IF(VLOOKUP($A223,'Annex 2 EHV charges'!$D:$O,12,FALSE)=0,"",VLOOKUP($A223,'Annex 2 EHV charges'!$D:$O,12,FALSE)),"")</f>
        <v/>
      </c>
    </row>
    <row r="224" spans="1:8" x14ac:dyDescent="0.2">
      <c r="A224" s="115" t="str">
        <f t="array" ref="A224">IFERROR(INDEX('Annex 2 EHV charges'!$D$11:$D$259, MATCH(0, IF(ISBLANK('Annex 2 EHV charges'!$D$11:$D$259),1, COUNTIF(A$4:$A223, 'Annex 2 EHV charges'!$D$11:$D$259)), 0)),"")</f>
        <v/>
      </c>
      <c r="B224" s="114" t="str">
        <f>IF($A224="","",VLOOKUP($A224,'Annex 2 EHV charges'!$D:$O,2,0))</f>
        <v/>
      </c>
      <c r="C224" s="115" t="str">
        <f>IF($A224="","",VLOOKUP($A224,'Annex 2 EHV charges'!$D:$O,3,0))</f>
        <v/>
      </c>
      <c r="D224" s="114" t="str">
        <f>IF($A224="","",VLOOKUP($A224,'Annex 2 EHV charges'!$D:$O,4,0))</f>
        <v/>
      </c>
      <c r="E224" s="116" t="str">
        <f>IFERROR(IF(VLOOKUP($A224,'Annex 2 EHV charges'!$D:$O,9,FALSE)=0,"",VLOOKUP($A224,'Annex 2 EHV charges'!$D:$O,9,FALSE)),"")</f>
        <v/>
      </c>
      <c r="F224" s="117" t="str">
        <f>IFERROR(IF(VLOOKUP($A224,'Annex 2 EHV charges'!$D:$O,10,FALSE)=0,"",VLOOKUP($A224,'Annex 2 EHV charges'!$D:$O,10,FALSE)),"")</f>
        <v/>
      </c>
      <c r="G224" s="118" t="str">
        <f>IFERROR(IF(VLOOKUP($A224,'Annex 2 EHV charges'!$D:$O,11,FALSE)=0,"",VLOOKUP($A224,'Annex 2 EHV charges'!$D:$O,11,FALSE)),"")</f>
        <v/>
      </c>
      <c r="H224" s="118" t="str">
        <f>IFERROR(IF(VLOOKUP($A224,'Annex 2 EHV charges'!$D:$O,12,FALSE)=0,"",VLOOKUP($A224,'Annex 2 EHV charges'!$D:$O,12,FALSE)),"")</f>
        <v/>
      </c>
    </row>
    <row r="225" spans="1:8" x14ac:dyDescent="0.2">
      <c r="A225" s="115" t="str">
        <f t="array" ref="A225">IFERROR(INDEX('Annex 2 EHV charges'!$D$11:$D$259, MATCH(0, IF(ISBLANK('Annex 2 EHV charges'!$D$11:$D$259),1, COUNTIF(A$4:$A224, 'Annex 2 EHV charges'!$D$11:$D$259)), 0)),"")</f>
        <v/>
      </c>
      <c r="B225" s="114" t="str">
        <f>IF($A225="","",VLOOKUP($A225,'Annex 2 EHV charges'!$D:$O,2,0))</f>
        <v/>
      </c>
      <c r="C225" s="115" t="str">
        <f>IF($A225="","",VLOOKUP($A225,'Annex 2 EHV charges'!$D:$O,3,0))</f>
        <v/>
      </c>
      <c r="D225" s="114" t="str">
        <f>IF($A225="","",VLOOKUP($A225,'Annex 2 EHV charges'!$D:$O,4,0))</f>
        <v/>
      </c>
      <c r="E225" s="116" t="str">
        <f>IFERROR(IF(VLOOKUP($A225,'Annex 2 EHV charges'!$D:$O,9,FALSE)=0,"",VLOOKUP($A225,'Annex 2 EHV charges'!$D:$O,9,FALSE)),"")</f>
        <v/>
      </c>
      <c r="F225" s="117" t="str">
        <f>IFERROR(IF(VLOOKUP($A225,'Annex 2 EHV charges'!$D:$O,10,FALSE)=0,"",VLOOKUP($A225,'Annex 2 EHV charges'!$D:$O,10,FALSE)),"")</f>
        <v/>
      </c>
      <c r="G225" s="118" t="str">
        <f>IFERROR(IF(VLOOKUP($A225,'Annex 2 EHV charges'!$D:$O,11,FALSE)=0,"",VLOOKUP($A225,'Annex 2 EHV charges'!$D:$O,11,FALSE)),"")</f>
        <v/>
      </c>
      <c r="H225" s="118" t="str">
        <f>IFERROR(IF(VLOOKUP($A225,'Annex 2 EHV charges'!$D:$O,12,FALSE)=0,"",VLOOKUP($A225,'Annex 2 EHV charges'!$D:$O,12,FALSE)),"")</f>
        <v/>
      </c>
    </row>
    <row r="226" spans="1:8" x14ac:dyDescent="0.2">
      <c r="A226" s="115" t="str">
        <f t="array" ref="A226">IFERROR(INDEX('Annex 2 EHV charges'!$D$11:$D$259, MATCH(0, IF(ISBLANK('Annex 2 EHV charges'!$D$11:$D$259),1, COUNTIF(A$4:$A225, 'Annex 2 EHV charges'!$D$11:$D$259)), 0)),"")</f>
        <v/>
      </c>
      <c r="B226" s="114" t="str">
        <f>IF($A226="","",VLOOKUP($A226,'Annex 2 EHV charges'!$D:$O,2,0))</f>
        <v/>
      </c>
      <c r="C226" s="115" t="str">
        <f>IF($A226="","",VLOOKUP($A226,'Annex 2 EHV charges'!$D:$O,3,0))</f>
        <v/>
      </c>
      <c r="D226" s="114" t="str">
        <f>IF($A226="","",VLOOKUP($A226,'Annex 2 EHV charges'!$D:$O,4,0))</f>
        <v/>
      </c>
      <c r="E226" s="116" t="str">
        <f>IFERROR(IF(VLOOKUP($A226,'Annex 2 EHV charges'!$D:$O,9,FALSE)=0,"",VLOOKUP($A226,'Annex 2 EHV charges'!$D:$O,9,FALSE)),"")</f>
        <v/>
      </c>
      <c r="F226" s="117" t="str">
        <f>IFERROR(IF(VLOOKUP($A226,'Annex 2 EHV charges'!$D:$O,10,FALSE)=0,"",VLOOKUP($A226,'Annex 2 EHV charges'!$D:$O,10,FALSE)),"")</f>
        <v/>
      </c>
      <c r="G226" s="118" t="str">
        <f>IFERROR(IF(VLOOKUP($A226,'Annex 2 EHV charges'!$D:$O,11,FALSE)=0,"",VLOOKUP($A226,'Annex 2 EHV charges'!$D:$O,11,FALSE)),"")</f>
        <v/>
      </c>
      <c r="H226" s="118" t="str">
        <f>IFERROR(IF(VLOOKUP($A226,'Annex 2 EHV charges'!$D:$O,12,FALSE)=0,"",VLOOKUP($A226,'Annex 2 EHV charges'!$D:$O,12,FALSE)),"")</f>
        <v/>
      </c>
    </row>
    <row r="227" spans="1:8" x14ac:dyDescent="0.2">
      <c r="A227" s="115" t="str">
        <f t="array" ref="A227">IFERROR(INDEX('Annex 2 EHV charges'!$D$11:$D$259, MATCH(0, IF(ISBLANK('Annex 2 EHV charges'!$D$11:$D$259),1, COUNTIF(A$4:$A226, 'Annex 2 EHV charges'!$D$11:$D$259)), 0)),"")</f>
        <v/>
      </c>
      <c r="B227" s="114" t="str">
        <f>IF($A227="","",VLOOKUP($A227,'Annex 2 EHV charges'!$D:$O,2,0))</f>
        <v/>
      </c>
      <c r="C227" s="115" t="str">
        <f>IF($A227="","",VLOOKUP($A227,'Annex 2 EHV charges'!$D:$O,3,0))</f>
        <v/>
      </c>
      <c r="D227" s="114" t="str">
        <f>IF($A227="","",VLOOKUP($A227,'Annex 2 EHV charges'!$D:$O,4,0))</f>
        <v/>
      </c>
      <c r="E227" s="116" t="str">
        <f>IFERROR(IF(VLOOKUP($A227,'Annex 2 EHV charges'!$D:$O,9,FALSE)=0,"",VLOOKUP($A227,'Annex 2 EHV charges'!$D:$O,9,FALSE)),"")</f>
        <v/>
      </c>
      <c r="F227" s="117" t="str">
        <f>IFERROR(IF(VLOOKUP($A227,'Annex 2 EHV charges'!$D:$O,10,FALSE)=0,"",VLOOKUP($A227,'Annex 2 EHV charges'!$D:$O,10,FALSE)),"")</f>
        <v/>
      </c>
      <c r="G227" s="118" t="str">
        <f>IFERROR(IF(VLOOKUP($A227,'Annex 2 EHV charges'!$D:$O,11,FALSE)=0,"",VLOOKUP($A227,'Annex 2 EHV charges'!$D:$O,11,FALSE)),"")</f>
        <v/>
      </c>
      <c r="H227" s="118" t="str">
        <f>IFERROR(IF(VLOOKUP($A227,'Annex 2 EHV charges'!$D:$O,12,FALSE)=0,"",VLOOKUP($A227,'Annex 2 EHV charges'!$D:$O,12,FALSE)),"")</f>
        <v/>
      </c>
    </row>
    <row r="228" spans="1:8" x14ac:dyDescent="0.2">
      <c r="A228" s="115" t="str">
        <f t="array" ref="A228">IFERROR(INDEX('Annex 2 EHV charges'!$D$11:$D$259, MATCH(0, IF(ISBLANK('Annex 2 EHV charges'!$D$11:$D$259),1, COUNTIF(A$4:$A227, 'Annex 2 EHV charges'!$D$11:$D$259)), 0)),"")</f>
        <v/>
      </c>
      <c r="B228" s="114" t="str">
        <f>IF($A228="","",VLOOKUP($A228,'Annex 2 EHV charges'!$D:$O,2,0))</f>
        <v/>
      </c>
      <c r="C228" s="115" t="str">
        <f>IF($A228="","",VLOOKUP($A228,'Annex 2 EHV charges'!$D:$O,3,0))</f>
        <v/>
      </c>
      <c r="D228" s="114" t="str">
        <f>IF($A228="","",VLOOKUP($A228,'Annex 2 EHV charges'!$D:$O,4,0))</f>
        <v/>
      </c>
      <c r="E228" s="116" t="str">
        <f>IFERROR(IF(VLOOKUP($A228,'Annex 2 EHV charges'!$D:$O,9,FALSE)=0,"",VLOOKUP($A228,'Annex 2 EHV charges'!$D:$O,9,FALSE)),"")</f>
        <v/>
      </c>
      <c r="F228" s="117" t="str">
        <f>IFERROR(IF(VLOOKUP($A228,'Annex 2 EHV charges'!$D:$O,10,FALSE)=0,"",VLOOKUP($A228,'Annex 2 EHV charges'!$D:$O,10,FALSE)),"")</f>
        <v/>
      </c>
      <c r="G228" s="118" t="str">
        <f>IFERROR(IF(VLOOKUP($A228,'Annex 2 EHV charges'!$D:$O,11,FALSE)=0,"",VLOOKUP($A228,'Annex 2 EHV charges'!$D:$O,11,FALSE)),"")</f>
        <v/>
      </c>
      <c r="H228" s="118" t="str">
        <f>IFERROR(IF(VLOOKUP($A228,'Annex 2 EHV charges'!$D:$O,12,FALSE)=0,"",VLOOKUP($A228,'Annex 2 EHV charges'!$D:$O,12,FALSE)),"")</f>
        <v/>
      </c>
    </row>
    <row r="229" spans="1:8" x14ac:dyDescent="0.2">
      <c r="A229" s="115" t="str">
        <f t="array" ref="A229">IFERROR(INDEX('Annex 2 EHV charges'!$D$11:$D$259, MATCH(0, IF(ISBLANK('Annex 2 EHV charges'!$D$11:$D$259),1, COUNTIF(A$4:$A228, 'Annex 2 EHV charges'!$D$11:$D$259)), 0)),"")</f>
        <v/>
      </c>
      <c r="B229" s="114" t="str">
        <f>IF($A229="","",VLOOKUP($A229,'Annex 2 EHV charges'!$D:$O,2,0))</f>
        <v/>
      </c>
      <c r="C229" s="115" t="str">
        <f>IF($A229="","",VLOOKUP($A229,'Annex 2 EHV charges'!$D:$O,3,0))</f>
        <v/>
      </c>
      <c r="D229" s="114" t="str">
        <f>IF($A229="","",VLOOKUP($A229,'Annex 2 EHV charges'!$D:$O,4,0))</f>
        <v/>
      </c>
      <c r="E229" s="116" t="str">
        <f>IFERROR(IF(VLOOKUP($A229,'Annex 2 EHV charges'!$D:$O,9,FALSE)=0,"",VLOOKUP($A229,'Annex 2 EHV charges'!$D:$O,9,FALSE)),"")</f>
        <v/>
      </c>
      <c r="F229" s="117" t="str">
        <f>IFERROR(IF(VLOOKUP($A229,'Annex 2 EHV charges'!$D:$O,10,FALSE)=0,"",VLOOKUP($A229,'Annex 2 EHV charges'!$D:$O,10,FALSE)),"")</f>
        <v/>
      </c>
      <c r="G229" s="118" t="str">
        <f>IFERROR(IF(VLOOKUP($A229,'Annex 2 EHV charges'!$D:$O,11,FALSE)=0,"",VLOOKUP($A229,'Annex 2 EHV charges'!$D:$O,11,FALSE)),"")</f>
        <v/>
      </c>
      <c r="H229" s="118" t="str">
        <f>IFERROR(IF(VLOOKUP($A229,'Annex 2 EHV charges'!$D:$O,12,FALSE)=0,"",VLOOKUP($A229,'Annex 2 EHV charges'!$D:$O,12,FALSE)),"")</f>
        <v/>
      </c>
    </row>
    <row r="230" spans="1:8" x14ac:dyDescent="0.2">
      <c r="A230" s="115" t="str">
        <f t="array" ref="A230">IFERROR(INDEX('Annex 2 EHV charges'!$D$11:$D$259, MATCH(0, IF(ISBLANK('Annex 2 EHV charges'!$D$11:$D$259),1, COUNTIF(A$4:$A229, 'Annex 2 EHV charges'!$D$11:$D$259)), 0)),"")</f>
        <v/>
      </c>
      <c r="B230" s="114" t="str">
        <f>IF($A230="","",VLOOKUP($A230,'Annex 2 EHV charges'!$D:$O,2,0))</f>
        <v/>
      </c>
      <c r="C230" s="115" t="str">
        <f>IF($A230="","",VLOOKUP($A230,'Annex 2 EHV charges'!$D:$O,3,0))</f>
        <v/>
      </c>
      <c r="D230" s="114" t="str">
        <f>IF($A230="","",VLOOKUP($A230,'Annex 2 EHV charges'!$D:$O,4,0))</f>
        <v/>
      </c>
      <c r="E230" s="116" t="str">
        <f>IFERROR(IF(VLOOKUP($A230,'Annex 2 EHV charges'!$D:$O,9,FALSE)=0,"",VLOOKUP($A230,'Annex 2 EHV charges'!$D:$O,9,FALSE)),"")</f>
        <v/>
      </c>
      <c r="F230" s="117" t="str">
        <f>IFERROR(IF(VLOOKUP($A230,'Annex 2 EHV charges'!$D:$O,10,FALSE)=0,"",VLOOKUP($A230,'Annex 2 EHV charges'!$D:$O,10,FALSE)),"")</f>
        <v/>
      </c>
      <c r="G230" s="118" t="str">
        <f>IFERROR(IF(VLOOKUP($A230,'Annex 2 EHV charges'!$D:$O,11,FALSE)=0,"",VLOOKUP($A230,'Annex 2 EHV charges'!$D:$O,11,FALSE)),"")</f>
        <v/>
      </c>
      <c r="H230" s="118" t="str">
        <f>IFERROR(IF(VLOOKUP($A230,'Annex 2 EHV charges'!$D:$O,12,FALSE)=0,"",VLOOKUP($A230,'Annex 2 EHV charges'!$D:$O,12,FALSE)),"")</f>
        <v/>
      </c>
    </row>
    <row r="231" spans="1:8" x14ac:dyDescent="0.2">
      <c r="A231" s="115" t="str">
        <f t="array" ref="A231">IFERROR(INDEX('Annex 2 EHV charges'!$D$11:$D$259, MATCH(0, IF(ISBLANK('Annex 2 EHV charges'!$D$11:$D$259),1, COUNTIF(A$4:$A230, 'Annex 2 EHV charges'!$D$11:$D$259)), 0)),"")</f>
        <v/>
      </c>
      <c r="B231" s="114" t="str">
        <f>IF($A231="","",VLOOKUP($A231,'Annex 2 EHV charges'!$D:$O,2,0))</f>
        <v/>
      </c>
      <c r="C231" s="115" t="str">
        <f>IF($A231="","",VLOOKUP($A231,'Annex 2 EHV charges'!$D:$O,3,0))</f>
        <v/>
      </c>
      <c r="D231" s="114" t="str">
        <f>IF($A231="","",VLOOKUP($A231,'Annex 2 EHV charges'!$D:$O,4,0))</f>
        <v/>
      </c>
      <c r="E231" s="116" t="str">
        <f>IFERROR(IF(VLOOKUP($A231,'Annex 2 EHV charges'!$D:$O,9,FALSE)=0,"",VLOOKUP($A231,'Annex 2 EHV charges'!$D:$O,9,FALSE)),"")</f>
        <v/>
      </c>
      <c r="F231" s="117" t="str">
        <f>IFERROR(IF(VLOOKUP($A231,'Annex 2 EHV charges'!$D:$O,10,FALSE)=0,"",VLOOKUP($A231,'Annex 2 EHV charges'!$D:$O,10,FALSE)),"")</f>
        <v/>
      </c>
      <c r="G231" s="118" t="str">
        <f>IFERROR(IF(VLOOKUP($A231,'Annex 2 EHV charges'!$D:$O,11,FALSE)=0,"",VLOOKUP($A231,'Annex 2 EHV charges'!$D:$O,11,FALSE)),"")</f>
        <v/>
      </c>
      <c r="H231" s="118" t="str">
        <f>IFERROR(IF(VLOOKUP($A231,'Annex 2 EHV charges'!$D:$O,12,FALSE)=0,"",VLOOKUP($A231,'Annex 2 EHV charges'!$D:$O,12,FALSE)),"")</f>
        <v/>
      </c>
    </row>
    <row r="232" spans="1:8" x14ac:dyDescent="0.2">
      <c r="A232" s="115" t="str">
        <f t="array" ref="A232">IFERROR(INDEX('Annex 2 EHV charges'!$D$11:$D$259, MATCH(0, IF(ISBLANK('Annex 2 EHV charges'!$D$11:$D$259),1, COUNTIF(A$4:$A231, 'Annex 2 EHV charges'!$D$11:$D$259)), 0)),"")</f>
        <v/>
      </c>
      <c r="B232" s="114" t="str">
        <f>IF($A232="","",VLOOKUP($A232,'Annex 2 EHV charges'!$D:$O,2,0))</f>
        <v/>
      </c>
      <c r="C232" s="115" t="str">
        <f>IF($A232="","",VLOOKUP($A232,'Annex 2 EHV charges'!$D:$O,3,0))</f>
        <v/>
      </c>
      <c r="D232" s="114" t="str">
        <f>IF($A232="","",VLOOKUP($A232,'Annex 2 EHV charges'!$D:$O,4,0))</f>
        <v/>
      </c>
      <c r="E232" s="116" t="str">
        <f>IFERROR(IF(VLOOKUP($A232,'Annex 2 EHV charges'!$D:$O,9,FALSE)=0,"",VLOOKUP($A232,'Annex 2 EHV charges'!$D:$O,9,FALSE)),"")</f>
        <v/>
      </c>
      <c r="F232" s="117" t="str">
        <f>IFERROR(IF(VLOOKUP($A232,'Annex 2 EHV charges'!$D:$O,10,FALSE)=0,"",VLOOKUP($A232,'Annex 2 EHV charges'!$D:$O,10,FALSE)),"")</f>
        <v/>
      </c>
      <c r="G232" s="118" t="str">
        <f>IFERROR(IF(VLOOKUP($A232,'Annex 2 EHV charges'!$D:$O,11,FALSE)=0,"",VLOOKUP($A232,'Annex 2 EHV charges'!$D:$O,11,FALSE)),"")</f>
        <v/>
      </c>
      <c r="H232" s="118" t="str">
        <f>IFERROR(IF(VLOOKUP($A232,'Annex 2 EHV charges'!$D:$O,12,FALSE)=0,"",VLOOKUP($A232,'Annex 2 EHV charges'!$D:$O,12,FALSE)),"")</f>
        <v/>
      </c>
    </row>
    <row r="233" spans="1:8" x14ac:dyDescent="0.2">
      <c r="A233" s="115" t="str">
        <f t="array" ref="A233">IFERROR(INDEX('Annex 2 EHV charges'!$D$11:$D$259, MATCH(0, IF(ISBLANK('Annex 2 EHV charges'!$D$11:$D$259),1, COUNTIF(A$4:$A232, 'Annex 2 EHV charges'!$D$11:$D$259)), 0)),"")</f>
        <v/>
      </c>
      <c r="B233" s="114" t="str">
        <f>IF($A233="","",VLOOKUP($A233,'Annex 2 EHV charges'!$D:$O,2,0))</f>
        <v/>
      </c>
      <c r="C233" s="115" t="str">
        <f>IF($A233="","",VLOOKUP($A233,'Annex 2 EHV charges'!$D:$O,3,0))</f>
        <v/>
      </c>
      <c r="D233" s="114" t="str">
        <f>IF($A233="","",VLOOKUP($A233,'Annex 2 EHV charges'!$D:$O,4,0))</f>
        <v/>
      </c>
      <c r="E233" s="116" t="str">
        <f>IFERROR(IF(VLOOKUP($A233,'Annex 2 EHV charges'!$D:$O,9,FALSE)=0,"",VLOOKUP($A233,'Annex 2 EHV charges'!$D:$O,9,FALSE)),"")</f>
        <v/>
      </c>
      <c r="F233" s="117" t="str">
        <f>IFERROR(IF(VLOOKUP($A233,'Annex 2 EHV charges'!$D:$O,10,FALSE)=0,"",VLOOKUP($A233,'Annex 2 EHV charges'!$D:$O,10,FALSE)),"")</f>
        <v/>
      </c>
      <c r="G233" s="118" t="str">
        <f>IFERROR(IF(VLOOKUP($A233,'Annex 2 EHV charges'!$D:$O,11,FALSE)=0,"",VLOOKUP($A233,'Annex 2 EHV charges'!$D:$O,11,FALSE)),"")</f>
        <v/>
      </c>
      <c r="H233" s="118" t="str">
        <f>IFERROR(IF(VLOOKUP($A233,'Annex 2 EHV charges'!$D:$O,12,FALSE)=0,"",VLOOKUP($A233,'Annex 2 EHV charges'!$D:$O,12,FALSE)),"")</f>
        <v/>
      </c>
    </row>
    <row r="234" spans="1:8" x14ac:dyDescent="0.2">
      <c r="A234" s="115" t="str">
        <f t="array" ref="A234">IFERROR(INDEX('Annex 2 EHV charges'!$D$11:$D$259, MATCH(0, IF(ISBLANK('Annex 2 EHV charges'!$D$11:$D$259),1, COUNTIF(A$4:$A233, 'Annex 2 EHV charges'!$D$11:$D$259)), 0)),"")</f>
        <v/>
      </c>
      <c r="B234" s="114" t="str">
        <f>IF($A234="","",VLOOKUP($A234,'Annex 2 EHV charges'!$D:$O,2,0))</f>
        <v/>
      </c>
      <c r="C234" s="115" t="str">
        <f>IF($A234="","",VLOOKUP($A234,'Annex 2 EHV charges'!$D:$O,3,0))</f>
        <v/>
      </c>
      <c r="D234" s="114" t="str">
        <f>IF($A234="","",VLOOKUP($A234,'Annex 2 EHV charges'!$D:$O,4,0))</f>
        <v/>
      </c>
      <c r="E234" s="116" t="str">
        <f>IFERROR(IF(VLOOKUP($A234,'Annex 2 EHV charges'!$D:$O,9,FALSE)=0,"",VLOOKUP($A234,'Annex 2 EHV charges'!$D:$O,9,FALSE)),"")</f>
        <v/>
      </c>
      <c r="F234" s="117" t="str">
        <f>IFERROR(IF(VLOOKUP($A234,'Annex 2 EHV charges'!$D:$O,10,FALSE)=0,"",VLOOKUP($A234,'Annex 2 EHV charges'!$D:$O,10,FALSE)),"")</f>
        <v/>
      </c>
      <c r="G234" s="118" t="str">
        <f>IFERROR(IF(VLOOKUP($A234,'Annex 2 EHV charges'!$D:$O,11,FALSE)=0,"",VLOOKUP($A234,'Annex 2 EHV charges'!$D:$O,11,FALSE)),"")</f>
        <v/>
      </c>
      <c r="H234" s="118" t="str">
        <f>IFERROR(IF(VLOOKUP($A234,'Annex 2 EHV charges'!$D:$O,12,FALSE)=0,"",VLOOKUP($A234,'Annex 2 EHV charges'!$D:$O,12,FALSE)),"")</f>
        <v/>
      </c>
    </row>
    <row r="235" spans="1:8" x14ac:dyDescent="0.2">
      <c r="A235" s="115" t="str">
        <f t="array" ref="A235">IFERROR(INDEX('Annex 2 EHV charges'!$D$11:$D$259, MATCH(0, IF(ISBLANK('Annex 2 EHV charges'!$D$11:$D$259),1, COUNTIF(A$4:$A234, 'Annex 2 EHV charges'!$D$11:$D$259)), 0)),"")</f>
        <v/>
      </c>
      <c r="B235" s="114" t="str">
        <f>IF($A235="","",VLOOKUP($A235,'Annex 2 EHV charges'!$D:$O,2,0))</f>
        <v/>
      </c>
      <c r="C235" s="115" t="str">
        <f>IF($A235="","",VLOOKUP($A235,'Annex 2 EHV charges'!$D:$O,3,0))</f>
        <v/>
      </c>
      <c r="D235" s="114" t="str">
        <f>IF($A235="","",VLOOKUP($A235,'Annex 2 EHV charges'!$D:$O,4,0))</f>
        <v/>
      </c>
      <c r="E235" s="116" t="str">
        <f>IFERROR(IF(VLOOKUP($A235,'Annex 2 EHV charges'!$D:$O,9,FALSE)=0,"",VLOOKUP($A235,'Annex 2 EHV charges'!$D:$O,9,FALSE)),"")</f>
        <v/>
      </c>
      <c r="F235" s="117" t="str">
        <f>IFERROR(IF(VLOOKUP($A235,'Annex 2 EHV charges'!$D:$O,10,FALSE)=0,"",VLOOKUP($A235,'Annex 2 EHV charges'!$D:$O,10,FALSE)),"")</f>
        <v/>
      </c>
      <c r="G235" s="118" t="str">
        <f>IFERROR(IF(VLOOKUP($A235,'Annex 2 EHV charges'!$D:$O,11,FALSE)=0,"",VLOOKUP($A235,'Annex 2 EHV charges'!$D:$O,11,FALSE)),"")</f>
        <v/>
      </c>
      <c r="H235" s="118" t="str">
        <f>IFERROR(IF(VLOOKUP($A235,'Annex 2 EHV charges'!$D:$O,12,FALSE)=0,"",VLOOKUP($A235,'Annex 2 EHV charges'!$D:$O,12,FALSE)),"")</f>
        <v/>
      </c>
    </row>
    <row r="236" spans="1:8" x14ac:dyDescent="0.2">
      <c r="A236" s="115" t="str">
        <f t="array" ref="A236">IFERROR(INDEX('Annex 2 EHV charges'!$D$11:$D$259, MATCH(0, IF(ISBLANK('Annex 2 EHV charges'!$D$11:$D$259),1, COUNTIF(A$4:$A235, 'Annex 2 EHV charges'!$D$11:$D$259)), 0)),"")</f>
        <v/>
      </c>
      <c r="B236" s="114" t="str">
        <f>IF($A236="","",VLOOKUP($A236,'Annex 2 EHV charges'!$D:$O,2,0))</f>
        <v/>
      </c>
      <c r="C236" s="115" t="str">
        <f>IF($A236="","",VLOOKUP($A236,'Annex 2 EHV charges'!$D:$O,3,0))</f>
        <v/>
      </c>
      <c r="D236" s="114" t="str">
        <f>IF($A236="","",VLOOKUP($A236,'Annex 2 EHV charges'!$D:$O,4,0))</f>
        <v/>
      </c>
      <c r="E236" s="116" t="str">
        <f>IFERROR(IF(VLOOKUP($A236,'Annex 2 EHV charges'!$D:$O,9,FALSE)=0,"",VLOOKUP($A236,'Annex 2 EHV charges'!$D:$O,9,FALSE)),"")</f>
        <v/>
      </c>
      <c r="F236" s="117" t="str">
        <f>IFERROR(IF(VLOOKUP($A236,'Annex 2 EHV charges'!$D:$O,10,FALSE)=0,"",VLOOKUP($A236,'Annex 2 EHV charges'!$D:$O,10,FALSE)),"")</f>
        <v/>
      </c>
      <c r="G236" s="118" t="str">
        <f>IFERROR(IF(VLOOKUP($A236,'Annex 2 EHV charges'!$D:$O,11,FALSE)=0,"",VLOOKUP($A236,'Annex 2 EHV charges'!$D:$O,11,FALSE)),"")</f>
        <v/>
      </c>
      <c r="H236" s="118" t="str">
        <f>IFERROR(IF(VLOOKUP($A236,'Annex 2 EHV charges'!$D:$O,12,FALSE)=0,"",VLOOKUP($A236,'Annex 2 EHV charges'!$D:$O,12,FALSE)),"")</f>
        <v/>
      </c>
    </row>
    <row r="237" spans="1:8" x14ac:dyDescent="0.2">
      <c r="A237" s="115" t="str">
        <f t="array" ref="A237">IFERROR(INDEX('Annex 2 EHV charges'!$D$11:$D$259, MATCH(0, IF(ISBLANK('Annex 2 EHV charges'!$D$11:$D$259),1, COUNTIF(A$4:$A236, 'Annex 2 EHV charges'!$D$11:$D$259)), 0)),"")</f>
        <v/>
      </c>
      <c r="B237" s="114" t="str">
        <f>IF($A237="","",VLOOKUP($A237,'Annex 2 EHV charges'!$D:$O,2,0))</f>
        <v/>
      </c>
      <c r="C237" s="115" t="str">
        <f>IF($A237="","",VLOOKUP($A237,'Annex 2 EHV charges'!$D:$O,3,0))</f>
        <v/>
      </c>
      <c r="D237" s="114" t="str">
        <f>IF($A237="","",VLOOKUP($A237,'Annex 2 EHV charges'!$D:$O,4,0))</f>
        <v/>
      </c>
      <c r="E237" s="116" t="str">
        <f>IFERROR(IF(VLOOKUP($A237,'Annex 2 EHV charges'!$D:$O,9,FALSE)=0,"",VLOOKUP($A237,'Annex 2 EHV charges'!$D:$O,9,FALSE)),"")</f>
        <v/>
      </c>
      <c r="F237" s="117" t="str">
        <f>IFERROR(IF(VLOOKUP($A237,'Annex 2 EHV charges'!$D:$O,10,FALSE)=0,"",VLOOKUP($A237,'Annex 2 EHV charges'!$D:$O,10,FALSE)),"")</f>
        <v/>
      </c>
      <c r="G237" s="118" t="str">
        <f>IFERROR(IF(VLOOKUP($A237,'Annex 2 EHV charges'!$D:$O,11,FALSE)=0,"",VLOOKUP($A237,'Annex 2 EHV charges'!$D:$O,11,FALSE)),"")</f>
        <v/>
      </c>
      <c r="H237" s="118" t="str">
        <f>IFERROR(IF(VLOOKUP($A237,'Annex 2 EHV charges'!$D:$O,12,FALSE)=0,"",VLOOKUP($A237,'Annex 2 EHV charges'!$D:$O,12,FALSE)),"")</f>
        <v/>
      </c>
    </row>
    <row r="238" spans="1:8" x14ac:dyDescent="0.2">
      <c r="A238" s="115" t="str">
        <f t="array" ref="A238">IFERROR(INDEX('Annex 2 EHV charges'!$D$11:$D$259, MATCH(0, IF(ISBLANK('Annex 2 EHV charges'!$D$11:$D$259),1, COUNTIF(A$4:$A237, 'Annex 2 EHV charges'!$D$11:$D$259)), 0)),"")</f>
        <v/>
      </c>
      <c r="B238" s="114" t="str">
        <f>IF($A238="","",VLOOKUP($A238,'Annex 2 EHV charges'!$D:$O,2,0))</f>
        <v/>
      </c>
      <c r="C238" s="115" t="str">
        <f>IF($A238="","",VLOOKUP($A238,'Annex 2 EHV charges'!$D:$O,3,0))</f>
        <v/>
      </c>
      <c r="D238" s="114" t="str">
        <f>IF($A238="","",VLOOKUP($A238,'Annex 2 EHV charges'!$D:$O,4,0))</f>
        <v/>
      </c>
      <c r="E238" s="116" t="str">
        <f>IFERROR(IF(VLOOKUP($A238,'Annex 2 EHV charges'!$D:$O,9,FALSE)=0,"",VLOOKUP($A238,'Annex 2 EHV charges'!$D:$O,9,FALSE)),"")</f>
        <v/>
      </c>
      <c r="F238" s="117" t="str">
        <f>IFERROR(IF(VLOOKUP($A238,'Annex 2 EHV charges'!$D:$O,10,FALSE)=0,"",VLOOKUP($A238,'Annex 2 EHV charges'!$D:$O,10,FALSE)),"")</f>
        <v/>
      </c>
      <c r="G238" s="118" t="str">
        <f>IFERROR(IF(VLOOKUP($A238,'Annex 2 EHV charges'!$D:$O,11,FALSE)=0,"",VLOOKUP($A238,'Annex 2 EHV charges'!$D:$O,11,FALSE)),"")</f>
        <v/>
      </c>
      <c r="H238" s="118" t="str">
        <f>IFERROR(IF(VLOOKUP($A238,'Annex 2 EHV charges'!$D:$O,12,FALSE)=0,"",VLOOKUP($A238,'Annex 2 EHV charges'!$D:$O,12,FALSE)),"")</f>
        <v/>
      </c>
    </row>
    <row r="239" spans="1:8" x14ac:dyDescent="0.2">
      <c r="A239" s="115" t="str">
        <f t="array" ref="A239">IFERROR(INDEX('Annex 2 EHV charges'!$D$11:$D$259, MATCH(0, IF(ISBLANK('Annex 2 EHV charges'!$D$11:$D$259),1, COUNTIF(A$4:$A238, 'Annex 2 EHV charges'!$D$11:$D$259)), 0)),"")</f>
        <v/>
      </c>
      <c r="B239" s="114" t="str">
        <f>IF($A239="","",VLOOKUP($A239,'Annex 2 EHV charges'!$D:$O,2,0))</f>
        <v/>
      </c>
      <c r="C239" s="115" t="str">
        <f>IF($A239="","",VLOOKUP($A239,'Annex 2 EHV charges'!$D:$O,3,0))</f>
        <v/>
      </c>
      <c r="D239" s="114" t="str">
        <f>IF($A239="","",VLOOKUP($A239,'Annex 2 EHV charges'!$D:$O,4,0))</f>
        <v/>
      </c>
      <c r="E239" s="116" t="str">
        <f>IFERROR(IF(VLOOKUP($A239,'Annex 2 EHV charges'!$D:$O,9,FALSE)=0,"",VLOOKUP($A239,'Annex 2 EHV charges'!$D:$O,9,FALSE)),"")</f>
        <v/>
      </c>
      <c r="F239" s="117" t="str">
        <f>IFERROR(IF(VLOOKUP($A239,'Annex 2 EHV charges'!$D:$O,10,FALSE)=0,"",VLOOKUP($A239,'Annex 2 EHV charges'!$D:$O,10,FALSE)),"")</f>
        <v/>
      </c>
      <c r="G239" s="118" t="str">
        <f>IFERROR(IF(VLOOKUP($A239,'Annex 2 EHV charges'!$D:$O,11,FALSE)=0,"",VLOOKUP($A239,'Annex 2 EHV charges'!$D:$O,11,FALSE)),"")</f>
        <v/>
      </c>
      <c r="H239" s="118" t="str">
        <f>IFERROR(IF(VLOOKUP($A239,'Annex 2 EHV charges'!$D:$O,12,FALSE)=0,"",VLOOKUP($A239,'Annex 2 EHV charges'!$D:$O,12,FALSE)),"")</f>
        <v/>
      </c>
    </row>
    <row r="240" spans="1:8" x14ac:dyDescent="0.2">
      <c r="A240" s="115" t="str">
        <f t="array" ref="A240">IFERROR(INDEX('Annex 2 EHV charges'!$D$11:$D$259, MATCH(0, IF(ISBLANK('Annex 2 EHV charges'!$D$11:$D$259),1, COUNTIF(A$4:$A239, 'Annex 2 EHV charges'!$D$11:$D$259)), 0)),"")</f>
        <v/>
      </c>
      <c r="B240" s="114" t="str">
        <f>IF($A240="","",VLOOKUP($A240,'Annex 2 EHV charges'!$D:$O,2,0))</f>
        <v/>
      </c>
      <c r="C240" s="115" t="str">
        <f>IF($A240="","",VLOOKUP($A240,'Annex 2 EHV charges'!$D:$O,3,0))</f>
        <v/>
      </c>
      <c r="D240" s="114" t="str">
        <f>IF($A240="","",VLOOKUP($A240,'Annex 2 EHV charges'!$D:$O,4,0))</f>
        <v/>
      </c>
      <c r="E240" s="116" t="str">
        <f>IFERROR(IF(VLOOKUP($A240,'Annex 2 EHV charges'!$D:$O,9,FALSE)=0,"",VLOOKUP($A240,'Annex 2 EHV charges'!$D:$O,9,FALSE)),"")</f>
        <v/>
      </c>
      <c r="F240" s="117" t="str">
        <f>IFERROR(IF(VLOOKUP($A240,'Annex 2 EHV charges'!$D:$O,10,FALSE)=0,"",VLOOKUP($A240,'Annex 2 EHV charges'!$D:$O,10,FALSE)),"")</f>
        <v/>
      </c>
      <c r="G240" s="118" t="str">
        <f>IFERROR(IF(VLOOKUP($A240,'Annex 2 EHV charges'!$D:$O,11,FALSE)=0,"",VLOOKUP($A240,'Annex 2 EHV charges'!$D:$O,11,FALSE)),"")</f>
        <v/>
      </c>
      <c r="H240" s="118" t="str">
        <f>IFERROR(IF(VLOOKUP($A240,'Annex 2 EHV charges'!$D:$O,12,FALSE)=0,"",VLOOKUP($A240,'Annex 2 EHV charges'!$D:$O,12,FALSE)),"")</f>
        <v/>
      </c>
    </row>
    <row r="241" spans="1:8" x14ac:dyDescent="0.2">
      <c r="A241" s="115" t="str">
        <f t="array" ref="A241">IFERROR(INDEX('Annex 2 EHV charges'!$D$11:$D$259, MATCH(0, IF(ISBLANK('Annex 2 EHV charges'!$D$11:$D$259),1, COUNTIF(A$4:$A240, 'Annex 2 EHV charges'!$D$11:$D$259)), 0)),"")</f>
        <v/>
      </c>
      <c r="B241" s="114" t="str">
        <f>IF($A241="","",VLOOKUP($A241,'Annex 2 EHV charges'!$D:$O,2,0))</f>
        <v/>
      </c>
      <c r="C241" s="115" t="str">
        <f>IF($A241="","",VLOOKUP($A241,'Annex 2 EHV charges'!$D:$O,3,0))</f>
        <v/>
      </c>
      <c r="D241" s="114" t="str">
        <f>IF($A241="","",VLOOKUP($A241,'Annex 2 EHV charges'!$D:$O,4,0))</f>
        <v/>
      </c>
      <c r="E241" s="116" t="str">
        <f>IFERROR(IF(VLOOKUP($A241,'Annex 2 EHV charges'!$D:$O,9,FALSE)=0,"",VLOOKUP($A241,'Annex 2 EHV charges'!$D:$O,9,FALSE)),"")</f>
        <v/>
      </c>
      <c r="F241" s="117" t="str">
        <f>IFERROR(IF(VLOOKUP($A241,'Annex 2 EHV charges'!$D:$O,10,FALSE)=0,"",VLOOKUP($A241,'Annex 2 EHV charges'!$D:$O,10,FALSE)),"")</f>
        <v/>
      </c>
      <c r="G241" s="118" t="str">
        <f>IFERROR(IF(VLOOKUP($A241,'Annex 2 EHV charges'!$D:$O,11,FALSE)=0,"",VLOOKUP($A241,'Annex 2 EHV charges'!$D:$O,11,FALSE)),"")</f>
        <v/>
      </c>
      <c r="H241" s="118" t="str">
        <f>IFERROR(IF(VLOOKUP($A241,'Annex 2 EHV charges'!$D:$O,12,FALSE)=0,"",VLOOKUP($A241,'Annex 2 EHV charges'!$D:$O,12,FALSE)),"")</f>
        <v/>
      </c>
    </row>
    <row r="242" spans="1:8" x14ac:dyDescent="0.2">
      <c r="A242" s="115" t="str">
        <f t="array" ref="A242">IFERROR(INDEX('Annex 2 EHV charges'!$D$11:$D$259, MATCH(0, IF(ISBLANK('Annex 2 EHV charges'!$D$11:$D$259),1, COUNTIF(A$4:$A241, 'Annex 2 EHV charges'!$D$11:$D$259)), 0)),"")</f>
        <v/>
      </c>
      <c r="B242" s="114" t="str">
        <f>IF($A242="","",VLOOKUP($A242,'Annex 2 EHV charges'!$D:$O,2,0))</f>
        <v/>
      </c>
      <c r="C242" s="115" t="str">
        <f>IF($A242="","",VLOOKUP($A242,'Annex 2 EHV charges'!$D:$O,3,0))</f>
        <v/>
      </c>
      <c r="D242" s="114" t="str">
        <f>IF($A242="","",VLOOKUP($A242,'Annex 2 EHV charges'!$D:$O,4,0))</f>
        <v/>
      </c>
      <c r="E242" s="116" t="str">
        <f>IFERROR(IF(VLOOKUP($A242,'Annex 2 EHV charges'!$D:$O,9,FALSE)=0,"",VLOOKUP($A242,'Annex 2 EHV charges'!$D:$O,9,FALSE)),"")</f>
        <v/>
      </c>
      <c r="F242" s="117" t="str">
        <f>IFERROR(IF(VLOOKUP($A242,'Annex 2 EHV charges'!$D:$O,10,FALSE)=0,"",VLOOKUP($A242,'Annex 2 EHV charges'!$D:$O,10,FALSE)),"")</f>
        <v/>
      </c>
      <c r="G242" s="118" t="str">
        <f>IFERROR(IF(VLOOKUP($A242,'Annex 2 EHV charges'!$D:$O,11,FALSE)=0,"",VLOOKUP($A242,'Annex 2 EHV charges'!$D:$O,11,FALSE)),"")</f>
        <v/>
      </c>
      <c r="H242" s="118" t="str">
        <f>IFERROR(IF(VLOOKUP($A242,'Annex 2 EHV charges'!$D:$O,12,FALSE)=0,"",VLOOKUP($A242,'Annex 2 EHV charges'!$D:$O,12,FALSE)),"")</f>
        <v/>
      </c>
    </row>
    <row r="243" spans="1:8" x14ac:dyDescent="0.2">
      <c r="A243" s="115" t="str">
        <f t="array" ref="A243">IFERROR(INDEX('Annex 2 EHV charges'!$D$11:$D$259, MATCH(0, IF(ISBLANK('Annex 2 EHV charges'!$D$11:$D$259),1, COUNTIF(A$4:$A242, 'Annex 2 EHV charges'!$D$11:$D$259)), 0)),"")</f>
        <v/>
      </c>
      <c r="B243" s="114" t="str">
        <f>IF($A243="","",VLOOKUP($A243,'Annex 2 EHV charges'!$D:$O,2,0))</f>
        <v/>
      </c>
      <c r="C243" s="115" t="str">
        <f>IF($A243="","",VLOOKUP($A243,'Annex 2 EHV charges'!$D:$O,3,0))</f>
        <v/>
      </c>
      <c r="D243" s="114" t="str">
        <f>IF($A243="","",VLOOKUP($A243,'Annex 2 EHV charges'!$D:$O,4,0))</f>
        <v/>
      </c>
      <c r="E243" s="116" t="str">
        <f>IFERROR(IF(VLOOKUP($A243,'Annex 2 EHV charges'!$D:$O,9,FALSE)=0,"",VLOOKUP($A243,'Annex 2 EHV charges'!$D:$O,9,FALSE)),"")</f>
        <v/>
      </c>
      <c r="F243" s="117" t="str">
        <f>IFERROR(IF(VLOOKUP($A243,'Annex 2 EHV charges'!$D:$O,10,FALSE)=0,"",VLOOKUP($A243,'Annex 2 EHV charges'!$D:$O,10,FALSE)),"")</f>
        <v/>
      </c>
      <c r="G243" s="118" t="str">
        <f>IFERROR(IF(VLOOKUP($A243,'Annex 2 EHV charges'!$D:$O,11,FALSE)=0,"",VLOOKUP($A243,'Annex 2 EHV charges'!$D:$O,11,FALSE)),"")</f>
        <v/>
      </c>
      <c r="H243" s="118" t="str">
        <f>IFERROR(IF(VLOOKUP($A243,'Annex 2 EHV charges'!$D:$O,12,FALSE)=0,"",VLOOKUP($A243,'Annex 2 EHV charges'!$D:$O,12,FALSE)),"")</f>
        <v/>
      </c>
    </row>
    <row r="244" spans="1:8" x14ac:dyDescent="0.2">
      <c r="A244" s="115" t="str">
        <f t="array" ref="A244">IFERROR(INDEX('Annex 2 EHV charges'!$D$11:$D$259, MATCH(0, IF(ISBLANK('Annex 2 EHV charges'!$D$11:$D$259),1, COUNTIF(A$4:$A243, 'Annex 2 EHV charges'!$D$11:$D$259)), 0)),"")</f>
        <v/>
      </c>
      <c r="B244" s="114" t="str">
        <f>IF($A244="","",VLOOKUP($A244,'Annex 2 EHV charges'!$D:$O,2,0))</f>
        <v/>
      </c>
      <c r="C244" s="115" t="str">
        <f>IF($A244="","",VLOOKUP($A244,'Annex 2 EHV charges'!$D:$O,3,0))</f>
        <v/>
      </c>
      <c r="D244" s="114" t="str">
        <f>IF($A244="","",VLOOKUP($A244,'Annex 2 EHV charges'!$D:$O,4,0))</f>
        <v/>
      </c>
      <c r="E244" s="116" t="str">
        <f>IFERROR(IF(VLOOKUP($A244,'Annex 2 EHV charges'!$D:$O,9,FALSE)=0,"",VLOOKUP($A244,'Annex 2 EHV charges'!$D:$O,9,FALSE)),"")</f>
        <v/>
      </c>
      <c r="F244" s="117" t="str">
        <f>IFERROR(IF(VLOOKUP($A244,'Annex 2 EHV charges'!$D:$O,10,FALSE)=0,"",VLOOKUP($A244,'Annex 2 EHV charges'!$D:$O,10,FALSE)),"")</f>
        <v/>
      </c>
      <c r="G244" s="118" t="str">
        <f>IFERROR(IF(VLOOKUP($A244,'Annex 2 EHV charges'!$D:$O,11,FALSE)=0,"",VLOOKUP($A244,'Annex 2 EHV charges'!$D:$O,11,FALSE)),"")</f>
        <v/>
      </c>
      <c r="H244" s="118" t="str">
        <f>IFERROR(IF(VLOOKUP($A244,'Annex 2 EHV charges'!$D:$O,12,FALSE)=0,"",VLOOKUP($A244,'Annex 2 EHV charges'!$D:$O,12,FALSE)),"")</f>
        <v/>
      </c>
    </row>
    <row r="245" spans="1:8" x14ac:dyDescent="0.2">
      <c r="A245" s="115" t="str">
        <f t="array" ref="A245">IFERROR(INDEX('Annex 2 EHV charges'!$D$11:$D$259, MATCH(0, IF(ISBLANK('Annex 2 EHV charges'!$D$11:$D$259),1, COUNTIF(A$4:$A244, 'Annex 2 EHV charges'!$D$11:$D$259)), 0)),"")</f>
        <v/>
      </c>
      <c r="B245" s="114" t="str">
        <f>IF($A245="","",VLOOKUP($A245,'Annex 2 EHV charges'!$D:$O,2,0))</f>
        <v/>
      </c>
      <c r="C245" s="115" t="str">
        <f>IF($A245="","",VLOOKUP($A245,'Annex 2 EHV charges'!$D:$O,3,0))</f>
        <v/>
      </c>
      <c r="D245" s="114" t="str">
        <f>IF($A245="","",VLOOKUP($A245,'Annex 2 EHV charges'!$D:$O,4,0))</f>
        <v/>
      </c>
      <c r="E245" s="116" t="str">
        <f>IFERROR(IF(VLOOKUP($A245,'Annex 2 EHV charges'!$D:$O,9,FALSE)=0,"",VLOOKUP($A245,'Annex 2 EHV charges'!$D:$O,9,FALSE)),"")</f>
        <v/>
      </c>
      <c r="F245" s="117" t="str">
        <f>IFERROR(IF(VLOOKUP($A245,'Annex 2 EHV charges'!$D:$O,10,FALSE)=0,"",VLOOKUP($A245,'Annex 2 EHV charges'!$D:$O,10,FALSE)),"")</f>
        <v/>
      </c>
      <c r="G245" s="118" t="str">
        <f>IFERROR(IF(VLOOKUP($A245,'Annex 2 EHV charges'!$D:$O,11,FALSE)=0,"",VLOOKUP($A245,'Annex 2 EHV charges'!$D:$O,11,FALSE)),"")</f>
        <v/>
      </c>
      <c r="H245" s="118" t="str">
        <f>IFERROR(IF(VLOOKUP($A245,'Annex 2 EHV charges'!$D:$O,12,FALSE)=0,"",VLOOKUP($A245,'Annex 2 EHV charges'!$D:$O,12,FALSE)),"")</f>
        <v/>
      </c>
    </row>
    <row r="246" spans="1:8" x14ac:dyDescent="0.2">
      <c r="A246" s="115" t="str">
        <f t="array" ref="A246">IFERROR(INDEX('Annex 2 EHV charges'!$D$11:$D$259, MATCH(0, IF(ISBLANK('Annex 2 EHV charges'!$D$11:$D$259),1, COUNTIF(A$4:$A245, 'Annex 2 EHV charges'!$D$11:$D$259)), 0)),"")</f>
        <v/>
      </c>
      <c r="B246" s="114" t="str">
        <f>IF($A246="","",VLOOKUP($A246,'Annex 2 EHV charges'!$D:$O,2,0))</f>
        <v/>
      </c>
      <c r="C246" s="115" t="str">
        <f>IF($A246="","",VLOOKUP($A246,'Annex 2 EHV charges'!$D:$O,3,0))</f>
        <v/>
      </c>
      <c r="D246" s="114" t="str">
        <f>IF($A246="","",VLOOKUP($A246,'Annex 2 EHV charges'!$D:$O,4,0))</f>
        <v/>
      </c>
      <c r="E246" s="116" t="str">
        <f>IFERROR(IF(VLOOKUP($A246,'Annex 2 EHV charges'!$D:$O,9,FALSE)=0,"",VLOOKUP($A246,'Annex 2 EHV charges'!$D:$O,9,FALSE)),"")</f>
        <v/>
      </c>
      <c r="F246" s="117" t="str">
        <f>IFERROR(IF(VLOOKUP($A246,'Annex 2 EHV charges'!$D:$O,10,FALSE)=0,"",VLOOKUP($A246,'Annex 2 EHV charges'!$D:$O,10,FALSE)),"")</f>
        <v/>
      </c>
      <c r="G246" s="118" t="str">
        <f>IFERROR(IF(VLOOKUP($A246,'Annex 2 EHV charges'!$D:$O,11,FALSE)=0,"",VLOOKUP($A246,'Annex 2 EHV charges'!$D:$O,11,FALSE)),"")</f>
        <v/>
      </c>
      <c r="H246" s="118" t="str">
        <f>IFERROR(IF(VLOOKUP($A246,'Annex 2 EHV charges'!$D:$O,12,FALSE)=0,"",VLOOKUP($A246,'Annex 2 EHV charges'!$D:$O,12,FALSE)),"")</f>
        <v/>
      </c>
    </row>
    <row r="247" spans="1:8" x14ac:dyDescent="0.2">
      <c r="A247" s="115" t="str">
        <f t="array" ref="A247">IFERROR(INDEX('Annex 2 EHV charges'!$D$11:$D$259, MATCH(0, IF(ISBLANK('Annex 2 EHV charges'!$D$11:$D$259),1, COUNTIF(A$4:$A246, 'Annex 2 EHV charges'!$D$11:$D$259)), 0)),"")</f>
        <v/>
      </c>
      <c r="B247" s="114" t="str">
        <f>IF($A247="","",VLOOKUP($A247,'Annex 2 EHV charges'!$D:$O,2,0))</f>
        <v/>
      </c>
      <c r="C247" s="115" t="str">
        <f>IF($A247="","",VLOOKUP($A247,'Annex 2 EHV charges'!$D:$O,3,0))</f>
        <v/>
      </c>
      <c r="D247" s="114" t="str">
        <f>IF($A247="","",VLOOKUP($A247,'Annex 2 EHV charges'!$D:$O,4,0))</f>
        <v/>
      </c>
      <c r="E247" s="116" t="str">
        <f>IFERROR(IF(VLOOKUP($A247,'Annex 2 EHV charges'!$D:$O,9,FALSE)=0,"",VLOOKUP($A247,'Annex 2 EHV charges'!$D:$O,9,FALSE)),"")</f>
        <v/>
      </c>
      <c r="F247" s="117" t="str">
        <f>IFERROR(IF(VLOOKUP($A247,'Annex 2 EHV charges'!$D:$O,10,FALSE)=0,"",VLOOKUP($A247,'Annex 2 EHV charges'!$D:$O,10,FALSE)),"")</f>
        <v/>
      </c>
      <c r="G247" s="118" t="str">
        <f>IFERROR(IF(VLOOKUP($A247,'Annex 2 EHV charges'!$D:$O,11,FALSE)=0,"",VLOOKUP($A247,'Annex 2 EHV charges'!$D:$O,11,FALSE)),"")</f>
        <v/>
      </c>
      <c r="H247" s="118" t="str">
        <f>IFERROR(IF(VLOOKUP($A247,'Annex 2 EHV charges'!$D:$O,12,FALSE)=0,"",VLOOKUP($A247,'Annex 2 EHV charges'!$D:$O,12,FALSE)),"")</f>
        <v/>
      </c>
    </row>
    <row r="248" spans="1:8" x14ac:dyDescent="0.2">
      <c r="A248" s="115" t="str">
        <f t="array" ref="A248">IFERROR(INDEX('Annex 2 EHV charges'!$D$11:$D$259, MATCH(0, IF(ISBLANK('Annex 2 EHV charges'!$D$11:$D$259),1, COUNTIF(A$4:$A247, 'Annex 2 EHV charges'!$D$11:$D$259)), 0)),"")</f>
        <v/>
      </c>
      <c r="B248" s="114" t="str">
        <f>IF($A248="","",VLOOKUP($A248,'Annex 2 EHV charges'!$D:$O,2,0))</f>
        <v/>
      </c>
      <c r="C248" s="115" t="str">
        <f>IF($A248="","",VLOOKUP($A248,'Annex 2 EHV charges'!$D:$O,3,0))</f>
        <v/>
      </c>
      <c r="D248" s="114" t="str">
        <f>IF($A248="","",VLOOKUP($A248,'Annex 2 EHV charges'!$D:$O,4,0))</f>
        <v/>
      </c>
      <c r="E248" s="116" t="str">
        <f>IFERROR(IF(VLOOKUP($A248,'Annex 2 EHV charges'!$D:$O,9,FALSE)=0,"",VLOOKUP($A248,'Annex 2 EHV charges'!$D:$O,9,FALSE)),"")</f>
        <v/>
      </c>
      <c r="F248" s="117" t="str">
        <f>IFERROR(IF(VLOOKUP($A248,'Annex 2 EHV charges'!$D:$O,10,FALSE)=0,"",VLOOKUP($A248,'Annex 2 EHV charges'!$D:$O,10,FALSE)),"")</f>
        <v/>
      </c>
      <c r="G248" s="118" t="str">
        <f>IFERROR(IF(VLOOKUP($A248,'Annex 2 EHV charges'!$D:$O,11,FALSE)=0,"",VLOOKUP($A248,'Annex 2 EHV charges'!$D:$O,11,FALSE)),"")</f>
        <v/>
      </c>
      <c r="H248" s="118" t="str">
        <f>IFERROR(IF(VLOOKUP($A248,'Annex 2 EHV charges'!$D:$O,12,FALSE)=0,"",VLOOKUP($A248,'Annex 2 EHV charges'!$D:$O,12,FALSE)),"")</f>
        <v/>
      </c>
    </row>
    <row r="249" spans="1:8" x14ac:dyDescent="0.2">
      <c r="A249" s="115" t="str">
        <f t="array" ref="A249">IFERROR(INDEX('Annex 2 EHV charges'!$D$11:$D$259, MATCH(0, IF(ISBLANK('Annex 2 EHV charges'!$D$11:$D$259),1, COUNTIF(A$4:$A248, 'Annex 2 EHV charges'!$D$11:$D$259)), 0)),"")</f>
        <v/>
      </c>
      <c r="B249" s="114" t="str">
        <f>IF($A249="","",VLOOKUP($A249,'Annex 2 EHV charges'!$D:$O,2,0))</f>
        <v/>
      </c>
      <c r="C249" s="115" t="str">
        <f>IF($A249="","",VLOOKUP($A249,'Annex 2 EHV charges'!$D:$O,3,0))</f>
        <v/>
      </c>
      <c r="D249" s="114" t="str">
        <f>IF($A249="","",VLOOKUP($A249,'Annex 2 EHV charges'!$D:$O,4,0))</f>
        <v/>
      </c>
      <c r="E249" s="116" t="str">
        <f>IFERROR(IF(VLOOKUP($A249,'Annex 2 EHV charges'!$D:$O,9,FALSE)=0,"",VLOOKUP($A249,'Annex 2 EHV charges'!$D:$O,9,FALSE)),"")</f>
        <v/>
      </c>
      <c r="F249" s="117" t="str">
        <f>IFERROR(IF(VLOOKUP($A249,'Annex 2 EHV charges'!$D:$O,10,FALSE)=0,"",VLOOKUP($A249,'Annex 2 EHV charges'!$D:$O,10,FALSE)),"")</f>
        <v/>
      </c>
      <c r="G249" s="118" t="str">
        <f>IFERROR(IF(VLOOKUP($A249,'Annex 2 EHV charges'!$D:$O,11,FALSE)=0,"",VLOOKUP($A249,'Annex 2 EHV charges'!$D:$O,11,FALSE)),"")</f>
        <v/>
      </c>
      <c r="H249" s="118" t="str">
        <f>IFERROR(IF(VLOOKUP($A249,'Annex 2 EHV charges'!$D:$O,12,FALSE)=0,"",VLOOKUP($A249,'Annex 2 EHV charges'!$D:$O,12,FALSE)),"")</f>
        <v/>
      </c>
    </row>
    <row r="250" spans="1:8" x14ac:dyDescent="0.2">
      <c r="A250" s="115" t="str">
        <f t="array" ref="A250">IFERROR(INDEX('Annex 2 EHV charges'!$D$11:$D$259, MATCH(0, IF(ISBLANK('Annex 2 EHV charges'!$D$11:$D$259),1, COUNTIF(A$4:$A249, 'Annex 2 EHV charges'!$D$11:$D$259)), 0)),"")</f>
        <v/>
      </c>
      <c r="B250" s="114" t="str">
        <f>IF($A250="","",VLOOKUP($A250,'Annex 2 EHV charges'!$D:$O,2,0))</f>
        <v/>
      </c>
      <c r="C250" s="115" t="str">
        <f>IF($A250="","",VLOOKUP($A250,'Annex 2 EHV charges'!$D:$O,3,0))</f>
        <v/>
      </c>
      <c r="D250" s="114" t="str">
        <f>IF($A250="","",VLOOKUP($A250,'Annex 2 EHV charges'!$D:$O,4,0))</f>
        <v/>
      </c>
      <c r="E250" s="116" t="str">
        <f>IFERROR(IF(VLOOKUP($A250,'Annex 2 EHV charges'!$D:$O,9,FALSE)=0,"",VLOOKUP($A250,'Annex 2 EHV charges'!$D:$O,9,FALSE)),"")</f>
        <v/>
      </c>
      <c r="F250" s="117" t="str">
        <f>IFERROR(IF(VLOOKUP($A250,'Annex 2 EHV charges'!$D:$O,10,FALSE)=0,"",VLOOKUP($A250,'Annex 2 EHV charges'!$D:$O,10,FALSE)),"")</f>
        <v/>
      </c>
      <c r="G250" s="118" t="str">
        <f>IFERROR(IF(VLOOKUP($A250,'Annex 2 EHV charges'!$D:$O,11,FALSE)=0,"",VLOOKUP($A250,'Annex 2 EHV charges'!$D:$O,11,FALSE)),"")</f>
        <v/>
      </c>
      <c r="H250" s="118" t="str">
        <f>IFERROR(IF(VLOOKUP($A250,'Annex 2 EHV charges'!$D:$O,12,FALSE)=0,"",VLOOKUP($A250,'Annex 2 EHV charges'!$D:$O,12,FALSE)),"")</f>
        <v/>
      </c>
    </row>
    <row r="251" spans="1:8" x14ac:dyDescent="0.2">
      <c r="A251" s="115" t="str">
        <f t="array" ref="A251">IFERROR(INDEX('Annex 2 EHV charges'!$D$11:$D$259, MATCH(0, IF(ISBLANK('Annex 2 EHV charges'!$D$11:$D$259),1, COUNTIF(A$4:$A250, 'Annex 2 EHV charges'!$D$11:$D$259)), 0)),"")</f>
        <v/>
      </c>
      <c r="B251" s="114" t="str">
        <f>IF($A251="","",VLOOKUP($A251,'Annex 2 EHV charges'!$D:$O,2,0))</f>
        <v/>
      </c>
      <c r="C251" s="115" t="str">
        <f>IF($A251="","",VLOOKUP($A251,'Annex 2 EHV charges'!$D:$O,3,0))</f>
        <v/>
      </c>
      <c r="D251" s="114" t="str">
        <f>IF($A251="","",VLOOKUP($A251,'Annex 2 EHV charges'!$D:$O,4,0))</f>
        <v/>
      </c>
      <c r="E251" s="116" t="str">
        <f>IFERROR(IF(VLOOKUP($A251,'Annex 2 EHV charges'!$D:$O,9,FALSE)=0,"",VLOOKUP($A251,'Annex 2 EHV charges'!$D:$O,9,FALSE)),"")</f>
        <v/>
      </c>
      <c r="F251" s="117" t="str">
        <f>IFERROR(IF(VLOOKUP($A251,'Annex 2 EHV charges'!$D:$O,10,FALSE)=0,"",VLOOKUP($A251,'Annex 2 EHV charges'!$D:$O,10,FALSE)),"")</f>
        <v/>
      </c>
      <c r="G251" s="118" t="str">
        <f>IFERROR(IF(VLOOKUP($A251,'Annex 2 EHV charges'!$D:$O,11,FALSE)=0,"",VLOOKUP($A251,'Annex 2 EHV charges'!$D:$O,11,FALSE)),"")</f>
        <v/>
      </c>
      <c r="H251" s="118" t="str">
        <f>IFERROR(IF(VLOOKUP($A251,'Annex 2 EHV charges'!$D:$O,12,FALSE)=0,"",VLOOKUP($A251,'Annex 2 EHV charges'!$D:$O,12,FALSE)),"")</f>
        <v/>
      </c>
    </row>
    <row r="252" spans="1:8" x14ac:dyDescent="0.2">
      <c r="A252" s="115" t="str">
        <f t="array" ref="A252">IFERROR(INDEX('Annex 2 EHV charges'!$D$11:$D$259, MATCH(0, IF(ISBLANK('Annex 2 EHV charges'!$D$11:$D$259),1, COUNTIF(A$4:$A251, 'Annex 2 EHV charges'!$D$11:$D$259)), 0)),"")</f>
        <v/>
      </c>
      <c r="B252" s="114" t="str">
        <f>IF($A252="","",VLOOKUP($A252,'Annex 2 EHV charges'!$D:$O,2,0))</f>
        <v/>
      </c>
      <c r="C252" s="115" t="str">
        <f>IF($A252="","",VLOOKUP($A252,'Annex 2 EHV charges'!$D:$O,3,0))</f>
        <v/>
      </c>
      <c r="D252" s="114" t="str">
        <f>IF($A252="","",VLOOKUP($A252,'Annex 2 EHV charges'!$D:$O,4,0))</f>
        <v/>
      </c>
      <c r="E252" s="116" t="str">
        <f>IFERROR(IF(VLOOKUP($A252,'Annex 2 EHV charges'!$D:$O,9,FALSE)=0,"",VLOOKUP($A252,'Annex 2 EHV charges'!$D:$O,9,FALSE)),"")</f>
        <v/>
      </c>
      <c r="F252" s="117" t="str">
        <f>IFERROR(IF(VLOOKUP($A252,'Annex 2 EHV charges'!$D:$O,10,FALSE)=0,"",VLOOKUP($A252,'Annex 2 EHV charges'!$D:$O,10,FALSE)),"")</f>
        <v/>
      </c>
      <c r="G252" s="118" t="str">
        <f>IFERROR(IF(VLOOKUP($A252,'Annex 2 EHV charges'!$D:$O,11,FALSE)=0,"",VLOOKUP($A252,'Annex 2 EHV charges'!$D:$O,11,FALSE)),"")</f>
        <v/>
      </c>
      <c r="H252" s="118" t="str">
        <f>IFERROR(IF(VLOOKUP($A252,'Annex 2 EHV charges'!$D:$O,12,FALSE)=0,"",VLOOKUP($A252,'Annex 2 EHV charges'!$D:$O,12,FALSE)),"")</f>
        <v/>
      </c>
    </row>
    <row r="253" spans="1:8" x14ac:dyDescent="0.2">
      <c r="A253" s="115" t="str">
        <f t="array" ref="A253">IFERROR(INDEX('Annex 2 EHV charges'!$D$11:$D$259, MATCH(0, IF(ISBLANK('Annex 2 EHV charges'!$D$11:$D$259),1, COUNTIF(A$4:$A252, 'Annex 2 EHV charges'!$D$11:$D$259)), 0)),"")</f>
        <v/>
      </c>
      <c r="B253" s="114" t="str">
        <f>IF($A253="","",VLOOKUP($A253,'Annex 2 EHV charges'!$D:$O,2,0))</f>
        <v/>
      </c>
      <c r="C253" s="115" t="str">
        <f>IF($A253="","",VLOOKUP($A253,'Annex 2 EHV charges'!$D:$O,3,0))</f>
        <v/>
      </c>
      <c r="D253" s="114" t="str">
        <f>IF($A253="","",VLOOKUP($A253,'Annex 2 EHV charges'!$D:$O,4,0))</f>
        <v/>
      </c>
      <c r="E253" s="116" t="str">
        <f>IFERROR(IF(VLOOKUP($A253,'Annex 2 EHV charges'!$D:$O,9,FALSE)=0,"",VLOOKUP($A253,'Annex 2 EHV charges'!$D:$O,9,FALSE)),"")</f>
        <v/>
      </c>
      <c r="F253" s="117" t="str">
        <f>IFERROR(IF(VLOOKUP($A253,'Annex 2 EHV charges'!$D:$O,10,FALSE)=0,"",VLOOKUP($A253,'Annex 2 EHV charges'!$D:$O,10,FALSE)),"")</f>
        <v/>
      </c>
      <c r="G253" s="118" t="str">
        <f>IFERROR(IF(VLOOKUP($A253,'Annex 2 EHV charges'!$D:$O,11,FALSE)=0,"",VLOOKUP($A253,'Annex 2 EHV charges'!$D:$O,11,FALSE)),"")</f>
        <v/>
      </c>
      <c r="H253" s="118" t="str">
        <f>IFERROR(IF(VLOOKUP($A253,'Annex 2 EHV charges'!$D:$O,12,FALSE)=0,"",VLOOKUP($A253,'Annex 2 EHV charges'!$D:$O,12,FALSE)),"")</f>
        <v/>
      </c>
    </row>
    <row r="254" spans="1:8" x14ac:dyDescent="0.2">
      <c r="A254" s="115" t="str">
        <f t="array" ref="A254">IFERROR(INDEX('Annex 2 EHV charges'!$D$11:$D$259, MATCH(0, IF(ISBLANK('Annex 2 EHV charges'!$D$11:$D$259),1, COUNTIF(A$4:$A253, 'Annex 2 EHV charges'!$D$11:$D$259)), 0)),"")</f>
        <v/>
      </c>
      <c r="B254" s="114" t="str">
        <f>IF($A254="","",VLOOKUP($A254,'Annex 2 EHV charges'!$D:$O,2,0))</f>
        <v/>
      </c>
      <c r="C254" s="115" t="str">
        <f>IF($A254="","",VLOOKUP($A254,'Annex 2 EHV charges'!$D:$O,3,0))</f>
        <v/>
      </c>
      <c r="D254" s="114" t="str">
        <f>IF($A254="","",VLOOKUP($A254,'Annex 2 EHV charges'!$D:$O,4,0))</f>
        <v/>
      </c>
      <c r="E254" s="116" t="str">
        <f>IFERROR(IF(VLOOKUP($A254,'Annex 2 EHV charges'!$D:$O,9,FALSE)=0,"",VLOOKUP($A254,'Annex 2 EHV charges'!$D:$O,9,FALSE)),"")</f>
        <v/>
      </c>
      <c r="F254" s="117" t="str">
        <f>IFERROR(IF(VLOOKUP($A254,'Annex 2 EHV charges'!$D:$O,10,FALSE)=0,"",VLOOKUP($A254,'Annex 2 EHV charges'!$D:$O,10,FALSE)),"")</f>
        <v/>
      </c>
      <c r="G254" s="118" t="str">
        <f>IFERROR(IF(VLOOKUP($A254,'Annex 2 EHV charges'!$D:$O,11,FALSE)=0,"",VLOOKUP($A254,'Annex 2 EHV charges'!$D:$O,11,FALSE)),"")</f>
        <v/>
      </c>
      <c r="H254" s="118"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30"/>
  <sheetViews>
    <sheetView zoomScale="80" zoomScaleNormal="80" zoomScaleSheetLayoutView="100" workbookViewId="0">
      <selection activeCell="N14" sqref="N14"/>
    </sheetView>
  </sheetViews>
  <sheetFormatPr defaultRowHeight="12.75" x14ac:dyDescent="0.2"/>
  <cols>
    <col min="1" max="1" width="50.28515625" customWidth="1"/>
    <col min="2" max="2" width="20.28515625" bestFit="1" customWidth="1"/>
    <col min="4" max="4" width="19.5703125" customWidth="1"/>
    <col min="5" max="5" width="20.140625" customWidth="1"/>
    <col min="6" max="10" width="16.5703125" customWidth="1"/>
  </cols>
  <sheetData>
    <row r="1" spans="1:12" s="2" customFormat="1" ht="27.75" customHeight="1" x14ac:dyDescent="0.2">
      <c r="A1" s="16" t="s">
        <v>93</v>
      </c>
      <c r="B1" s="3"/>
      <c r="D1" s="3"/>
      <c r="E1" s="3"/>
      <c r="F1" s="3"/>
      <c r="G1" s="10"/>
      <c r="H1" s="4"/>
      <c r="I1" s="4"/>
    </row>
    <row r="2" spans="1:12" s="2" customFormat="1" ht="27" customHeight="1" x14ac:dyDescent="0.2">
      <c r="A2" s="242" t="str">
        <f>Overview!B4&amp; " - Effective from "&amp;Overview!D4&amp;" - "&amp;Overview!E4&amp;" LV and HV tariffs"</f>
        <v>SP Manweb - Effective from 1 April 2020 - Final LV and HV tariffs</v>
      </c>
      <c r="B2" s="242"/>
      <c r="C2" s="242"/>
      <c r="D2" s="242"/>
      <c r="E2" s="242"/>
      <c r="F2" s="242"/>
      <c r="G2" s="242"/>
      <c r="H2" s="242"/>
      <c r="I2" s="242"/>
      <c r="J2" s="242"/>
      <c r="K2" s="4"/>
      <c r="L2" s="4"/>
    </row>
    <row r="3" spans="1:12" s="2" customFormat="1" ht="27" customHeight="1" x14ac:dyDescent="0.2">
      <c r="A3" s="259" t="s">
        <v>813</v>
      </c>
      <c r="B3" s="259"/>
      <c r="C3" s="259"/>
      <c r="D3" s="259"/>
      <c r="E3" s="259"/>
      <c r="F3" s="259"/>
      <c r="G3" s="259"/>
      <c r="H3" s="259"/>
      <c r="I3" s="259"/>
      <c r="J3" s="259"/>
      <c r="K3" s="4"/>
      <c r="L3" s="4"/>
    </row>
    <row r="4" spans="1:12" s="2" customFormat="1" ht="71.25" customHeight="1" x14ac:dyDescent="0.2">
      <c r="A4" s="18"/>
      <c r="B4" s="30" t="s">
        <v>50</v>
      </c>
      <c r="C4" s="17" t="s">
        <v>98</v>
      </c>
      <c r="D4" s="30" t="s">
        <v>682</v>
      </c>
      <c r="E4" s="30" t="s">
        <v>683</v>
      </c>
      <c r="F4" s="30" t="s">
        <v>684</v>
      </c>
      <c r="G4" s="182" t="s">
        <v>99</v>
      </c>
      <c r="H4" s="182" t="s">
        <v>100</v>
      </c>
      <c r="I4" s="30" t="s">
        <v>740</v>
      </c>
      <c r="J4" s="182" t="s">
        <v>479</v>
      </c>
      <c r="K4" s="4"/>
      <c r="L4" s="4"/>
    </row>
    <row r="5" spans="1:12" s="2" customFormat="1" ht="32.25" customHeight="1" x14ac:dyDescent="0.2">
      <c r="A5" s="19" t="s">
        <v>1</v>
      </c>
      <c r="B5" s="43" t="s">
        <v>789</v>
      </c>
      <c r="C5" s="20">
        <v>2</v>
      </c>
      <c r="D5" s="188">
        <v>3.9860000000000002</v>
      </c>
      <c r="E5" s="188">
        <v>1.7370000000000001</v>
      </c>
      <c r="F5" s="189"/>
      <c r="G5" s="190">
        <v>3.11</v>
      </c>
      <c r="H5" s="191"/>
      <c r="I5" s="191"/>
      <c r="J5" s="192"/>
      <c r="K5" s="4"/>
      <c r="L5" s="4"/>
    </row>
    <row r="6" spans="1:12" s="2" customFormat="1" ht="32.25" customHeight="1" x14ac:dyDescent="0.2">
      <c r="A6" s="86" t="s">
        <v>11</v>
      </c>
      <c r="B6" s="43" t="s">
        <v>790</v>
      </c>
      <c r="C6" s="20">
        <v>2</v>
      </c>
      <c r="D6" s="188">
        <v>1.712</v>
      </c>
      <c r="E6" s="193"/>
      <c r="F6" s="189"/>
      <c r="G6" s="189"/>
      <c r="H6" s="191"/>
      <c r="I6" s="191"/>
      <c r="J6" s="192"/>
      <c r="K6" s="4"/>
      <c r="L6" s="4"/>
    </row>
    <row r="7" spans="1:12" s="2" customFormat="1" ht="32.25" customHeight="1" x14ac:dyDescent="0.2">
      <c r="A7" s="86" t="s">
        <v>12</v>
      </c>
      <c r="B7" s="43">
        <v>207</v>
      </c>
      <c r="C7" s="20">
        <v>3</v>
      </c>
      <c r="D7" s="188">
        <v>3.4860000000000002</v>
      </c>
      <c r="E7" s="193"/>
      <c r="F7" s="189"/>
      <c r="G7" s="190">
        <v>3.98</v>
      </c>
      <c r="H7" s="191"/>
      <c r="I7" s="191"/>
      <c r="J7" s="192"/>
      <c r="K7" s="4"/>
      <c r="L7" s="4"/>
    </row>
    <row r="8" spans="1:12" s="2" customFormat="1" ht="32.25" customHeight="1" x14ac:dyDescent="0.2">
      <c r="A8" s="86" t="s">
        <v>13</v>
      </c>
      <c r="B8" s="43" t="s">
        <v>791</v>
      </c>
      <c r="C8" s="20">
        <v>4</v>
      </c>
      <c r="D8" s="188">
        <v>3.5419999999999998</v>
      </c>
      <c r="E8" s="188">
        <v>1.6220000000000001</v>
      </c>
      <c r="F8" s="189"/>
      <c r="G8" s="190">
        <v>3.98</v>
      </c>
      <c r="H8" s="191"/>
      <c r="I8" s="191"/>
      <c r="J8" s="192"/>
      <c r="K8" s="4"/>
      <c r="L8" s="4"/>
    </row>
    <row r="9" spans="1:12" s="2" customFormat="1" ht="32.25" customHeight="1" x14ac:dyDescent="0.2">
      <c r="A9" s="86" t="s">
        <v>14</v>
      </c>
      <c r="B9" s="43" t="s">
        <v>792</v>
      </c>
      <c r="C9" s="20">
        <v>4</v>
      </c>
      <c r="D9" s="188">
        <v>1.657</v>
      </c>
      <c r="E9" s="193"/>
      <c r="F9" s="189"/>
      <c r="G9" s="189"/>
      <c r="H9" s="191"/>
      <c r="I9" s="191"/>
      <c r="J9" s="192"/>
      <c r="K9" s="4"/>
      <c r="L9" s="4"/>
    </row>
    <row r="10" spans="1:12" s="2" customFormat="1" ht="32.25" customHeight="1" x14ac:dyDescent="0.2">
      <c r="A10" s="19" t="s">
        <v>2</v>
      </c>
      <c r="B10" s="48" t="s">
        <v>793</v>
      </c>
      <c r="C10" s="20" t="s">
        <v>20</v>
      </c>
      <c r="D10" s="188">
        <v>3.6509999999999998</v>
      </c>
      <c r="E10" s="188">
        <v>1.607</v>
      </c>
      <c r="F10" s="189"/>
      <c r="G10" s="190">
        <v>18.079999999999998</v>
      </c>
      <c r="H10" s="191"/>
      <c r="I10" s="191"/>
      <c r="J10" s="192"/>
      <c r="K10" s="4"/>
      <c r="L10" s="4"/>
    </row>
    <row r="11" spans="1:12" s="2" customFormat="1" ht="32.25" customHeight="1" x14ac:dyDescent="0.2">
      <c r="A11" s="19" t="s">
        <v>15</v>
      </c>
      <c r="B11" s="43" t="s">
        <v>794</v>
      </c>
      <c r="C11" s="20" t="s">
        <v>20</v>
      </c>
      <c r="D11" s="188">
        <v>3.6659999999999999</v>
      </c>
      <c r="E11" s="188">
        <v>1.609</v>
      </c>
      <c r="F11" s="189"/>
      <c r="G11" s="190">
        <v>22.82</v>
      </c>
      <c r="H11" s="191"/>
      <c r="I11" s="191"/>
      <c r="J11" s="192"/>
      <c r="K11" s="4"/>
      <c r="L11" s="4"/>
    </row>
    <row r="12" spans="1:12" s="2" customFormat="1" ht="32.25" customHeight="1" x14ac:dyDescent="0.2">
      <c r="A12" s="19" t="s">
        <v>16</v>
      </c>
      <c r="B12" s="194">
        <v>405</v>
      </c>
      <c r="C12" s="20" t="s">
        <v>20</v>
      </c>
      <c r="D12" s="188">
        <v>2.6669999999999998</v>
      </c>
      <c r="E12" s="188">
        <v>1.5389999999999999</v>
      </c>
      <c r="F12" s="189"/>
      <c r="G12" s="190">
        <v>168.42</v>
      </c>
      <c r="H12" s="191"/>
      <c r="I12" s="191"/>
      <c r="J12" s="192"/>
      <c r="K12" s="4"/>
      <c r="L12" s="4"/>
    </row>
    <row r="13" spans="1:12" x14ac:dyDescent="0.2">
      <c r="A13" s="264" t="s">
        <v>52</v>
      </c>
      <c r="B13" s="257" t="s">
        <v>53</v>
      </c>
      <c r="C13" s="257"/>
      <c r="D13" s="257"/>
      <c r="E13" s="257"/>
      <c r="F13" s="257"/>
      <c r="G13" s="257"/>
      <c r="H13" s="258"/>
      <c r="I13" s="258"/>
      <c r="J13" s="258"/>
    </row>
    <row r="14" spans="1:12" ht="99" customHeight="1" x14ac:dyDescent="0.2">
      <c r="A14" s="264"/>
      <c r="B14" s="260" t="s">
        <v>812</v>
      </c>
      <c r="C14" s="261"/>
      <c r="D14" s="261"/>
      <c r="E14" s="261"/>
      <c r="F14" s="261"/>
      <c r="G14" s="261"/>
      <c r="H14" s="262"/>
      <c r="I14" s="262"/>
      <c r="J14" s="263"/>
    </row>
    <row r="15" spans="1:12" x14ac:dyDescent="0.2">
      <c r="A15" s="264"/>
      <c r="B15" s="257"/>
      <c r="C15" s="257"/>
      <c r="D15" s="257"/>
      <c r="E15" s="257"/>
      <c r="F15" s="257"/>
      <c r="G15" s="257"/>
      <c r="H15" s="258"/>
      <c r="I15" s="258"/>
      <c r="J15" s="258"/>
    </row>
    <row r="16" spans="1:12" x14ac:dyDescent="0.2">
      <c r="A16" s="56"/>
      <c r="B16" s="56"/>
      <c r="C16" s="56"/>
      <c r="D16" s="56"/>
      <c r="E16" s="56"/>
      <c r="F16" s="56"/>
      <c r="G16" s="56"/>
      <c r="H16" s="56"/>
      <c r="I16" s="56"/>
      <c r="J16" s="56"/>
    </row>
    <row r="17" spans="1:12" x14ac:dyDescent="0.2">
      <c r="A17" s="56"/>
      <c r="B17" s="56"/>
      <c r="C17" s="56"/>
      <c r="D17" s="56"/>
      <c r="E17" s="56"/>
      <c r="F17" s="56"/>
      <c r="G17" s="56"/>
      <c r="H17" s="56"/>
      <c r="I17" s="56"/>
      <c r="J17" s="56"/>
    </row>
    <row r="18" spans="1:12" s="2" customFormat="1" ht="27" customHeight="1" x14ac:dyDescent="0.2">
      <c r="A18" s="259" t="s">
        <v>480</v>
      </c>
      <c r="B18" s="259"/>
      <c r="C18" s="259"/>
      <c r="D18" s="259"/>
      <c r="E18" s="259"/>
      <c r="F18" s="259"/>
      <c r="G18" s="259"/>
      <c r="H18" s="259"/>
      <c r="I18" s="259"/>
      <c r="J18" s="259"/>
      <c r="K18" s="4"/>
      <c r="L18" s="4"/>
    </row>
    <row r="19" spans="1:12" s="2" customFormat="1" ht="58.5" customHeight="1" x14ac:dyDescent="0.2">
      <c r="A19" s="18"/>
      <c r="B19" s="30" t="s">
        <v>50</v>
      </c>
      <c r="C19" s="17" t="s">
        <v>98</v>
      </c>
      <c r="D19" s="30" t="s">
        <v>685</v>
      </c>
      <c r="E19" s="30" t="s">
        <v>686</v>
      </c>
      <c r="F19" s="30" t="s">
        <v>687</v>
      </c>
      <c r="G19" s="156" t="s">
        <v>99</v>
      </c>
      <c r="H19" s="156" t="s">
        <v>100</v>
      </c>
      <c r="I19" s="30" t="s">
        <v>740</v>
      </c>
      <c r="J19" s="156" t="s">
        <v>479</v>
      </c>
      <c r="K19" s="4"/>
      <c r="L19" s="4"/>
    </row>
    <row r="20" spans="1:12" s="2" customFormat="1" ht="32.25" customHeight="1" x14ac:dyDescent="0.2">
      <c r="A20" s="19" t="s">
        <v>17</v>
      </c>
      <c r="B20" s="43">
        <v>501</v>
      </c>
      <c r="C20" s="20">
        <v>0</v>
      </c>
      <c r="D20" s="188">
        <f>VLOOKUP($A20,'[1]Tariff summary'!$F$16:$P$48,5,0)</f>
        <v>10.028</v>
      </c>
      <c r="E20" s="188">
        <f>VLOOKUP($A20,'[1]Tariff summary'!$F$16:$P$48,6,0)</f>
        <v>2.4489999999999998</v>
      </c>
      <c r="F20" s="188">
        <f>VLOOKUP($A20,'[1]Tariff summary'!$F$16:$P$48,7,0)</f>
        <v>1.581</v>
      </c>
      <c r="G20" s="190">
        <f>VLOOKUP($A20,'[1]Tariff summary'!$F$16:$P$48,8,0)</f>
        <v>15.87</v>
      </c>
      <c r="H20" s="190">
        <f>VLOOKUP($A20,'[1]Tariff summary'!$F$16:$P$48,9,0)</f>
        <v>2.3199999999999998</v>
      </c>
      <c r="I20" s="190">
        <f>VLOOKUP($A20,'[1]Tariff summary'!$F$16:$P$48,10,0)</f>
        <v>4.2699999999999996</v>
      </c>
      <c r="J20" s="188">
        <f>VLOOKUP($A20,'[1]Tariff summary'!$F$16:$P$48,11,0)</f>
        <v>0.33900000000000002</v>
      </c>
      <c r="K20" s="4"/>
      <c r="L20" s="4"/>
    </row>
    <row r="21" spans="1:12" s="2" customFormat="1" ht="32.25" customHeight="1" x14ac:dyDescent="0.2">
      <c r="A21" s="19" t="s">
        <v>18</v>
      </c>
      <c r="B21" s="43">
        <v>503</v>
      </c>
      <c r="C21" s="20">
        <v>0</v>
      </c>
      <c r="D21" s="188">
        <f>VLOOKUP($A21,'[1]Tariff summary'!$F$16:$P$48,5,0)</f>
        <v>7.7610000000000001</v>
      </c>
      <c r="E21" s="188">
        <f>VLOOKUP($A21,'[1]Tariff summary'!$F$16:$P$48,6,0)</f>
        <v>2.032</v>
      </c>
      <c r="F21" s="188">
        <f>VLOOKUP($A21,'[1]Tariff summary'!$F$16:$P$48,7,0)</f>
        <v>1.5409999999999999</v>
      </c>
      <c r="G21" s="190">
        <f>VLOOKUP($A21,'[1]Tariff summary'!$F$16:$P$48,8,0)</f>
        <v>5.6</v>
      </c>
      <c r="H21" s="190">
        <f>VLOOKUP($A21,'[1]Tariff summary'!$F$16:$P$48,9,0)</f>
        <v>4.8099999999999996</v>
      </c>
      <c r="I21" s="190">
        <f>VLOOKUP($A21,'[1]Tariff summary'!$F$16:$P$48,10,0)</f>
        <v>6.78</v>
      </c>
      <c r="J21" s="188">
        <f>VLOOKUP($A21,'[1]Tariff summary'!$F$16:$P$48,11,0)</f>
        <v>0.217</v>
      </c>
      <c r="K21" s="4"/>
      <c r="L21" s="4"/>
    </row>
    <row r="22" spans="1:12" s="2" customFormat="1" ht="32.25" customHeight="1" x14ac:dyDescent="0.2">
      <c r="A22" s="19" t="s">
        <v>19</v>
      </c>
      <c r="B22" s="43">
        <v>505</v>
      </c>
      <c r="C22" s="20">
        <v>0</v>
      </c>
      <c r="D22" s="188">
        <f>VLOOKUP($A22,'[1]Tariff summary'!$F$16:$P$48,5,0)</f>
        <v>6.359</v>
      </c>
      <c r="E22" s="188">
        <f>VLOOKUP($A22,'[1]Tariff summary'!$F$16:$P$48,6,0)</f>
        <v>1.825</v>
      </c>
      <c r="F22" s="188">
        <f>VLOOKUP($A22,'[1]Tariff summary'!$F$16:$P$48,7,0)</f>
        <v>1.5109999999999999</v>
      </c>
      <c r="G22" s="190">
        <f>VLOOKUP($A22,'[1]Tariff summary'!$F$16:$P$48,8,0)</f>
        <v>84.81</v>
      </c>
      <c r="H22" s="190">
        <f>VLOOKUP($A22,'[1]Tariff summary'!$F$16:$P$48,9,0)</f>
        <v>3.74</v>
      </c>
      <c r="I22" s="190">
        <f>VLOOKUP($A22,'[1]Tariff summary'!$F$16:$P$48,10,0)</f>
        <v>6.31</v>
      </c>
      <c r="J22" s="188">
        <f>VLOOKUP($A22,'[1]Tariff summary'!$F$16:$P$48,11,0)</f>
        <v>0.152</v>
      </c>
      <c r="K22" s="4"/>
      <c r="L22" s="4"/>
    </row>
    <row r="23" spans="1:12" x14ac:dyDescent="0.2">
      <c r="A23" s="267" t="s">
        <v>52</v>
      </c>
      <c r="B23" s="265" t="s">
        <v>82</v>
      </c>
      <c r="C23" s="265"/>
      <c r="D23" s="265"/>
      <c r="E23" s="265"/>
      <c r="F23" s="265"/>
      <c r="G23" s="265"/>
      <c r="H23" s="266"/>
      <c r="I23" s="266"/>
      <c r="J23" s="266"/>
    </row>
    <row r="24" spans="1:12" x14ac:dyDescent="0.2">
      <c r="A24" s="268"/>
      <c r="B24" s="257"/>
      <c r="C24" s="257"/>
      <c r="D24" s="257"/>
      <c r="E24" s="257"/>
      <c r="F24" s="257"/>
      <c r="G24" s="257"/>
      <c r="H24" s="258"/>
      <c r="I24" s="258"/>
      <c r="J24" s="258"/>
    </row>
    <row r="25" spans="1:12" x14ac:dyDescent="0.2">
      <c r="A25" s="268"/>
      <c r="B25" s="257" t="s">
        <v>795</v>
      </c>
      <c r="C25" s="257"/>
      <c r="D25" s="257"/>
      <c r="E25" s="257"/>
      <c r="F25" s="257"/>
      <c r="G25" s="257"/>
      <c r="H25" s="258"/>
      <c r="I25" s="258"/>
      <c r="J25" s="258"/>
    </row>
    <row r="26" spans="1:12" x14ac:dyDescent="0.2">
      <c r="A26" s="268"/>
      <c r="B26" s="257"/>
      <c r="C26" s="257"/>
      <c r="D26" s="257"/>
      <c r="E26" s="257"/>
      <c r="F26" s="257"/>
      <c r="G26" s="257"/>
      <c r="H26" s="258"/>
      <c r="I26" s="258"/>
      <c r="J26" s="258"/>
    </row>
    <row r="27" spans="1:12" x14ac:dyDescent="0.2">
      <c r="A27" s="268"/>
      <c r="B27" s="257" t="s">
        <v>54</v>
      </c>
      <c r="C27" s="257"/>
      <c r="D27" s="257"/>
      <c r="E27" s="257"/>
      <c r="F27" s="257"/>
      <c r="G27" s="257"/>
      <c r="H27" s="258"/>
      <c r="I27" s="258"/>
      <c r="J27" s="258"/>
    </row>
    <row r="28" spans="1:12" x14ac:dyDescent="0.2">
      <c r="A28" s="268"/>
      <c r="B28" s="257"/>
      <c r="C28" s="257"/>
      <c r="D28" s="257"/>
      <c r="E28" s="257"/>
      <c r="F28" s="257"/>
      <c r="G28" s="257"/>
      <c r="H28" s="258"/>
      <c r="I28" s="258"/>
      <c r="J28" s="258"/>
    </row>
    <row r="29" spans="1:12" ht="48" customHeight="1" x14ac:dyDescent="0.2">
      <c r="A29" s="268"/>
      <c r="B29" s="257" t="s">
        <v>814</v>
      </c>
      <c r="C29" s="257"/>
      <c r="D29" s="257"/>
      <c r="E29" s="257"/>
      <c r="F29" s="257"/>
      <c r="G29" s="257"/>
      <c r="H29" s="258"/>
      <c r="I29" s="258"/>
      <c r="J29" s="258"/>
    </row>
    <row r="30" spans="1:12" x14ac:dyDescent="0.2">
      <c r="A30" s="269"/>
      <c r="B30" s="257"/>
      <c r="C30" s="257"/>
      <c r="D30" s="257"/>
      <c r="E30" s="257"/>
      <c r="F30" s="257"/>
      <c r="G30" s="257"/>
      <c r="H30" s="258"/>
      <c r="I30" s="258"/>
      <c r="J30" s="258"/>
    </row>
  </sheetData>
  <mergeCells count="16">
    <mergeCell ref="B28:J28"/>
    <mergeCell ref="B29:J29"/>
    <mergeCell ref="B30:J30"/>
    <mergeCell ref="B27:J27"/>
    <mergeCell ref="A2:J2"/>
    <mergeCell ref="A3:J3"/>
    <mergeCell ref="B13:J13"/>
    <mergeCell ref="B14:J14"/>
    <mergeCell ref="B26:J26"/>
    <mergeCell ref="B15:J15"/>
    <mergeCell ref="A13:A15"/>
    <mergeCell ref="A18:J18"/>
    <mergeCell ref="B23:J23"/>
    <mergeCell ref="B24:J24"/>
    <mergeCell ref="B25:J25"/>
    <mergeCell ref="A23:A30"/>
  </mergeCells>
  <phoneticPr fontId="9"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44" fitToHeight="0" orientation="portrait" r:id="rId1"/>
  <headerFooter scaleWithDoc="0">
    <oddHeader>&amp;L
&amp;"Arial,Bold"Annex 3&amp;"Arial,Regular" - Schedule of Chargesfor use of the Distribution System to Preserved/Additional LLFC Classes</oddHeader>
    <oddFooter>&amp;C&amp;P of &amp;N</oddFooter>
  </headerFooter>
  <ignoredErrors>
    <ignoredError sqref="D20:J2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0"/>
  <sheetViews>
    <sheetView zoomScale="85" zoomScaleNormal="85" zoomScaleSheetLayoutView="85" workbookViewId="0">
      <selection activeCell="L47" sqref="L47"/>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 t="s">
        <v>93</v>
      </c>
      <c r="B1" s="270" t="s">
        <v>693</v>
      </c>
      <c r="C1" s="271"/>
      <c r="D1" s="271"/>
      <c r="F1" s="272" t="s">
        <v>739</v>
      </c>
      <c r="G1" s="273"/>
      <c r="H1" s="274"/>
      <c r="I1" s="4"/>
      <c r="J1" s="2"/>
      <c r="K1" s="2"/>
    </row>
    <row r="2" spans="1:13" ht="31.5" customHeight="1" x14ac:dyDescent="0.2">
      <c r="A2" s="275" t="str">
        <f>Overview!B4&amp; " - Effective from "&amp;Overview!D4&amp;" - "&amp;Overview!E4&amp;" LDNO tariffs"</f>
        <v>SP Manweb - Effective from 1 April 2020 - Final LDNO tariffs</v>
      </c>
      <c r="B2" s="275"/>
      <c r="C2" s="275"/>
      <c r="D2" s="275"/>
      <c r="E2" s="275"/>
      <c r="F2" s="275"/>
      <c r="G2" s="275"/>
      <c r="H2" s="275"/>
      <c r="I2" s="275"/>
      <c r="J2" s="275"/>
    </row>
    <row r="3" spans="1:13" ht="8.25" customHeight="1" x14ac:dyDescent="0.2">
      <c r="A3" s="99"/>
      <c r="B3" s="99"/>
      <c r="C3" s="99"/>
      <c r="D3" s="99"/>
      <c r="E3" s="99"/>
      <c r="F3" s="99"/>
      <c r="G3" s="99"/>
      <c r="H3" s="99"/>
      <c r="I3" s="99"/>
      <c r="J3" s="99"/>
    </row>
    <row r="4" spans="1:13" ht="27" customHeight="1" x14ac:dyDescent="0.2">
      <c r="A4" s="242" t="s">
        <v>545</v>
      </c>
      <c r="B4" s="242"/>
      <c r="C4" s="242"/>
      <c r="D4" s="242"/>
      <c r="E4" s="103"/>
      <c r="F4" s="242" t="s">
        <v>544</v>
      </c>
      <c r="G4" s="242"/>
      <c r="H4" s="242"/>
      <c r="I4" s="242"/>
      <c r="J4" s="242"/>
      <c r="L4" s="4"/>
    </row>
    <row r="5" spans="1:13" ht="32.25" customHeight="1" x14ac:dyDescent="0.2">
      <c r="A5" s="86" t="s">
        <v>82</v>
      </c>
      <c r="B5" s="91" t="s">
        <v>535</v>
      </c>
      <c r="C5" s="110" t="s">
        <v>536</v>
      </c>
      <c r="D5" s="88" t="s">
        <v>537</v>
      </c>
      <c r="E5" s="95"/>
      <c r="F5" s="246"/>
      <c r="G5" s="247"/>
      <c r="H5" s="92" t="s">
        <v>542</v>
      </c>
      <c r="I5" s="93" t="s">
        <v>543</v>
      </c>
      <c r="J5" s="88" t="s">
        <v>537</v>
      </c>
      <c r="K5" s="95"/>
      <c r="L5" s="4"/>
      <c r="M5" s="4"/>
    </row>
    <row r="6" spans="1:13" ht="56.25" customHeight="1" x14ac:dyDescent="0.2">
      <c r="A6" s="89" t="s">
        <v>538</v>
      </c>
      <c r="B6" s="24" t="s">
        <v>765</v>
      </c>
      <c r="C6" s="183" t="s">
        <v>766</v>
      </c>
      <c r="D6" s="186" t="s">
        <v>767</v>
      </c>
      <c r="E6" s="95"/>
      <c r="F6" s="280" t="s">
        <v>539</v>
      </c>
      <c r="G6" s="280"/>
      <c r="H6" s="181"/>
      <c r="I6" s="94" t="s">
        <v>770</v>
      </c>
      <c r="J6" s="186" t="s">
        <v>767</v>
      </c>
      <c r="K6" s="95"/>
      <c r="L6" s="4"/>
      <c r="M6" s="4"/>
    </row>
    <row r="7" spans="1:13" ht="56.25" customHeight="1" x14ac:dyDescent="0.2">
      <c r="A7" s="89" t="s">
        <v>89</v>
      </c>
      <c r="B7" s="181"/>
      <c r="C7" s="195" t="s">
        <v>769</v>
      </c>
      <c r="D7" s="94" t="s">
        <v>768</v>
      </c>
      <c r="E7" s="95"/>
      <c r="F7" s="280" t="s">
        <v>540</v>
      </c>
      <c r="G7" s="280"/>
      <c r="H7" s="24" t="s">
        <v>765</v>
      </c>
      <c r="I7" s="94" t="s">
        <v>766</v>
      </c>
      <c r="J7" s="186" t="s">
        <v>767</v>
      </c>
      <c r="K7" s="95"/>
      <c r="L7" s="4"/>
      <c r="M7" s="4"/>
    </row>
    <row r="8" spans="1:13" ht="55.5" customHeight="1" x14ac:dyDescent="0.2">
      <c r="A8" s="90" t="s">
        <v>87</v>
      </c>
      <c r="B8" s="277" t="s">
        <v>88</v>
      </c>
      <c r="C8" s="278"/>
      <c r="D8" s="279"/>
      <c r="E8" s="95"/>
      <c r="F8" s="280" t="s">
        <v>801</v>
      </c>
      <c r="G8" s="280"/>
      <c r="H8" s="181"/>
      <c r="I8" s="94" t="s">
        <v>770</v>
      </c>
      <c r="J8" s="186" t="s">
        <v>767</v>
      </c>
      <c r="K8" s="95"/>
      <c r="L8" s="4"/>
      <c r="M8" s="4"/>
    </row>
    <row r="9" spans="1:13" s="87" customFormat="1" ht="55.5" customHeight="1" x14ac:dyDescent="0.2">
      <c r="A9" s="97"/>
      <c r="E9" s="100"/>
      <c r="F9" s="234" t="s">
        <v>559</v>
      </c>
      <c r="G9" s="234"/>
      <c r="H9" s="181"/>
      <c r="I9" s="186" t="s">
        <v>769</v>
      </c>
      <c r="J9" s="186" t="s">
        <v>771</v>
      </c>
      <c r="K9" s="95"/>
      <c r="L9" s="56"/>
      <c r="M9" s="56"/>
    </row>
    <row r="10" spans="1:13" s="97" customFormat="1" ht="21" customHeight="1" x14ac:dyDescent="0.2">
      <c r="B10" s="95"/>
      <c r="C10" s="95"/>
      <c r="D10" s="95"/>
      <c r="E10" s="100"/>
      <c r="F10" s="241" t="s">
        <v>87</v>
      </c>
      <c r="G10" s="241"/>
      <c r="H10" s="276" t="s">
        <v>88</v>
      </c>
      <c r="I10" s="276"/>
      <c r="J10" s="276"/>
      <c r="K10" s="96"/>
      <c r="L10" s="96"/>
    </row>
    <row r="11" spans="1:13" s="97" customFormat="1" ht="12" customHeight="1" x14ac:dyDescent="0.2">
      <c r="A11" s="95"/>
      <c r="B11" s="95"/>
      <c r="C11" s="95"/>
      <c r="D11" s="95"/>
      <c r="E11" s="95"/>
      <c r="F11" s="101"/>
      <c r="G11" s="101"/>
      <c r="H11" s="102"/>
      <c r="I11" s="102"/>
      <c r="J11" s="102"/>
      <c r="K11" s="96"/>
      <c r="L11" s="96"/>
    </row>
    <row r="12" spans="1:13" ht="66" customHeight="1" x14ac:dyDescent="0.2">
      <c r="A12" s="38" t="s">
        <v>738</v>
      </c>
      <c r="B12" s="38" t="s">
        <v>220</v>
      </c>
      <c r="C12" s="27" t="s">
        <v>98</v>
      </c>
      <c r="D12" s="84" t="s">
        <v>682</v>
      </c>
      <c r="E12" s="84" t="s">
        <v>683</v>
      </c>
      <c r="F12" s="84" t="s">
        <v>684</v>
      </c>
      <c r="G12" s="27" t="s">
        <v>99</v>
      </c>
      <c r="H12" s="27" t="s">
        <v>100</v>
      </c>
      <c r="I12" s="27" t="s">
        <v>740</v>
      </c>
      <c r="J12" s="27" t="s">
        <v>479</v>
      </c>
      <c r="K12" s="2"/>
    </row>
    <row r="13" spans="1:13" ht="27" customHeight="1" x14ac:dyDescent="0.2">
      <c r="A13" s="28" t="s">
        <v>21</v>
      </c>
      <c r="B13" s="29"/>
      <c r="C13" s="49"/>
      <c r="D13" s="44">
        <v>2.1949999999999998</v>
      </c>
      <c r="E13" s="45"/>
      <c r="F13" s="45"/>
      <c r="G13" s="46">
        <v>1.93</v>
      </c>
      <c r="H13" s="170"/>
      <c r="I13" s="171"/>
      <c r="J13" s="45"/>
      <c r="K13" s="2"/>
    </row>
    <row r="14" spans="1:13" ht="27" customHeight="1" x14ac:dyDescent="0.2">
      <c r="A14" s="28" t="s">
        <v>22</v>
      </c>
      <c r="B14" s="29"/>
      <c r="C14" s="49"/>
      <c r="D14" s="44">
        <v>2.4740000000000002</v>
      </c>
      <c r="E14" s="44">
        <v>1.0780000000000001</v>
      </c>
      <c r="F14" s="45"/>
      <c r="G14" s="46">
        <v>1.93</v>
      </c>
      <c r="H14" s="170"/>
      <c r="I14" s="171"/>
      <c r="J14" s="45"/>
      <c r="K14" s="2"/>
    </row>
    <row r="15" spans="1:13" ht="27" customHeight="1" x14ac:dyDescent="0.2">
      <c r="A15" s="28" t="s">
        <v>23</v>
      </c>
      <c r="B15" s="29"/>
      <c r="C15" s="49"/>
      <c r="D15" s="44">
        <v>1.0629999999999999</v>
      </c>
      <c r="E15" s="45"/>
      <c r="F15" s="45"/>
      <c r="G15" s="170"/>
      <c r="H15" s="170"/>
      <c r="I15" s="171"/>
      <c r="J15" s="45"/>
      <c r="K15" s="2"/>
    </row>
    <row r="16" spans="1:13" ht="27" customHeight="1" x14ac:dyDescent="0.2">
      <c r="A16" s="28" t="s">
        <v>24</v>
      </c>
      <c r="B16" s="29"/>
      <c r="C16" s="49"/>
      <c r="D16" s="44">
        <v>2.1640000000000001</v>
      </c>
      <c r="E16" s="45"/>
      <c r="F16" s="45"/>
      <c r="G16" s="46">
        <v>2.4700000000000002</v>
      </c>
      <c r="H16" s="170"/>
      <c r="I16" s="171"/>
      <c r="J16" s="45"/>
      <c r="K16" s="2"/>
    </row>
    <row r="17" spans="1:11" ht="27" customHeight="1" x14ac:dyDescent="0.2">
      <c r="A17" s="28" t="s">
        <v>25</v>
      </c>
      <c r="B17" s="29"/>
      <c r="C17" s="49"/>
      <c r="D17" s="44">
        <v>2.198</v>
      </c>
      <c r="E17" s="44">
        <v>1.0069999999999999</v>
      </c>
      <c r="F17" s="45"/>
      <c r="G17" s="46">
        <v>2.4700000000000002</v>
      </c>
      <c r="H17" s="170"/>
      <c r="I17" s="171"/>
      <c r="J17" s="45"/>
      <c r="K17" s="2"/>
    </row>
    <row r="18" spans="1:11" ht="27" customHeight="1" x14ac:dyDescent="0.2">
      <c r="A18" s="28" t="s">
        <v>26</v>
      </c>
      <c r="B18" s="29"/>
      <c r="C18" s="49"/>
      <c r="D18" s="44">
        <v>1.028</v>
      </c>
      <c r="E18" s="45"/>
      <c r="F18" s="45"/>
      <c r="G18" s="170"/>
      <c r="H18" s="170"/>
      <c r="I18" s="171"/>
      <c r="J18" s="45"/>
      <c r="K18" s="2"/>
    </row>
    <row r="19" spans="1:11" ht="27" customHeight="1" x14ac:dyDescent="0.2">
      <c r="A19" s="28" t="s">
        <v>27</v>
      </c>
      <c r="B19" s="29"/>
      <c r="C19" s="49"/>
      <c r="D19" s="44">
        <v>2.266</v>
      </c>
      <c r="E19" s="44">
        <v>0.997</v>
      </c>
      <c r="F19" s="45"/>
      <c r="G19" s="46">
        <v>11.22</v>
      </c>
      <c r="H19" s="170"/>
      <c r="I19" s="171"/>
      <c r="J19" s="45"/>
      <c r="K19" s="2"/>
    </row>
    <row r="20" spans="1:11" ht="27" customHeight="1" x14ac:dyDescent="0.2">
      <c r="A20" s="28" t="s">
        <v>613</v>
      </c>
      <c r="B20" s="29"/>
      <c r="C20" s="49"/>
      <c r="D20" s="175">
        <v>7.7229999999999999</v>
      </c>
      <c r="E20" s="176">
        <v>1.766</v>
      </c>
      <c r="F20" s="177">
        <v>1.008</v>
      </c>
      <c r="G20" s="46">
        <v>1.93</v>
      </c>
      <c r="H20" s="170"/>
      <c r="I20" s="171"/>
      <c r="J20" s="45"/>
      <c r="K20" s="2"/>
    </row>
    <row r="21" spans="1:11" ht="27" customHeight="1" x14ac:dyDescent="0.2">
      <c r="A21" s="28" t="s">
        <v>614</v>
      </c>
      <c r="B21" s="29"/>
      <c r="C21" s="49"/>
      <c r="D21" s="175">
        <v>7.5380000000000003</v>
      </c>
      <c r="E21" s="176">
        <v>1.7430000000000001</v>
      </c>
      <c r="F21" s="177">
        <v>1.004</v>
      </c>
      <c r="G21" s="46">
        <v>2.4700000000000002</v>
      </c>
      <c r="H21" s="170"/>
      <c r="I21" s="171"/>
      <c r="J21" s="45"/>
      <c r="K21" s="2"/>
    </row>
    <row r="22" spans="1:11" ht="27" customHeight="1" x14ac:dyDescent="0.2">
      <c r="A22" s="28" t="s">
        <v>28</v>
      </c>
      <c r="B22" s="29"/>
      <c r="C22" s="49"/>
      <c r="D22" s="175">
        <v>6.2240000000000002</v>
      </c>
      <c r="E22" s="176">
        <v>1.52</v>
      </c>
      <c r="F22" s="177">
        <v>0.98099999999999998</v>
      </c>
      <c r="G22" s="46">
        <v>9.85</v>
      </c>
      <c r="H22" s="46">
        <v>1.44</v>
      </c>
      <c r="I22" s="172">
        <v>2.65</v>
      </c>
      <c r="J22" s="44">
        <v>0.21</v>
      </c>
      <c r="K22" s="2"/>
    </row>
    <row r="23" spans="1:11" ht="27" customHeight="1" x14ac:dyDescent="0.2">
      <c r="A23" s="28" t="s">
        <v>212</v>
      </c>
      <c r="B23" s="29"/>
      <c r="C23" s="49"/>
      <c r="D23" s="44">
        <v>1.7230000000000001</v>
      </c>
      <c r="E23" s="45"/>
      <c r="F23" s="45"/>
      <c r="G23" s="170"/>
      <c r="H23" s="170"/>
      <c r="I23" s="171"/>
      <c r="J23" s="45"/>
      <c r="K23" s="2"/>
    </row>
    <row r="24" spans="1:11" ht="27" customHeight="1" x14ac:dyDescent="0.2">
      <c r="A24" s="28" t="s">
        <v>213</v>
      </c>
      <c r="B24" s="29"/>
      <c r="C24" s="49"/>
      <c r="D24" s="44">
        <v>1.8</v>
      </c>
      <c r="E24" s="45"/>
      <c r="F24" s="45"/>
      <c r="G24" s="170"/>
      <c r="H24" s="170"/>
      <c r="I24" s="171"/>
      <c r="J24" s="45"/>
      <c r="K24" s="2"/>
    </row>
    <row r="25" spans="1:11" ht="27" customHeight="1" x14ac:dyDescent="0.2">
      <c r="A25" s="28" t="s">
        <v>214</v>
      </c>
      <c r="B25" s="29"/>
      <c r="C25" s="49"/>
      <c r="D25" s="44">
        <v>2.403</v>
      </c>
      <c r="E25" s="45"/>
      <c r="F25" s="45"/>
      <c r="G25" s="170"/>
      <c r="H25" s="170"/>
      <c r="I25" s="171"/>
      <c r="J25" s="45"/>
      <c r="K25" s="2"/>
    </row>
    <row r="26" spans="1:11" ht="27" customHeight="1" x14ac:dyDescent="0.2">
      <c r="A26" s="28" t="s">
        <v>215</v>
      </c>
      <c r="B26" s="29"/>
      <c r="C26" s="49"/>
      <c r="D26" s="44">
        <v>1.6779999999999999</v>
      </c>
      <c r="E26" s="45"/>
      <c r="F26" s="45"/>
      <c r="G26" s="170"/>
      <c r="H26" s="170"/>
      <c r="I26" s="171"/>
      <c r="J26" s="45"/>
      <c r="K26" s="2"/>
    </row>
    <row r="27" spans="1:11" ht="27" customHeight="1" x14ac:dyDescent="0.2">
      <c r="A27" s="28" t="s">
        <v>29</v>
      </c>
      <c r="B27" s="29"/>
      <c r="C27" s="52"/>
      <c r="D27" s="178">
        <v>10.651999999999999</v>
      </c>
      <c r="E27" s="179">
        <v>1.81</v>
      </c>
      <c r="F27" s="177">
        <v>1.143</v>
      </c>
      <c r="G27" s="170"/>
      <c r="H27" s="170"/>
      <c r="I27" s="171"/>
      <c r="J27" s="45"/>
      <c r="K27" s="2"/>
    </row>
    <row r="28" spans="1:11" ht="27" customHeight="1" x14ac:dyDescent="0.2">
      <c r="A28" s="28" t="s">
        <v>615</v>
      </c>
      <c r="B28" s="29"/>
      <c r="C28" s="52"/>
      <c r="D28" s="44">
        <v>-1.173</v>
      </c>
      <c r="E28" s="45"/>
      <c r="F28" s="45"/>
      <c r="G28" s="46">
        <v>0</v>
      </c>
      <c r="H28" s="170"/>
      <c r="I28" s="171"/>
      <c r="J28" s="45"/>
      <c r="K28" s="2"/>
    </row>
    <row r="29" spans="1:11" ht="27" customHeight="1" x14ac:dyDescent="0.2">
      <c r="A29" s="28" t="s">
        <v>30</v>
      </c>
      <c r="B29" s="29"/>
      <c r="C29" s="52"/>
      <c r="D29" s="44">
        <v>-1.173</v>
      </c>
      <c r="E29" s="45"/>
      <c r="F29" s="45"/>
      <c r="G29" s="46">
        <v>0</v>
      </c>
      <c r="H29" s="170"/>
      <c r="I29" s="171"/>
      <c r="J29" s="44">
        <v>0.27800000000000002</v>
      </c>
      <c r="K29" s="2"/>
    </row>
    <row r="30" spans="1:11" ht="27" customHeight="1" x14ac:dyDescent="0.2">
      <c r="A30" s="28" t="s">
        <v>31</v>
      </c>
      <c r="B30" s="29"/>
      <c r="C30" s="52"/>
      <c r="D30" s="175">
        <v>-7.827</v>
      </c>
      <c r="E30" s="176">
        <v>-1.016</v>
      </c>
      <c r="F30" s="177">
        <v>-0.14799999999999999</v>
      </c>
      <c r="G30" s="46">
        <v>0</v>
      </c>
      <c r="H30" s="170"/>
      <c r="I30" s="171"/>
      <c r="J30" s="44">
        <v>0.27800000000000002</v>
      </c>
      <c r="K30" s="2"/>
    </row>
    <row r="31" spans="1:11" ht="27" customHeight="1" x14ac:dyDescent="0.2">
      <c r="A31" s="28" t="s">
        <v>32</v>
      </c>
      <c r="B31" s="29"/>
      <c r="C31" s="52"/>
      <c r="D31" s="44">
        <v>1.5289999999999999</v>
      </c>
      <c r="E31" s="45"/>
      <c r="F31" s="45"/>
      <c r="G31" s="46">
        <v>1.35</v>
      </c>
      <c r="H31" s="170"/>
      <c r="I31" s="171"/>
      <c r="J31" s="45"/>
      <c r="K31" s="2"/>
    </row>
    <row r="32" spans="1:11" ht="27" customHeight="1" x14ac:dyDescent="0.2">
      <c r="A32" s="28" t="s">
        <v>33</v>
      </c>
      <c r="B32" s="29"/>
      <c r="C32" s="52"/>
      <c r="D32" s="44">
        <v>1.724</v>
      </c>
      <c r="E32" s="44">
        <v>0.751</v>
      </c>
      <c r="F32" s="45"/>
      <c r="G32" s="46">
        <v>1.35</v>
      </c>
      <c r="H32" s="170"/>
      <c r="I32" s="171"/>
      <c r="J32" s="45"/>
      <c r="K32" s="2"/>
    </row>
    <row r="33" spans="1:11" ht="27" customHeight="1" x14ac:dyDescent="0.2">
      <c r="A33" s="28" t="s">
        <v>34</v>
      </c>
      <c r="B33" s="29"/>
      <c r="C33" s="52"/>
      <c r="D33" s="44">
        <v>0.74</v>
      </c>
      <c r="E33" s="45"/>
      <c r="F33" s="45"/>
      <c r="G33" s="170"/>
      <c r="H33" s="170"/>
      <c r="I33" s="171"/>
      <c r="J33" s="45"/>
      <c r="K33" s="2"/>
    </row>
    <row r="34" spans="1:11" ht="27" customHeight="1" x14ac:dyDescent="0.2">
      <c r="A34" s="28" t="s">
        <v>35</v>
      </c>
      <c r="B34" s="29"/>
      <c r="C34" s="52"/>
      <c r="D34" s="44">
        <v>1.5069999999999999</v>
      </c>
      <c r="E34" s="45"/>
      <c r="F34" s="45"/>
      <c r="G34" s="46">
        <v>1.72</v>
      </c>
      <c r="H34" s="170"/>
      <c r="I34" s="171"/>
      <c r="J34" s="45"/>
      <c r="K34" s="2"/>
    </row>
    <row r="35" spans="1:11" ht="27" customHeight="1" x14ac:dyDescent="0.2">
      <c r="A35" s="28" t="s">
        <v>36</v>
      </c>
      <c r="B35" s="29"/>
      <c r="C35" s="52"/>
      <c r="D35" s="44">
        <v>1.532</v>
      </c>
      <c r="E35" s="44">
        <v>0.70199999999999996</v>
      </c>
      <c r="F35" s="45"/>
      <c r="G35" s="46">
        <v>1.72</v>
      </c>
      <c r="H35" s="170"/>
      <c r="I35" s="171"/>
      <c r="J35" s="45"/>
      <c r="K35" s="2"/>
    </row>
    <row r="36" spans="1:11" ht="27" customHeight="1" x14ac:dyDescent="0.2">
      <c r="A36" s="28" t="s">
        <v>37</v>
      </c>
      <c r="B36" s="29"/>
      <c r="C36" s="52"/>
      <c r="D36" s="44">
        <v>0.71599999999999997</v>
      </c>
      <c r="E36" s="45"/>
      <c r="F36" s="45"/>
      <c r="G36" s="170"/>
      <c r="H36" s="170"/>
      <c r="I36" s="171"/>
      <c r="J36" s="45"/>
      <c r="K36" s="2"/>
    </row>
    <row r="37" spans="1:11" ht="27" customHeight="1" x14ac:dyDescent="0.2">
      <c r="A37" s="28" t="s">
        <v>38</v>
      </c>
      <c r="B37" s="29"/>
      <c r="C37" s="52"/>
      <c r="D37" s="44">
        <v>1.579</v>
      </c>
      <c r="E37" s="44">
        <v>0.69499999999999995</v>
      </c>
      <c r="F37" s="45"/>
      <c r="G37" s="46">
        <v>7.82</v>
      </c>
      <c r="H37" s="170"/>
      <c r="I37" s="171"/>
      <c r="J37" s="45"/>
      <c r="K37" s="2"/>
    </row>
    <row r="38" spans="1:11" ht="27" customHeight="1" x14ac:dyDescent="0.2">
      <c r="A38" s="28" t="s">
        <v>616</v>
      </c>
      <c r="B38" s="29"/>
      <c r="C38" s="52"/>
      <c r="D38" s="175">
        <v>5.3819999999999997</v>
      </c>
      <c r="E38" s="176">
        <v>1.2310000000000001</v>
      </c>
      <c r="F38" s="177">
        <v>0.70199999999999996</v>
      </c>
      <c r="G38" s="46">
        <v>1.35</v>
      </c>
      <c r="H38" s="170"/>
      <c r="I38" s="171"/>
      <c r="J38" s="45"/>
      <c r="K38" s="2"/>
    </row>
    <row r="39" spans="1:11" ht="27" customHeight="1" x14ac:dyDescent="0.2">
      <c r="A39" s="28" t="s">
        <v>617</v>
      </c>
      <c r="B39" s="29"/>
      <c r="C39" s="52"/>
      <c r="D39" s="175">
        <v>5.2530000000000001</v>
      </c>
      <c r="E39" s="176">
        <v>1.214</v>
      </c>
      <c r="F39" s="177">
        <v>0.69899999999999995</v>
      </c>
      <c r="G39" s="46">
        <v>1.72</v>
      </c>
      <c r="H39" s="170"/>
      <c r="I39" s="171"/>
      <c r="J39" s="45"/>
      <c r="K39" s="2"/>
    </row>
    <row r="40" spans="1:11" ht="27" customHeight="1" x14ac:dyDescent="0.2">
      <c r="A40" s="28" t="s">
        <v>39</v>
      </c>
      <c r="B40" s="29"/>
      <c r="C40" s="52"/>
      <c r="D40" s="175">
        <v>4.3369999999999997</v>
      </c>
      <c r="E40" s="176">
        <v>1.0589999999999999</v>
      </c>
      <c r="F40" s="177">
        <v>0.68300000000000005</v>
      </c>
      <c r="G40" s="46">
        <v>6.86</v>
      </c>
      <c r="H40" s="46">
        <v>1</v>
      </c>
      <c r="I40" s="172">
        <v>1.85</v>
      </c>
      <c r="J40" s="44">
        <v>0.14599999999999999</v>
      </c>
      <c r="K40" s="2"/>
    </row>
    <row r="41" spans="1:11" ht="27" customHeight="1" x14ac:dyDescent="0.2">
      <c r="A41" s="28" t="s">
        <v>40</v>
      </c>
      <c r="B41" s="29"/>
      <c r="C41" s="52"/>
      <c r="D41" s="175">
        <v>5.42</v>
      </c>
      <c r="E41" s="176">
        <v>1.419</v>
      </c>
      <c r="F41" s="177">
        <v>1.0760000000000001</v>
      </c>
      <c r="G41" s="46">
        <v>3.91</v>
      </c>
      <c r="H41" s="46">
        <v>3.36</v>
      </c>
      <c r="I41" s="172">
        <v>4.74</v>
      </c>
      <c r="J41" s="44">
        <v>0.152</v>
      </c>
      <c r="K41" s="2"/>
    </row>
    <row r="42" spans="1:11" ht="27" customHeight="1" x14ac:dyDescent="0.2">
      <c r="A42" s="28" t="s">
        <v>41</v>
      </c>
      <c r="B42" s="29"/>
      <c r="C42" s="52"/>
      <c r="D42" s="175">
        <v>5.016</v>
      </c>
      <c r="E42" s="176">
        <v>1.44</v>
      </c>
      <c r="F42" s="177">
        <v>1.1910000000000001</v>
      </c>
      <c r="G42" s="46">
        <v>66.89</v>
      </c>
      <c r="H42" s="46">
        <v>2.95</v>
      </c>
      <c r="I42" s="172">
        <v>4.9800000000000004</v>
      </c>
      <c r="J42" s="44">
        <v>0.11899999999999999</v>
      </c>
      <c r="K42" s="2"/>
    </row>
    <row r="43" spans="1:11" ht="27" customHeight="1" x14ac:dyDescent="0.2">
      <c r="A43" s="28" t="s">
        <v>216</v>
      </c>
      <c r="B43" s="29"/>
      <c r="C43" s="52"/>
      <c r="D43" s="44">
        <v>1.2010000000000001</v>
      </c>
      <c r="E43" s="45"/>
      <c r="F43" s="45"/>
      <c r="G43" s="170"/>
      <c r="H43" s="170"/>
      <c r="I43" s="171"/>
      <c r="J43" s="45"/>
      <c r="K43" s="2"/>
    </row>
    <row r="44" spans="1:11" ht="27" customHeight="1" x14ac:dyDescent="0.2">
      <c r="A44" s="28" t="s">
        <v>217</v>
      </c>
      <c r="B44" s="29"/>
      <c r="C44" s="52"/>
      <c r="D44" s="44">
        <v>1.254</v>
      </c>
      <c r="E44" s="45"/>
      <c r="F44" s="45"/>
      <c r="G44" s="170"/>
      <c r="H44" s="170"/>
      <c r="I44" s="171"/>
      <c r="J44" s="45"/>
      <c r="K44" s="2"/>
    </row>
    <row r="45" spans="1:11" ht="27" customHeight="1" x14ac:dyDescent="0.2">
      <c r="A45" s="28" t="s">
        <v>218</v>
      </c>
      <c r="B45" s="29"/>
      <c r="C45" s="52"/>
      <c r="D45" s="44">
        <v>1.6739999999999999</v>
      </c>
      <c r="E45" s="45"/>
      <c r="F45" s="45"/>
      <c r="G45" s="170"/>
      <c r="H45" s="170"/>
      <c r="I45" s="171"/>
      <c r="J45" s="45"/>
      <c r="K45" s="2"/>
    </row>
    <row r="46" spans="1:11" ht="27" customHeight="1" x14ac:dyDescent="0.2">
      <c r="A46" s="28" t="s">
        <v>219</v>
      </c>
      <c r="B46" s="29"/>
      <c r="C46" s="52"/>
      <c r="D46" s="44">
        <v>1.169</v>
      </c>
      <c r="E46" s="45"/>
      <c r="F46" s="45"/>
      <c r="G46" s="170"/>
      <c r="H46" s="170"/>
      <c r="I46" s="171"/>
      <c r="J46" s="45"/>
      <c r="K46" s="2"/>
    </row>
    <row r="47" spans="1:11" ht="27" customHeight="1" x14ac:dyDescent="0.2">
      <c r="A47" s="28" t="s">
        <v>42</v>
      </c>
      <c r="B47" s="29"/>
      <c r="C47" s="52"/>
      <c r="D47" s="178">
        <v>7.4219999999999997</v>
      </c>
      <c r="E47" s="179">
        <v>1.2609999999999999</v>
      </c>
      <c r="F47" s="177">
        <v>0.79600000000000004</v>
      </c>
      <c r="G47" s="170"/>
      <c r="H47" s="170"/>
      <c r="I47" s="171"/>
      <c r="J47" s="45"/>
      <c r="K47" s="2"/>
    </row>
    <row r="48" spans="1:11" ht="27" customHeight="1" x14ac:dyDescent="0.2">
      <c r="A48" s="28" t="s">
        <v>618</v>
      </c>
      <c r="B48" s="29"/>
      <c r="C48" s="52"/>
      <c r="D48" s="44">
        <v>-1.173</v>
      </c>
      <c r="E48" s="45"/>
      <c r="F48" s="45"/>
      <c r="G48" s="46">
        <v>0</v>
      </c>
      <c r="H48" s="170"/>
      <c r="I48" s="171"/>
      <c r="J48" s="45"/>
      <c r="K48" s="2"/>
    </row>
    <row r="49" spans="1:11" ht="27" customHeight="1" x14ac:dyDescent="0.2">
      <c r="A49" s="28" t="s">
        <v>43</v>
      </c>
      <c r="B49" s="29"/>
      <c r="C49" s="52"/>
      <c r="D49" s="44">
        <v>-1.05</v>
      </c>
      <c r="E49" s="45"/>
      <c r="F49" s="45"/>
      <c r="G49" s="46">
        <v>0</v>
      </c>
      <c r="H49" s="170"/>
      <c r="I49" s="171"/>
      <c r="J49" s="45"/>
      <c r="K49" s="2"/>
    </row>
    <row r="50" spans="1:11" ht="27" customHeight="1" x14ac:dyDescent="0.2">
      <c r="A50" s="28" t="s">
        <v>44</v>
      </c>
      <c r="B50" s="29"/>
      <c r="C50" s="52"/>
      <c r="D50" s="44">
        <v>-1.173</v>
      </c>
      <c r="E50" s="45"/>
      <c r="F50" s="45"/>
      <c r="G50" s="46">
        <v>0</v>
      </c>
      <c r="H50" s="170"/>
      <c r="I50" s="171"/>
      <c r="J50" s="44">
        <v>0.27800000000000002</v>
      </c>
      <c r="K50" s="2"/>
    </row>
    <row r="51" spans="1:11" ht="27" customHeight="1" x14ac:dyDescent="0.2">
      <c r="A51" s="28" t="s">
        <v>45</v>
      </c>
      <c r="B51" s="29"/>
      <c r="C51" s="52"/>
      <c r="D51" s="175">
        <v>-7.827</v>
      </c>
      <c r="E51" s="176">
        <v>-1.016</v>
      </c>
      <c r="F51" s="177">
        <v>-0.14799999999999999</v>
      </c>
      <c r="G51" s="46">
        <v>0</v>
      </c>
      <c r="H51" s="170"/>
      <c r="I51" s="171"/>
      <c r="J51" s="44">
        <v>0.27800000000000002</v>
      </c>
      <c r="K51" s="2"/>
    </row>
    <row r="52" spans="1:11" ht="39.75" customHeight="1" x14ac:dyDescent="0.2">
      <c r="A52" s="28" t="s">
        <v>46</v>
      </c>
      <c r="B52" s="29"/>
      <c r="C52" s="52"/>
      <c r="D52" s="44">
        <v>-1.05</v>
      </c>
      <c r="E52" s="45"/>
      <c r="F52" s="45"/>
      <c r="G52" s="46">
        <v>0</v>
      </c>
      <c r="H52" s="170"/>
      <c r="I52" s="171"/>
      <c r="J52" s="44">
        <v>0.25900000000000001</v>
      </c>
      <c r="K52" s="2"/>
    </row>
    <row r="53" spans="1:11" ht="27" customHeight="1" x14ac:dyDescent="0.2">
      <c r="A53" s="28" t="s">
        <v>47</v>
      </c>
      <c r="B53" s="29"/>
      <c r="C53" s="52"/>
      <c r="D53" s="175">
        <v>-7.1029999999999998</v>
      </c>
      <c r="E53" s="176">
        <v>-0.88400000000000001</v>
      </c>
      <c r="F53" s="177">
        <v>-0.13600000000000001</v>
      </c>
      <c r="G53" s="46">
        <v>0</v>
      </c>
      <c r="H53" s="170"/>
      <c r="I53" s="171"/>
      <c r="J53" s="44">
        <v>0.25900000000000001</v>
      </c>
      <c r="K53" s="2"/>
    </row>
    <row r="54" spans="1:11" ht="27" customHeight="1" x14ac:dyDescent="0.2">
      <c r="A54" s="28" t="s">
        <v>48</v>
      </c>
      <c r="B54" s="29"/>
      <c r="C54" s="52"/>
      <c r="D54" s="44">
        <v>-0.69399999999999995</v>
      </c>
      <c r="E54" s="45"/>
      <c r="F54" s="45"/>
      <c r="G54" s="46">
        <v>0</v>
      </c>
      <c r="H54" s="170"/>
      <c r="I54" s="171"/>
      <c r="J54" s="44">
        <v>0.19800000000000001</v>
      </c>
      <c r="K54" s="2"/>
    </row>
    <row r="55" spans="1:11" ht="27" customHeight="1" x14ac:dyDescent="0.2">
      <c r="A55" s="28" t="s">
        <v>49</v>
      </c>
      <c r="B55" s="29"/>
      <c r="C55" s="52"/>
      <c r="D55" s="175">
        <v>-5.1100000000000003</v>
      </c>
      <c r="E55" s="176">
        <v>-0.47399999999999998</v>
      </c>
      <c r="F55" s="177">
        <v>-0.1</v>
      </c>
      <c r="G55" s="46">
        <v>0</v>
      </c>
      <c r="H55" s="170"/>
      <c r="I55" s="171"/>
      <c r="J55" s="44">
        <v>0.19800000000000001</v>
      </c>
      <c r="K55" s="2"/>
    </row>
    <row r="56" spans="1:11" ht="27" customHeight="1" x14ac:dyDescent="0.2">
      <c r="A56" s="28" t="s">
        <v>103</v>
      </c>
      <c r="B56" s="29"/>
      <c r="C56" s="52">
        <v>1</v>
      </c>
      <c r="D56" s="44">
        <v>1.0980000000000001</v>
      </c>
      <c r="E56" s="45"/>
      <c r="F56" s="45"/>
      <c r="G56" s="46">
        <v>0.97</v>
      </c>
      <c r="H56" s="170"/>
      <c r="I56" s="171"/>
      <c r="J56" s="45"/>
      <c r="K56" s="2"/>
    </row>
    <row r="57" spans="1:11" ht="27" customHeight="1" x14ac:dyDescent="0.2">
      <c r="A57" s="28" t="s">
        <v>104</v>
      </c>
      <c r="B57" s="29"/>
      <c r="C57" s="52">
        <v>2</v>
      </c>
      <c r="D57" s="44">
        <v>1.2370000000000001</v>
      </c>
      <c r="E57" s="44">
        <v>0.53900000000000003</v>
      </c>
      <c r="F57" s="45"/>
      <c r="G57" s="46">
        <v>0.97</v>
      </c>
      <c r="H57" s="170"/>
      <c r="I57" s="171"/>
      <c r="J57" s="45"/>
      <c r="K57" s="2"/>
    </row>
    <row r="58" spans="1:11" ht="27" customHeight="1" x14ac:dyDescent="0.2">
      <c r="A58" s="28" t="s">
        <v>105</v>
      </c>
      <c r="B58" s="29"/>
      <c r="C58" s="52">
        <v>2</v>
      </c>
      <c r="D58" s="44">
        <v>0.53100000000000003</v>
      </c>
      <c r="E58" s="45"/>
      <c r="F58" s="45"/>
      <c r="G58" s="170"/>
      <c r="H58" s="170"/>
      <c r="I58" s="171"/>
      <c r="J58" s="45"/>
      <c r="K58" s="2"/>
    </row>
    <row r="59" spans="1:11" ht="27" customHeight="1" x14ac:dyDescent="0.2">
      <c r="A59" s="28" t="s">
        <v>106</v>
      </c>
      <c r="B59" s="29"/>
      <c r="C59" s="52">
        <v>3</v>
      </c>
      <c r="D59" s="44">
        <v>1.0820000000000001</v>
      </c>
      <c r="E59" s="45"/>
      <c r="F59" s="45"/>
      <c r="G59" s="46">
        <v>1.24</v>
      </c>
      <c r="H59" s="170"/>
      <c r="I59" s="171"/>
      <c r="J59" s="45"/>
      <c r="K59" s="2"/>
    </row>
    <row r="60" spans="1:11" ht="27" customHeight="1" x14ac:dyDescent="0.2">
      <c r="A60" s="28" t="s">
        <v>107</v>
      </c>
      <c r="B60" s="29"/>
      <c r="C60" s="52">
        <v>4</v>
      </c>
      <c r="D60" s="44">
        <v>1.099</v>
      </c>
      <c r="E60" s="44">
        <v>0.503</v>
      </c>
      <c r="F60" s="45"/>
      <c r="G60" s="46">
        <v>1.24</v>
      </c>
      <c r="H60" s="170"/>
      <c r="I60" s="171"/>
      <c r="J60" s="45"/>
      <c r="K60" s="2"/>
    </row>
    <row r="61" spans="1:11" ht="27" customHeight="1" x14ac:dyDescent="0.2">
      <c r="A61" s="28" t="s">
        <v>108</v>
      </c>
      <c r="B61" s="29"/>
      <c r="C61" s="52">
        <v>4</v>
      </c>
      <c r="D61" s="44">
        <v>0.51400000000000001</v>
      </c>
      <c r="E61" s="45"/>
      <c r="F61" s="45"/>
      <c r="G61" s="170"/>
      <c r="H61" s="170"/>
      <c r="I61" s="171"/>
      <c r="J61" s="45"/>
      <c r="K61" s="2"/>
    </row>
    <row r="62" spans="1:11" ht="27" customHeight="1" x14ac:dyDescent="0.2">
      <c r="A62" s="28" t="s">
        <v>109</v>
      </c>
      <c r="B62" s="29"/>
      <c r="C62" s="52" t="s">
        <v>20</v>
      </c>
      <c r="D62" s="44">
        <v>1.133</v>
      </c>
      <c r="E62" s="44">
        <v>0.499</v>
      </c>
      <c r="F62" s="45"/>
      <c r="G62" s="46">
        <v>5.61</v>
      </c>
      <c r="H62" s="170"/>
      <c r="I62" s="171"/>
      <c r="J62" s="45"/>
      <c r="K62" s="2"/>
    </row>
    <row r="63" spans="1:11" ht="27" customHeight="1" x14ac:dyDescent="0.2">
      <c r="A63" s="28" t="s">
        <v>110</v>
      </c>
      <c r="B63" s="29"/>
      <c r="C63" s="52" t="s">
        <v>20</v>
      </c>
      <c r="D63" s="44">
        <v>1.7809999999999999</v>
      </c>
      <c r="E63" s="44">
        <v>0.78200000000000003</v>
      </c>
      <c r="F63" s="45"/>
      <c r="G63" s="46">
        <v>11.09</v>
      </c>
      <c r="H63" s="170"/>
      <c r="I63" s="171"/>
      <c r="J63" s="45"/>
      <c r="K63" s="2"/>
    </row>
    <row r="64" spans="1:11" ht="27" customHeight="1" x14ac:dyDescent="0.2">
      <c r="A64" s="28" t="s">
        <v>111</v>
      </c>
      <c r="B64" s="29"/>
      <c r="C64" s="52" t="s">
        <v>20</v>
      </c>
      <c r="D64" s="44">
        <v>1.45</v>
      </c>
      <c r="E64" s="44">
        <v>0.83699999999999997</v>
      </c>
      <c r="F64" s="45"/>
      <c r="G64" s="46">
        <v>91.55</v>
      </c>
      <c r="H64" s="170"/>
      <c r="I64" s="171"/>
      <c r="J64" s="45"/>
      <c r="K64" s="2"/>
    </row>
    <row r="65" spans="1:11" ht="27" customHeight="1" x14ac:dyDescent="0.2">
      <c r="A65" s="28" t="s">
        <v>619</v>
      </c>
      <c r="B65" s="29"/>
      <c r="C65" s="52" t="s">
        <v>612</v>
      </c>
      <c r="D65" s="175">
        <v>3.8620000000000001</v>
      </c>
      <c r="E65" s="176">
        <v>0.88300000000000001</v>
      </c>
      <c r="F65" s="177">
        <v>0.504</v>
      </c>
      <c r="G65" s="46">
        <v>0.97</v>
      </c>
      <c r="H65" s="170"/>
      <c r="I65" s="171"/>
      <c r="J65" s="45"/>
      <c r="K65" s="2"/>
    </row>
    <row r="66" spans="1:11" ht="27" customHeight="1" x14ac:dyDescent="0.2">
      <c r="A66" s="28" t="s">
        <v>620</v>
      </c>
      <c r="B66" s="29"/>
      <c r="C66" s="52" t="s">
        <v>612</v>
      </c>
      <c r="D66" s="175">
        <v>3.7690000000000001</v>
      </c>
      <c r="E66" s="176">
        <v>0.871</v>
      </c>
      <c r="F66" s="177">
        <v>0.502</v>
      </c>
      <c r="G66" s="46">
        <v>1.24</v>
      </c>
      <c r="H66" s="170"/>
      <c r="I66" s="171"/>
      <c r="J66" s="45"/>
      <c r="K66" s="2"/>
    </row>
    <row r="67" spans="1:11" ht="27" customHeight="1" x14ac:dyDescent="0.2">
      <c r="A67" s="28" t="s">
        <v>112</v>
      </c>
      <c r="B67" s="29"/>
      <c r="C67" s="52">
        <v>0</v>
      </c>
      <c r="D67" s="175">
        <v>3.1120000000000001</v>
      </c>
      <c r="E67" s="176">
        <v>0.76</v>
      </c>
      <c r="F67" s="177">
        <v>0.49099999999999999</v>
      </c>
      <c r="G67" s="46">
        <v>4.92</v>
      </c>
      <c r="H67" s="46">
        <v>0.72</v>
      </c>
      <c r="I67" s="172">
        <v>1.33</v>
      </c>
      <c r="J67" s="44">
        <v>0.105</v>
      </c>
      <c r="K67" s="2"/>
    </row>
    <row r="68" spans="1:11" ht="27" customHeight="1" x14ac:dyDescent="0.2">
      <c r="A68" s="28" t="s">
        <v>113</v>
      </c>
      <c r="B68" s="29"/>
      <c r="C68" s="52">
        <v>0</v>
      </c>
      <c r="D68" s="175">
        <v>3.7709999999999999</v>
      </c>
      <c r="E68" s="176">
        <v>0.98699999999999999</v>
      </c>
      <c r="F68" s="177">
        <v>0.749</v>
      </c>
      <c r="G68" s="46">
        <v>2.72</v>
      </c>
      <c r="H68" s="46">
        <v>2.34</v>
      </c>
      <c r="I68" s="172">
        <v>3.29</v>
      </c>
      <c r="J68" s="44">
        <v>0.105</v>
      </c>
      <c r="K68" s="2"/>
    </row>
    <row r="69" spans="1:11" ht="27" customHeight="1" x14ac:dyDescent="0.2">
      <c r="A69" s="28" t="s">
        <v>114</v>
      </c>
      <c r="B69" s="29"/>
      <c r="C69" s="52">
        <v>0</v>
      </c>
      <c r="D69" s="175">
        <v>3.4569999999999999</v>
      </c>
      <c r="E69" s="176">
        <v>0.99199999999999999</v>
      </c>
      <c r="F69" s="177">
        <v>0.82099999999999995</v>
      </c>
      <c r="G69" s="46">
        <v>46.1</v>
      </c>
      <c r="H69" s="46">
        <v>2.0299999999999998</v>
      </c>
      <c r="I69" s="172">
        <v>3.43</v>
      </c>
      <c r="J69" s="44">
        <v>8.3000000000000004E-2</v>
      </c>
      <c r="K69" s="2"/>
    </row>
    <row r="70" spans="1:11" ht="27" customHeight="1" x14ac:dyDescent="0.2">
      <c r="A70" s="28" t="s">
        <v>221</v>
      </c>
      <c r="B70" s="29"/>
      <c r="C70" s="52">
        <v>8</v>
      </c>
      <c r="D70" s="44">
        <v>0.86099999999999999</v>
      </c>
      <c r="E70" s="45"/>
      <c r="F70" s="45"/>
      <c r="G70" s="170"/>
      <c r="H70" s="170"/>
      <c r="I70" s="173"/>
      <c r="J70" s="45"/>
      <c r="K70" s="2"/>
    </row>
    <row r="71" spans="1:11" ht="27" customHeight="1" x14ac:dyDescent="0.2">
      <c r="A71" s="28" t="s">
        <v>222</v>
      </c>
      <c r="B71" s="29"/>
      <c r="C71" s="52">
        <v>1</v>
      </c>
      <c r="D71" s="44">
        <v>0.9</v>
      </c>
      <c r="E71" s="45"/>
      <c r="F71" s="45"/>
      <c r="G71" s="170"/>
      <c r="H71" s="170"/>
      <c r="I71" s="173"/>
      <c r="J71" s="45"/>
      <c r="K71" s="2"/>
    </row>
    <row r="72" spans="1:11" ht="27" customHeight="1" x14ac:dyDescent="0.2">
      <c r="A72" s="28" t="s">
        <v>223</v>
      </c>
      <c r="B72" s="29"/>
      <c r="C72" s="52">
        <v>1</v>
      </c>
      <c r="D72" s="44">
        <v>1.202</v>
      </c>
      <c r="E72" s="45"/>
      <c r="F72" s="45"/>
      <c r="G72" s="170"/>
      <c r="H72" s="170"/>
      <c r="I72" s="173"/>
      <c r="J72" s="45"/>
      <c r="K72" s="2"/>
    </row>
    <row r="73" spans="1:11" ht="27" customHeight="1" x14ac:dyDescent="0.2">
      <c r="A73" s="28" t="s">
        <v>224</v>
      </c>
      <c r="B73" s="29"/>
      <c r="C73" s="52">
        <v>1</v>
      </c>
      <c r="D73" s="44">
        <v>0.83899999999999997</v>
      </c>
      <c r="E73" s="45"/>
      <c r="F73" s="45"/>
      <c r="G73" s="170"/>
      <c r="H73" s="170"/>
      <c r="I73" s="173"/>
      <c r="J73" s="45"/>
      <c r="K73" s="2"/>
    </row>
    <row r="74" spans="1:11" ht="27" customHeight="1" x14ac:dyDescent="0.2">
      <c r="A74" s="28" t="s">
        <v>115</v>
      </c>
      <c r="B74" s="29"/>
      <c r="C74" s="52">
        <v>0</v>
      </c>
      <c r="D74" s="178">
        <v>5.3259999999999996</v>
      </c>
      <c r="E74" s="179">
        <v>0.90500000000000003</v>
      </c>
      <c r="F74" s="177">
        <v>0.57099999999999995</v>
      </c>
      <c r="G74" s="170"/>
      <c r="H74" s="170"/>
      <c r="I74" s="171"/>
      <c r="J74" s="45"/>
      <c r="K74" s="2"/>
    </row>
    <row r="75" spans="1:11" ht="27" customHeight="1" x14ac:dyDescent="0.2">
      <c r="A75" s="28" t="s">
        <v>621</v>
      </c>
      <c r="B75" s="29"/>
      <c r="C75" s="52">
        <v>8</v>
      </c>
      <c r="D75" s="44">
        <v>-0.56999999999999995</v>
      </c>
      <c r="E75" s="45"/>
      <c r="F75" s="45"/>
      <c r="G75" s="46">
        <v>0</v>
      </c>
      <c r="H75" s="170"/>
      <c r="I75" s="171"/>
      <c r="J75" s="45"/>
      <c r="K75" s="2"/>
    </row>
    <row r="76" spans="1:11" ht="27" customHeight="1" x14ac:dyDescent="0.2">
      <c r="A76" s="28" t="s">
        <v>116</v>
      </c>
      <c r="B76" s="29"/>
      <c r="C76" s="52">
        <v>8</v>
      </c>
      <c r="D76" s="44">
        <v>-0.57099999999999995</v>
      </c>
      <c r="E76" s="45"/>
      <c r="F76" s="45"/>
      <c r="G76" s="46">
        <v>0</v>
      </c>
      <c r="H76" s="170"/>
      <c r="I76" s="171"/>
      <c r="J76" s="45"/>
      <c r="K76" s="2"/>
    </row>
    <row r="77" spans="1:11" ht="27" customHeight="1" x14ac:dyDescent="0.2">
      <c r="A77" s="28" t="s">
        <v>117</v>
      </c>
      <c r="B77" s="29"/>
      <c r="C77" s="52">
        <v>0</v>
      </c>
      <c r="D77" s="44">
        <v>-0.56999999999999995</v>
      </c>
      <c r="E77" s="45"/>
      <c r="F77" s="45"/>
      <c r="G77" s="46">
        <v>0</v>
      </c>
      <c r="H77" s="170"/>
      <c r="I77" s="171"/>
      <c r="J77" s="44">
        <v>0.13500000000000001</v>
      </c>
      <c r="K77" s="2"/>
    </row>
    <row r="78" spans="1:11" ht="27" customHeight="1" x14ac:dyDescent="0.2">
      <c r="A78" s="28" t="s">
        <v>118</v>
      </c>
      <c r="B78" s="29"/>
      <c r="C78" s="52">
        <v>0</v>
      </c>
      <c r="D78" s="175">
        <v>-3.8039999999999998</v>
      </c>
      <c r="E78" s="176">
        <v>-0.49399999999999999</v>
      </c>
      <c r="F78" s="177">
        <v>-7.1999999999999995E-2</v>
      </c>
      <c r="G78" s="46">
        <v>0</v>
      </c>
      <c r="H78" s="170"/>
      <c r="I78" s="171"/>
      <c r="J78" s="44">
        <v>0.13500000000000001</v>
      </c>
      <c r="K78" s="2"/>
    </row>
    <row r="79" spans="1:11" ht="27" customHeight="1" x14ac:dyDescent="0.2">
      <c r="A79" s="28" t="s">
        <v>119</v>
      </c>
      <c r="B79" s="29"/>
      <c r="C79" s="52">
        <v>0</v>
      </c>
      <c r="D79" s="44">
        <v>-0.57099999999999995</v>
      </c>
      <c r="E79" s="45"/>
      <c r="F79" s="45"/>
      <c r="G79" s="46">
        <v>0</v>
      </c>
      <c r="H79" s="170"/>
      <c r="I79" s="171"/>
      <c r="J79" s="44">
        <v>0.14099999999999999</v>
      </c>
      <c r="K79" s="2"/>
    </row>
    <row r="80" spans="1:11" ht="27" customHeight="1" x14ac:dyDescent="0.2">
      <c r="A80" s="28" t="s">
        <v>120</v>
      </c>
      <c r="B80" s="29"/>
      <c r="C80" s="52">
        <v>0</v>
      </c>
      <c r="D80" s="175">
        <v>-3.8610000000000002</v>
      </c>
      <c r="E80" s="176">
        <v>-0.48099999999999998</v>
      </c>
      <c r="F80" s="177">
        <v>-7.3999999999999996E-2</v>
      </c>
      <c r="G80" s="46">
        <v>0</v>
      </c>
      <c r="H80" s="170"/>
      <c r="I80" s="171"/>
      <c r="J80" s="44">
        <v>0.14099999999999999</v>
      </c>
      <c r="K80" s="2"/>
    </row>
    <row r="81" spans="1:11" ht="27" customHeight="1" x14ac:dyDescent="0.2">
      <c r="A81" s="28" t="s">
        <v>121</v>
      </c>
      <c r="B81" s="29"/>
      <c r="C81" s="52">
        <v>0</v>
      </c>
      <c r="D81" s="44">
        <v>-0.69399999999999995</v>
      </c>
      <c r="E81" s="45"/>
      <c r="F81" s="45"/>
      <c r="G81" s="46">
        <v>61.93</v>
      </c>
      <c r="H81" s="170"/>
      <c r="I81" s="171"/>
      <c r="J81" s="44">
        <v>0.19800000000000001</v>
      </c>
      <c r="K81" s="2"/>
    </row>
    <row r="82" spans="1:11" ht="27" customHeight="1" x14ac:dyDescent="0.2">
      <c r="A82" s="28" t="s">
        <v>122</v>
      </c>
      <c r="B82" s="29"/>
      <c r="C82" s="52">
        <v>0</v>
      </c>
      <c r="D82" s="175">
        <v>-5.1100000000000003</v>
      </c>
      <c r="E82" s="176">
        <v>-0.47399999999999998</v>
      </c>
      <c r="F82" s="177">
        <v>-0.1</v>
      </c>
      <c r="G82" s="46">
        <v>61.93</v>
      </c>
      <c r="H82" s="170"/>
      <c r="I82" s="171"/>
      <c r="J82" s="44">
        <v>0.19800000000000001</v>
      </c>
      <c r="K82" s="2"/>
    </row>
    <row r="83" spans="1:11" ht="27" customHeight="1" x14ac:dyDescent="0.2">
      <c r="A83" s="28" t="s">
        <v>64</v>
      </c>
      <c r="B83" s="29"/>
      <c r="C83" s="52">
        <v>1</v>
      </c>
      <c r="D83" s="44">
        <v>0.78300000000000003</v>
      </c>
      <c r="E83" s="45"/>
      <c r="F83" s="45"/>
      <c r="G83" s="46">
        <v>0.69</v>
      </c>
      <c r="H83" s="170"/>
      <c r="I83" s="171"/>
      <c r="J83" s="45"/>
      <c r="K83" s="2"/>
    </row>
    <row r="84" spans="1:11" ht="27" customHeight="1" x14ac:dyDescent="0.2">
      <c r="A84" s="28" t="s">
        <v>65</v>
      </c>
      <c r="B84" s="29"/>
      <c r="C84" s="52">
        <v>2</v>
      </c>
      <c r="D84" s="44">
        <v>0.88300000000000001</v>
      </c>
      <c r="E84" s="44">
        <v>0.38500000000000001</v>
      </c>
      <c r="F84" s="45"/>
      <c r="G84" s="46">
        <v>0.69</v>
      </c>
      <c r="H84" s="170"/>
      <c r="I84" s="171"/>
      <c r="J84" s="45"/>
      <c r="K84" s="2"/>
    </row>
    <row r="85" spans="1:11" ht="27" customHeight="1" x14ac:dyDescent="0.2">
      <c r="A85" s="28" t="s">
        <v>66</v>
      </c>
      <c r="B85" s="29"/>
      <c r="C85" s="52">
        <v>2</v>
      </c>
      <c r="D85" s="44">
        <v>0.379</v>
      </c>
      <c r="E85" s="45"/>
      <c r="F85" s="45"/>
      <c r="G85" s="170"/>
      <c r="H85" s="170"/>
      <c r="I85" s="171"/>
      <c r="J85" s="45"/>
      <c r="K85" s="2"/>
    </row>
    <row r="86" spans="1:11" ht="27" customHeight="1" x14ac:dyDescent="0.2">
      <c r="A86" s="28" t="s">
        <v>67</v>
      </c>
      <c r="B86" s="29"/>
      <c r="C86" s="52">
        <v>3</v>
      </c>
      <c r="D86" s="44">
        <v>0.77200000000000002</v>
      </c>
      <c r="E86" s="45"/>
      <c r="F86" s="45"/>
      <c r="G86" s="46">
        <v>0.88</v>
      </c>
      <c r="H86" s="170"/>
      <c r="I86" s="171"/>
      <c r="J86" s="45"/>
      <c r="K86" s="2"/>
    </row>
    <row r="87" spans="1:11" ht="27" customHeight="1" x14ac:dyDescent="0.2">
      <c r="A87" s="28" t="s">
        <v>68</v>
      </c>
      <c r="B87" s="29"/>
      <c r="C87" s="52">
        <v>4</v>
      </c>
      <c r="D87" s="44">
        <v>0.78400000000000003</v>
      </c>
      <c r="E87" s="44">
        <v>0.35899999999999999</v>
      </c>
      <c r="F87" s="45"/>
      <c r="G87" s="46">
        <v>0.88</v>
      </c>
      <c r="H87" s="170"/>
      <c r="I87" s="171"/>
      <c r="J87" s="45"/>
      <c r="K87" s="2"/>
    </row>
    <row r="88" spans="1:11" ht="27" customHeight="1" x14ac:dyDescent="0.2">
      <c r="A88" s="28" t="s">
        <v>69</v>
      </c>
      <c r="B88" s="29"/>
      <c r="C88" s="52">
        <v>4</v>
      </c>
      <c r="D88" s="44">
        <v>0.36699999999999999</v>
      </c>
      <c r="E88" s="45"/>
      <c r="F88" s="45"/>
      <c r="G88" s="170"/>
      <c r="H88" s="170"/>
      <c r="I88" s="171"/>
      <c r="J88" s="45"/>
      <c r="K88" s="2"/>
    </row>
    <row r="89" spans="1:11" ht="27" customHeight="1" x14ac:dyDescent="0.2">
      <c r="A89" s="28" t="s">
        <v>70</v>
      </c>
      <c r="B89" s="29"/>
      <c r="C89" s="52" t="s">
        <v>20</v>
      </c>
      <c r="D89" s="44">
        <v>0.80900000000000005</v>
      </c>
      <c r="E89" s="44">
        <v>0.35599999999999998</v>
      </c>
      <c r="F89" s="45"/>
      <c r="G89" s="46">
        <v>4</v>
      </c>
      <c r="H89" s="170"/>
      <c r="I89" s="171"/>
      <c r="J89" s="45"/>
      <c r="K89" s="2"/>
    </row>
    <row r="90" spans="1:11" ht="27" customHeight="1" x14ac:dyDescent="0.2">
      <c r="A90" s="28" t="s">
        <v>123</v>
      </c>
      <c r="B90" s="29"/>
      <c r="C90" s="52" t="s">
        <v>20</v>
      </c>
      <c r="D90" s="44">
        <v>1.2709999999999999</v>
      </c>
      <c r="E90" s="44">
        <v>0.55800000000000005</v>
      </c>
      <c r="F90" s="45"/>
      <c r="G90" s="46">
        <v>7.91</v>
      </c>
      <c r="H90" s="170"/>
      <c r="I90" s="171"/>
      <c r="J90" s="45"/>
      <c r="K90" s="2"/>
    </row>
    <row r="91" spans="1:11" ht="27" customHeight="1" x14ac:dyDescent="0.2">
      <c r="A91" s="28" t="s">
        <v>124</v>
      </c>
      <c r="B91" s="29"/>
      <c r="C91" s="52" t="s">
        <v>20</v>
      </c>
      <c r="D91" s="44">
        <v>1.0349999999999999</v>
      </c>
      <c r="E91" s="44">
        <v>0.59699999999999998</v>
      </c>
      <c r="F91" s="45"/>
      <c r="G91" s="46">
        <v>65.34</v>
      </c>
      <c r="H91" s="170"/>
      <c r="I91" s="171"/>
      <c r="J91" s="45"/>
      <c r="K91" s="2"/>
    </row>
    <row r="92" spans="1:11" ht="27" customHeight="1" x14ac:dyDescent="0.2">
      <c r="A92" s="28" t="s">
        <v>622</v>
      </c>
      <c r="B92" s="29"/>
      <c r="C92" s="52" t="s">
        <v>612</v>
      </c>
      <c r="D92" s="175">
        <v>2.7559999999999998</v>
      </c>
      <c r="E92" s="176">
        <v>0.63</v>
      </c>
      <c r="F92" s="177">
        <v>0.36</v>
      </c>
      <c r="G92" s="46">
        <v>0.69</v>
      </c>
      <c r="H92" s="170"/>
      <c r="I92" s="171"/>
      <c r="J92" s="45"/>
      <c r="K92" s="2"/>
    </row>
    <row r="93" spans="1:11" ht="27" customHeight="1" x14ac:dyDescent="0.2">
      <c r="A93" s="28" t="s">
        <v>623</v>
      </c>
      <c r="B93" s="29"/>
      <c r="C93" s="52" t="s">
        <v>612</v>
      </c>
      <c r="D93" s="175">
        <v>2.69</v>
      </c>
      <c r="E93" s="176">
        <v>0.622</v>
      </c>
      <c r="F93" s="177">
        <v>0.35799999999999998</v>
      </c>
      <c r="G93" s="46">
        <v>0.88</v>
      </c>
      <c r="H93" s="170"/>
      <c r="I93" s="171"/>
      <c r="J93" s="45"/>
      <c r="K93" s="2"/>
    </row>
    <row r="94" spans="1:11" ht="27" customHeight="1" x14ac:dyDescent="0.2">
      <c r="A94" s="28" t="s">
        <v>71</v>
      </c>
      <c r="B94" s="29"/>
      <c r="C94" s="52">
        <v>0</v>
      </c>
      <c r="D94" s="175">
        <v>2.2210000000000001</v>
      </c>
      <c r="E94" s="176">
        <v>0.54200000000000004</v>
      </c>
      <c r="F94" s="177">
        <v>0.35</v>
      </c>
      <c r="G94" s="46">
        <v>3.51</v>
      </c>
      <c r="H94" s="46">
        <v>0.51</v>
      </c>
      <c r="I94" s="172">
        <v>0.95</v>
      </c>
      <c r="J94" s="44">
        <v>7.4999999999999997E-2</v>
      </c>
      <c r="K94" s="2"/>
    </row>
    <row r="95" spans="1:11" ht="27" customHeight="1" x14ac:dyDescent="0.2">
      <c r="A95" s="28" t="s">
        <v>72</v>
      </c>
      <c r="B95" s="29"/>
      <c r="C95" s="52">
        <v>0</v>
      </c>
      <c r="D95" s="175">
        <v>2.6920000000000002</v>
      </c>
      <c r="E95" s="176">
        <v>0.70499999999999996</v>
      </c>
      <c r="F95" s="177">
        <v>0.53400000000000003</v>
      </c>
      <c r="G95" s="46">
        <v>1.94</v>
      </c>
      <c r="H95" s="46">
        <v>1.67</v>
      </c>
      <c r="I95" s="172">
        <v>2.35</v>
      </c>
      <c r="J95" s="44">
        <v>7.4999999999999997E-2</v>
      </c>
      <c r="K95" s="2"/>
    </row>
    <row r="96" spans="1:11" ht="27" customHeight="1" x14ac:dyDescent="0.2">
      <c r="A96" s="28" t="s">
        <v>73</v>
      </c>
      <c r="B96" s="29"/>
      <c r="C96" s="52">
        <v>0</v>
      </c>
      <c r="D96" s="175">
        <v>2.4670000000000001</v>
      </c>
      <c r="E96" s="176">
        <v>0.70799999999999996</v>
      </c>
      <c r="F96" s="177">
        <v>0.58599999999999997</v>
      </c>
      <c r="G96" s="46">
        <v>32.9</v>
      </c>
      <c r="H96" s="46">
        <v>1.45</v>
      </c>
      <c r="I96" s="172">
        <v>2.4500000000000002</v>
      </c>
      <c r="J96" s="44">
        <v>5.8999999999999997E-2</v>
      </c>
      <c r="K96" s="2"/>
    </row>
    <row r="97" spans="1:11" ht="27" customHeight="1" x14ac:dyDescent="0.2">
      <c r="A97" s="28" t="s">
        <v>225</v>
      </c>
      <c r="B97" s="29"/>
      <c r="C97" s="52">
        <v>8</v>
      </c>
      <c r="D97" s="44">
        <v>0.61499999999999999</v>
      </c>
      <c r="E97" s="45"/>
      <c r="F97" s="45"/>
      <c r="G97" s="170"/>
      <c r="H97" s="170"/>
      <c r="I97" s="173"/>
      <c r="J97" s="45"/>
      <c r="K97" s="2"/>
    </row>
    <row r="98" spans="1:11" ht="27" customHeight="1" x14ac:dyDescent="0.2">
      <c r="A98" s="28" t="s">
        <v>226</v>
      </c>
      <c r="B98" s="29"/>
      <c r="C98" s="52">
        <v>1</v>
      </c>
      <c r="D98" s="44">
        <v>0.64200000000000002</v>
      </c>
      <c r="E98" s="45"/>
      <c r="F98" s="45"/>
      <c r="G98" s="170"/>
      <c r="H98" s="170"/>
      <c r="I98" s="173"/>
      <c r="J98" s="45"/>
      <c r="K98" s="2"/>
    </row>
    <row r="99" spans="1:11" ht="27" customHeight="1" x14ac:dyDescent="0.2">
      <c r="A99" s="28" t="s">
        <v>227</v>
      </c>
      <c r="B99" s="29"/>
      <c r="C99" s="52">
        <v>1</v>
      </c>
      <c r="D99" s="44">
        <v>0.85799999999999998</v>
      </c>
      <c r="E99" s="45"/>
      <c r="F99" s="45"/>
      <c r="G99" s="170"/>
      <c r="H99" s="170"/>
      <c r="I99" s="173"/>
      <c r="J99" s="45"/>
      <c r="K99" s="2"/>
    </row>
    <row r="100" spans="1:11" ht="27" customHeight="1" x14ac:dyDescent="0.2">
      <c r="A100" s="28" t="s">
        <v>228</v>
      </c>
      <c r="B100" s="29"/>
      <c r="C100" s="52">
        <v>1</v>
      </c>
      <c r="D100" s="44">
        <v>0.59899999999999998</v>
      </c>
      <c r="E100" s="45"/>
      <c r="F100" s="45"/>
      <c r="G100" s="170"/>
      <c r="H100" s="170"/>
      <c r="I100" s="173"/>
      <c r="J100" s="45"/>
      <c r="K100" s="2"/>
    </row>
    <row r="101" spans="1:11" ht="27" customHeight="1" x14ac:dyDescent="0.2">
      <c r="A101" s="28" t="s">
        <v>74</v>
      </c>
      <c r="B101" s="29"/>
      <c r="C101" s="52">
        <v>0</v>
      </c>
      <c r="D101" s="178">
        <v>3.8010000000000002</v>
      </c>
      <c r="E101" s="179">
        <v>0.64600000000000002</v>
      </c>
      <c r="F101" s="177">
        <v>0.40799999999999997</v>
      </c>
      <c r="G101" s="170"/>
      <c r="H101" s="170"/>
      <c r="I101" s="171"/>
      <c r="J101" s="45"/>
      <c r="K101" s="2"/>
    </row>
    <row r="102" spans="1:11" ht="27" customHeight="1" x14ac:dyDescent="0.2">
      <c r="A102" s="28" t="s">
        <v>624</v>
      </c>
      <c r="B102" s="29"/>
      <c r="C102" s="52">
        <v>8</v>
      </c>
      <c r="D102" s="44">
        <v>-0.40699999999999997</v>
      </c>
      <c r="E102" s="45"/>
      <c r="F102" s="45"/>
      <c r="G102" s="46">
        <v>0</v>
      </c>
      <c r="H102" s="170"/>
      <c r="I102" s="171"/>
      <c r="J102" s="45"/>
      <c r="K102" s="2"/>
    </row>
    <row r="103" spans="1:11" ht="27" customHeight="1" x14ac:dyDescent="0.2">
      <c r="A103" s="28" t="s">
        <v>75</v>
      </c>
      <c r="B103" s="29"/>
      <c r="C103" s="52">
        <v>8</v>
      </c>
      <c r="D103" s="44">
        <v>-0.40699999999999997</v>
      </c>
      <c r="E103" s="45"/>
      <c r="F103" s="45"/>
      <c r="G103" s="46">
        <v>0</v>
      </c>
      <c r="H103" s="170"/>
      <c r="I103" s="171"/>
      <c r="J103" s="45"/>
      <c r="K103" s="2"/>
    </row>
    <row r="104" spans="1:11" ht="27" customHeight="1" x14ac:dyDescent="0.2">
      <c r="A104" s="28" t="s">
        <v>76</v>
      </c>
      <c r="B104" s="29"/>
      <c r="C104" s="52">
        <v>0</v>
      </c>
      <c r="D104" s="44">
        <v>-0.40699999999999997</v>
      </c>
      <c r="E104" s="45"/>
      <c r="F104" s="45"/>
      <c r="G104" s="46">
        <v>0</v>
      </c>
      <c r="H104" s="170"/>
      <c r="I104" s="171"/>
      <c r="J104" s="44">
        <v>9.6000000000000002E-2</v>
      </c>
      <c r="K104" s="2"/>
    </row>
    <row r="105" spans="1:11" ht="27" customHeight="1" x14ac:dyDescent="0.2">
      <c r="A105" s="28" t="s">
        <v>77</v>
      </c>
      <c r="B105" s="29"/>
      <c r="C105" s="52">
        <v>0</v>
      </c>
      <c r="D105" s="175">
        <v>-2.7149999999999999</v>
      </c>
      <c r="E105" s="176">
        <v>-0.35199999999999998</v>
      </c>
      <c r="F105" s="177">
        <v>-5.0999999999999997E-2</v>
      </c>
      <c r="G105" s="46">
        <v>0</v>
      </c>
      <c r="H105" s="170"/>
      <c r="I105" s="171"/>
      <c r="J105" s="44">
        <v>9.6000000000000002E-2</v>
      </c>
      <c r="K105" s="2"/>
    </row>
    <row r="106" spans="1:11" ht="27" customHeight="1" x14ac:dyDescent="0.2">
      <c r="A106" s="28" t="s">
        <v>78</v>
      </c>
      <c r="B106" s="29"/>
      <c r="C106" s="52">
        <v>0</v>
      </c>
      <c r="D106" s="44">
        <v>-0.40699999999999997</v>
      </c>
      <c r="E106" s="45"/>
      <c r="F106" s="45"/>
      <c r="G106" s="46">
        <v>0</v>
      </c>
      <c r="H106" s="170"/>
      <c r="I106" s="171"/>
      <c r="J106" s="44">
        <v>0.1</v>
      </c>
      <c r="K106" s="2"/>
    </row>
    <row r="107" spans="1:11" ht="27" customHeight="1" x14ac:dyDescent="0.2">
      <c r="A107" s="28" t="s">
        <v>79</v>
      </c>
      <c r="B107" s="29"/>
      <c r="C107" s="52">
        <v>0</v>
      </c>
      <c r="D107" s="175">
        <v>-2.7559999999999998</v>
      </c>
      <c r="E107" s="176">
        <v>-0.34300000000000003</v>
      </c>
      <c r="F107" s="177">
        <v>-5.2999999999999999E-2</v>
      </c>
      <c r="G107" s="46">
        <v>0</v>
      </c>
      <c r="H107" s="170"/>
      <c r="I107" s="171"/>
      <c r="J107" s="44">
        <v>0.1</v>
      </c>
      <c r="K107" s="2"/>
    </row>
    <row r="108" spans="1:11" ht="27" customHeight="1" x14ac:dyDescent="0.2">
      <c r="A108" s="28" t="s">
        <v>80</v>
      </c>
      <c r="B108" s="29"/>
      <c r="C108" s="52">
        <v>0</v>
      </c>
      <c r="D108" s="44">
        <v>-0.495</v>
      </c>
      <c r="E108" s="45"/>
      <c r="F108" s="45"/>
      <c r="G108" s="46">
        <v>44.2</v>
      </c>
      <c r="H108" s="170"/>
      <c r="I108" s="171"/>
      <c r="J108" s="44">
        <v>0.14099999999999999</v>
      </c>
      <c r="K108" s="2"/>
    </row>
    <row r="109" spans="1:11" ht="27" customHeight="1" x14ac:dyDescent="0.2">
      <c r="A109" s="28" t="s">
        <v>81</v>
      </c>
      <c r="B109" s="29"/>
      <c r="C109" s="52">
        <v>0</v>
      </c>
      <c r="D109" s="175">
        <v>-3.6469999999999998</v>
      </c>
      <c r="E109" s="176">
        <v>-0.33800000000000002</v>
      </c>
      <c r="F109" s="177">
        <v>-7.0999999999999994E-2</v>
      </c>
      <c r="G109" s="46">
        <v>44.2</v>
      </c>
      <c r="H109" s="170"/>
      <c r="I109" s="171"/>
      <c r="J109" s="44">
        <v>0.14099999999999999</v>
      </c>
      <c r="K109" s="2"/>
    </row>
    <row r="110" spans="1:11" ht="27" customHeight="1" x14ac:dyDescent="0.2">
      <c r="A110" s="28" t="s">
        <v>125</v>
      </c>
      <c r="B110" s="29"/>
      <c r="C110" s="52">
        <v>1</v>
      </c>
      <c r="D110" s="44">
        <v>0.58399999999999996</v>
      </c>
      <c r="E110" s="45"/>
      <c r="F110" s="45"/>
      <c r="G110" s="46">
        <v>0.51</v>
      </c>
      <c r="H110" s="170"/>
      <c r="I110" s="171"/>
      <c r="J110" s="45"/>
      <c r="K110" s="2"/>
    </row>
    <row r="111" spans="1:11" ht="27" customHeight="1" x14ac:dyDescent="0.2">
      <c r="A111" s="28" t="s">
        <v>126</v>
      </c>
      <c r="B111" s="29"/>
      <c r="C111" s="52">
        <v>2</v>
      </c>
      <c r="D111" s="44">
        <v>0.65800000000000003</v>
      </c>
      <c r="E111" s="44">
        <v>0.28699999999999998</v>
      </c>
      <c r="F111" s="45"/>
      <c r="G111" s="46">
        <v>0.51</v>
      </c>
      <c r="H111" s="170"/>
      <c r="I111" s="171"/>
      <c r="J111" s="45"/>
      <c r="K111" s="2"/>
    </row>
    <row r="112" spans="1:11" ht="27" customHeight="1" x14ac:dyDescent="0.2">
      <c r="A112" s="28" t="s">
        <v>127</v>
      </c>
      <c r="B112" s="29"/>
      <c r="C112" s="52">
        <v>2</v>
      </c>
      <c r="D112" s="44">
        <v>0.28299999999999997</v>
      </c>
      <c r="E112" s="45"/>
      <c r="F112" s="45"/>
      <c r="G112" s="170"/>
      <c r="H112" s="170"/>
      <c r="I112" s="171"/>
      <c r="J112" s="45"/>
      <c r="K112" s="2"/>
    </row>
    <row r="113" spans="1:11" ht="27" customHeight="1" x14ac:dyDescent="0.2">
      <c r="A113" s="28" t="s">
        <v>128</v>
      </c>
      <c r="B113" s="29"/>
      <c r="C113" s="52">
        <v>3</v>
      </c>
      <c r="D113" s="44">
        <v>0.57499999999999996</v>
      </c>
      <c r="E113" s="45"/>
      <c r="F113" s="45"/>
      <c r="G113" s="46">
        <v>0.66</v>
      </c>
      <c r="H113" s="170"/>
      <c r="I113" s="171"/>
      <c r="J113" s="45"/>
      <c r="K113" s="2"/>
    </row>
    <row r="114" spans="1:11" ht="27" customHeight="1" x14ac:dyDescent="0.2">
      <c r="A114" s="28" t="s">
        <v>129</v>
      </c>
      <c r="B114" s="29"/>
      <c r="C114" s="52">
        <v>4</v>
      </c>
      <c r="D114" s="44">
        <v>0.58499999999999996</v>
      </c>
      <c r="E114" s="44">
        <v>0.26800000000000002</v>
      </c>
      <c r="F114" s="45"/>
      <c r="G114" s="46">
        <v>0.66</v>
      </c>
      <c r="H114" s="170"/>
      <c r="I114" s="171"/>
      <c r="J114" s="45"/>
      <c r="K114" s="2"/>
    </row>
    <row r="115" spans="1:11" ht="27" customHeight="1" x14ac:dyDescent="0.2">
      <c r="A115" s="28" t="s">
        <v>130</v>
      </c>
      <c r="B115" s="29"/>
      <c r="C115" s="52">
        <v>4</v>
      </c>
      <c r="D115" s="44">
        <v>0.27400000000000002</v>
      </c>
      <c r="E115" s="45"/>
      <c r="F115" s="45"/>
      <c r="G115" s="170"/>
      <c r="H115" s="170"/>
      <c r="I115" s="171"/>
      <c r="J115" s="45"/>
      <c r="K115" s="2"/>
    </row>
    <row r="116" spans="1:11" ht="27" customHeight="1" x14ac:dyDescent="0.2">
      <c r="A116" s="28" t="s">
        <v>131</v>
      </c>
      <c r="B116" s="29"/>
      <c r="C116" s="52" t="s">
        <v>20</v>
      </c>
      <c r="D116" s="44">
        <v>0.60299999999999998</v>
      </c>
      <c r="E116" s="44">
        <v>0.26500000000000001</v>
      </c>
      <c r="F116" s="45"/>
      <c r="G116" s="46">
        <v>2.98</v>
      </c>
      <c r="H116" s="170"/>
      <c r="I116" s="171"/>
      <c r="J116" s="45"/>
      <c r="K116" s="2"/>
    </row>
    <row r="117" spans="1:11" ht="27" customHeight="1" x14ac:dyDescent="0.2">
      <c r="A117" s="28" t="s">
        <v>132</v>
      </c>
      <c r="B117" s="29"/>
      <c r="C117" s="52" t="s">
        <v>20</v>
      </c>
      <c r="D117" s="44">
        <v>0.94799999999999995</v>
      </c>
      <c r="E117" s="44">
        <v>0.41599999999999998</v>
      </c>
      <c r="F117" s="45"/>
      <c r="G117" s="46">
        <v>5.9</v>
      </c>
      <c r="H117" s="170"/>
      <c r="I117" s="171"/>
      <c r="J117" s="45"/>
      <c r="K117" s="2"/>
    </row>
    <row r="118" spans="1:11" ht="27" customHeight="1" x14ac:dyDescent="0.2">
      <c r="A118" s="28" t="s">
        <v>133</v>
      </c>
      <c r="B118" s="29"/>
      <c r="C118" s="52" t="s">
        <v>20</v>
      </c>
      <c r="D118" s="44">
        <v>0.77100000000000002</v>
      </c>
      <c r="E118" s="44">
        <v>0.44500000000000001</v>
      </c>
      <c r="F118" s="45"/>
      <c r="G118" s="46">
        <v>48.7</v>
      </c>
      <c r="H118" s="170"/>
      <c r="I118" s="171"/>
      <c r="J118" s="45"/>
      <c r="K118" s="2"/>
    </row>
    <row r="119" spans="1:11" ht="27" customHeight="1" x14ac:dyDescent="0.2">
      <c r="A119" s="28" t="s">
        <v>625</v>
      </c>
      <c r="B119" s="29"/>
      <c r="C119" s="52" t="s">
        <v>612</v>
      </c>
      <c r="D119" s="175">
        <v>2.0539999999999998</v>
      </c>
      <c r="E119" s="176">
        <v>0.47</v>
      </c>
      <c r="F119" s="177">
        <v>0.26800000000000002</v>
      </c>
      <c r="G119" s="46">
        <v>0.51</v>
      </c>
      <c r="H119" s="170"/>
      <c r="I119" s="171"/>
      <c r="J119" s="45"/>
      <c r="K119" s="2"/>
    </row>
    <row r="120" spans="1:11" ht="27" customHeight="1" x14ac:dyDescent="0.2">
      <c r="A120" s="28" t="s">
        <v>626</v>
      </c>
      <c r="B120" s="29"/>
      <c r="C120" s="52" t="s">
        <v>612</v>
      </c>
      <c r="D120" s="175">
        <v>2.0049999999999999</v>
      </c>
      <c r="E120" s="176">
        <v>0.46400000000000002</v>
      </c>
      <c r="F120" s="177">
        <v>0.26700000000000002</v>
      </c>
      <c r="G120" s="46">
        <v>0.66</v>
      </c>
      <c r="H120" s="170"/>
      <c r="I120" s="171"/>
      <c r="J120" s="45"/>
      <c r="K120" s="2"/>
    </row>
    <row r="121" spans="1:11" ht="27" customHeight="1" x14ac:dyDescent="0.2">
      <c r="A121" s="28" t="s">
        <v>134</v>
      </c>
      <c r="B121" s="29"/>
      <c r="C121" s="52">
        <v>0</v>
      </c>
      <c r="D121" s="175">
        <v>1.655</v>
      </c>
      <c r="E121" s="176">
        <v>0.40400000000000003</v>
      </c>
      <c r="F121" s="177">
        <v>0.26100000000000001</v>
      </c>
      <c r="G121" s="46">
        <v>2.62</v>
      </c>
      <c r="H121" s="46">
        <v>0.38</v>
      </c>
      <c r="I121" s="172">
        <v>0.7</v>
      </c>
      <c r="J121" s="44">
        <v>5.6000000000000001E-2</v>
      </c>
      <c r="K121" s="2"/>
    </row>
    <row r="122" spans="1:11" ht="27" customHeight="1" x14ac:dyDescent="0.2">
      <c r="A122" s="28" t="s">
        <v>135</v>
      </c>
      <c r="B122" s="29"/>
      <c r="C122" s="52">
        <v>0</v>
      </c>
      <c r="D122" s="175">
        <v>2.0059999999999998</v>
      </c>
      <c r="E122" s="176">
        <v>0.52500000000000002</v>
      </c>
      <c r="F122" s="177">
        <v>0.39800000000000002</v>
      </c>
      <c r="G122" s="46">
        <v>1.45</v>
      </c>
      <c r="H122" s="46">
        <v>1.24</v>
      </c>
      <c r="I122" s="172">
        <v>1.75</v>
      </c>
      <c r="J122" s="44">
        <v>5.6000000000000001E-2</v>
      </c>
      <c r="K122" s="2"/>
    </row>
    <row r="123" spans="1:11" ht="27" customHeight="1" x14ac:dyDescent="0.2">
      <c r="A123" s="28" t="s">
        <v>136</v>
      </c>
      <c r="B123" s="29"/>
      <c r="C123" s="52">
        <v>0</v>
      </c>
      <c r="D123" s="175">
        <v>1.839</v>
      </c>
      <c r="E123" s="176">
        <v>0.52800000000000002</v>
      </c>
      <c r="F123" s="177">
        <v>0.437</v>
      </c>
      <c r="G123" s="46">
        <v>24.52</v>
      </c>
      <c r="H123" s="46">
        <v>1.08</v>
      </c>
      <c r="I123" s="172">
        <v>1.82</v>
      </c>
      <c r="J123" s="44">
        <v>4.3999999999999997E-2</v>
      </c>
      <c r="K123" s="2"/>
    </row>
    <row r="124" spans="1:11" ht="27" customHeight="1" x14ac:dyDescent="0.2">
      <c r="A124" s="28" t="s">
        <v>229</v>
      </c>
      <c r="B124" s="29"/>
      <c r="C124" s="52">
        <v>8</v>
      </c>
      <c r="D124" s="44">
        <v>0.45800000000000002</v>
      </c>
      <c r="E124" s="45"/>
      <c r="F124" s="45"/>
      <c r="G124" s="170"/>
      <c r="H124" s="170"/>
      <c r="I124" s="173"/>
      <c r="J124" s="45"/>
      <c r="K124" s="2"/>
    </row>
    <row r="125" spans="1:11" ht="27" customHeight="1" x14ac:dyDescent="0.2">
      <c r="A125" s="28" t="s">
        <v>230</v>
      </c>
      <c r="B125" s="29"/>
      <c r="C125" s="52">
        <v>1</v>
      </c>
      <c r="D125" s="44">
        <v>0.47899999999999998</v>
      </c>
      <c r="E125" s="45"/>
      <c r="F125" s="45"/>
      <c r="G125" s="170"/>
      <c r="H125" s="170"/>
      <c r="I125" s="173"/>
      <c r="J125" s="45"/>
      <c r="K125" s="2"/>
    </row>
    <row r="126" spans="1:11" ht="27" customHeight="1" x14ac:dyDescent="0.2">
      <c r="A126" s="28" t="s">
        <v>231</v>
      </c>
      <c r="B126" s="29"/>
      <c r="C126" s="52">
        <v>1</v>
      </c>
      <c r="D126" s="44">
        <v>0.63900000000000001</v>
      </c>
      <c r="E126" s="45"/>
      <c r="F126" s="45"/>
      <c r="G126" s="170"/>
      <c r="H126" s="170"/>
      <c r="I126" s="173"/>
      <c r="J126" s="45"/>
      <c r="K126" s="2"/>
    </row>
    <row r="127" spans="1:11" ht="27" customHeight="1" x14ac:dyDescent="0.2">
      <c r="A127" s="28" t="s">
        <v>232</v>
      </c>
      <c r="B127" s="29"/>
      <c r="C127" s="52">
        <v>1</v>
      </c>
      <c r="D127" s="44">
        <v>0.44600000000000001</v>
      </c>
      <c r="E127" s="45"/>
      <c r="F127" s="45"/>
      <c r="G127" s="170"/>
      <c r="H127" s="170"/>
      <c r="I127" s="173"/>
      <c r="J127" s="45"/>
      <c r="K127" s="2"/>
    </row>
    <row r="128" spans="1:11" ht="27" customHeight="1" x14ac:dyDescent="0.2">
      <c r="A128" s="28" t="s">
        <v>137</v>
      </c>
      <c r="B128" s="29"/>
      <c r="C128" s="52">
        <v>0</v>
      </c>
      <c r="D128" s="178">
        <v>2.8330000000000002</v>
      </c>
      <c r="E128" s="179">
        <v>0.48099999999999998</v>
      </c>
      <c r="F128" s="177">
        <v>0.30399999999999999</v>
      </c>
      <c r="G128" s="170"/>
      <c r="H128" s="170"/>
      <c r="I128" s="171"/>
      <c r="J128" s="45"/>
      <c r="K128" s="2"/>
    </row>
    <row r="129" spans="1:11" ht="27" customHeight="1" x14ac:dyDescent="0.2">
      <c r="A129" s="28" t="s">
        <v>627</v>
      </c>
      <c r="B129" s="29"/>
      <c r="C129" s="52">
        <v>8</v>
      </c>
      <c r="D129" s="44">
        <v>-0.30299999999999999</v>
      </c>
      <c r="E129" s="45"/>
      <c r="F129" s="45"/>
      <c r="G129" s="46">
        <v>0</v>
      </c>
      <c r="H129" s="170"/>
      <c r="I129" s="171"/>
      <c r="J129" s="45"/>
      <c r="K129" s="2"/>
    </row>
    <row r="130" spans="1:11" ht="27" customHeight="1" x14ac:dyDescent="0.2">
      <c r="A130" s="28" t="s">
        <v>138</v>
      </c>
      <c r="B130" s="29"/>
      <c r="C130" s="52">
        <v>8</v>
      </c>
      <c r="D130" s="44">
        <v>-0.30399999999999999</v>
      </c>
      <c r="E130" s="45"/>
      <c r="F130" s="45"/>
      <c r="G130" s="46">
        <v>0</v>
      </c>
      <c r="H130" s="170"/>
      <c r="I130" s="171"/>
      <c r="J130" s="45"/>
      <c r="K130" s="2"/>
    </row>
    <row r="131" spans="1:11" ht="27" customHeight="1" x14ac:dyDescent="0.2">
      <c r="A131" s="28" t="s">
        <v>139</v>
      </c>
      <c r="B131" s="29"/>
      <c r="C131" s="52">
        <v>0</v>
      </c>
      <c r="D131" s="44">
        <v>-0.30299999999999999</v>
      </c>
      <c r="E131" s="45"/>
      <c r="F131" s="45"/>
      <c r="G131" s="46">
        <v>0</v>
      </c>
      <c r="H131" s="170"/>
      <c r="I131" s="171"/>
      <c r="J131" s="44">
        <v>7.1999999999999995E-2</v>
      </c>
      <c r="K131" s="2"/>
    </row>
    <row r="132" spans="1:11" ht="27" customHeight="1" x14ac:dyDescent="0.2">
      <c r="A132" s="28" t="s">
        <v>140</v>
      </c>
      <c r="B132" s="29"/>
      <c r="C132" s="52">
        <v>0</v>
      </c>
      <c r="D132" s="175">
        <v>-2.0230000000000001</v>
      </c>
      <c r="E132" s="176">
        <v>-0.26300000000000001</v>
      </c>
      <c r="F132" s="177">
        <v>-3.7999999999999999E-2</v>
      </c>
      <c r="G132" s="46">
        <v>0</v>
      </c>
      <c r="H132" s="170"/>
      <c r="I132" s="171"/>
      <c r="J132" s="44">
        <v>7.1999999999999995E-2</v>
      </c>
      <c r="K132" s="2"/>
    </row>
    <row r="133" spans="1:11" ht="27" customHeight="1" x14ac:dyDescent="0.2">
      <c r="A133" s="28" t="s">
        <v>141</v>
      </c>
      <c r="B133" s="29"/>
      <c r="C133" s="52">
        <v>0</v>
      </c>
      <c r="D133" s="44">
        <v>-0.30399999999999999</v>
      </c>
      <c r="E133" s="45"/>
      <c r="F133" s="45"/>
      <c r="G133" s="46">
        <v>0</v>
      </c>
      <c r="H133" s="170"/>
      <c r="I133" s="171"/>
      <c r="J133" s="44">
        <v>7.4999999999999997E-2</v>
      </c>
      <c r="K133" s="2"/>
    </row>
    <row r="134" spans="1:11" ht="27" customHeight="1" x14ac:dyDescent="0.2">
      <c r="A134" s="28" t="s">
        <v>142</v>
      </c>
      <c r="B134" s="29"/>
      <c r="C134" s="52">
        <v>0</v>
      </c>
      <c r="D134" s="175">
        <v>-2.0539999999999998</v>
      </c>
      <c r="E134" s="176">
        <v>-0.25600000000000001</v>
      </c>
      <c r="F134" s="177">
        <v>-3.9E-2</v>
      </c>
      <c r="G134" s="46">
        <v>0</v>
      </c>
      <c r="H134" s="170"/>
      <c r="I134" s="171"/>
      <c r="J134" s="44">
        <v>7.4999999999999997E-2</v>
      </c>
      <c r="K134" s="2"/>
    </row>
    <row r="135" spans="1:11" ht="27" customHeight="1" x14ac:dyDescent="0.2">
      <c r="A135" s="28" t="s">
        <v>143</v>
      </c>
      <c r="B135" s="29"/>
      <c r="C135" s="52">
        <v>0</v>
      </c>
      <c r="D135" s="44">
        <v>-0.36899999999999999</v>
      </c>
      <c r="E135" s="45"/>
      <c r="F135" s="45"/>
      <c r="G135" s="46">
        <v>32.94</v>
      </c>
      <c r="H135" s="170"/>
      <c r="I135" s="171"/>
      <c r="J135" s="44">
        <v>0.105</v>
      </c>
      <c r="K135" s="2"/>
    </row>
    <row r="136" spans="1:11" ht="27" customHeight="1" x14ac:dyDescent="0.2">
      <c r="A136" s="28" t="s">
        <v>144</v>
      </c>
      <c r="B136" s="29"/>
      <c r="C136" s="52">
        <v>0</v>
      </c>
      <c r="D136" s="175">
        <v>-2.718</v>
      </c>
      <c r="E136" s="176">
        <v>-0.252</v>
      </c>
      <c r="F136" s="177">
        <v>-5.2999999999999999E-2</v>
      </c>
      <c r="G136" s="46">
        <v>32.94</v>
      </c>
      <c r="H136" s="170"/>
      <c r="I136" s="171"/>
      <c r="J136" s="44">
        <v>0.105</v>
      </c>
      <c r="K136" s="2"/>
    </row>
    <row r="137" spans="1:11" ht="27" customHeight="1" x14ac:dyDescent="0.2">
      <c r="A137" s="28" t="s">
        <v>145</v>
      </c>
      <c r="B137" s="29"/>
      <c r="C137" s="52">
        <v>1</v>
      </c>
      <c r="D137" s="44">
        <v>0.254</v>
      </c>
      <c r="E137" s="45"/>
      <c r="F137" s="45"/>
      <c r="G137" s="46">
        <v>0.22</v>
      </c>
      <c r="H137" s="170"/>
      <c r="I137" s="171"/>
      <c r="J137" s="45"/>
      <c r="K137" s="2"/>
    </row>
    <row r="138" spans="1:11" ht="27" customHeight="1" x14ac:dyDescent="0.2">
      <c r="A138" s="28" t="s">
        <v>146</v>
      </c>
      <c r="B138" s="29"/>
      <c r="C138" s="52">
        <v>2</v>
      </c>
      <c r="D138" s="44">
        <v>0.28599999999999998</v>
      </c>
      <c r="E138" s="44">
        <v>0.125</v>
      </c>
      <c r="F138" s="45"/>
      <c r="G138" s="46">
        <v>0.22</v>
      </c>
      <c r="H138" s="170"/>
      <c r="I138" s="171"/>
      <c r="J138" s="45"/>
      <c r="K138" s="2"/>
    </row>
    <row r="139" spans="1:11" ht="27" customHeight="1" x14ac:dyDescent="0.2">
      <c r="A139" s="28" t="s">
        <v>147</v>
      </c>
      <c r="B139" s="29"/>
      <c r="C139" s="52">
        <v>2</v>
      </c>
      <c r="D139" s="44">
        <v>0.123</v>
      </c>
      <c r="E139" s="45"/>
      <c r="F139" s="45"/>
      <c r="G139" s="170"/>
      <c r="H139" s="170"/>
      <c r="I139" s="171"/>
      <c r="J139" s="45"/>
      <c r="K139" s="2"/>
    </row>
    <row r="140" spans="1:11" ht="27" customHeight="1" x14ac:dyDescent="0.2">
      <c r="A140" s="28" t="s">
        <v>148</v>
      </c>
      <c r="B140" s="29"/>
      <c r="C140" s="52">
        <v>3</v>
      </c>
      <c r="D140" s="44">
        <v>0.25</v>
      </c>
      <c r="E140" s="45"/>
      <c r="F140" s="45"/>
      <c r="G140" s="46">
        <v>0.28999999999999998</v>
      </c>
      <c r="H140" s="170"/>
      <c r="I140" s="171"/>
      <c r="J140" s="45"/>
      <c r="K140" s="2"/>
    </row>
    <row r="141" spans="1:11" ht="27" customHeight="1" x14ac:dyDescent="0.2">
      <c r="A141" s="28" t="s">
        <v>149</v>
      </c>
      <c r="B141" s="29"/>
      <c r="C141" s="52">
        <v>4</v>
      </c>
      <c r="D141" s="44">
        <v>0.254</v>
      </c>
      <c r="E141" s="44">
        <v>0.11700000000000001</v>
      </c>
      <c r="F141" s="45"/>
      <c r="G141" s="46">
        <v>0.28999999999999998</v>
      </c>
      <c r="H141" s="170"/>
      <c r="I141" s="171"/>
      <c r="J141" s="45"/>
      <c r="K141" s="2"/>
    </row>
    <row r="142" spans="1:11" ht="27" customHeight="1" x14ac:dyDescent="0.2">
      <c r="A142" s="28" t="s">
        <v>150</v>
      </c>
      <c r="B142" s="29"/>
      <c r="C142" s="52">
        <v>4</v>
      </c>
      <c r="D142" s="44">
        <v>0.11899999999999999</v>
      </c>
      <c r="E142" s="45"/>
      <c r="F142" s="45"/>
      <c r="G142" s="170"/>
      <c r="H142" s="170"/>
      <c r="I142" s="171"/>
      <c r="J142" s="45"/>
      <c r="K142" s="2"/>
    </row>
    <row r="143" spans="1:11" ht="27" customHeight="1" x14ac:dyDescent="0.2">
      <c r="A143" s="28" t="s">
        <v>151</v>
      </c>
      <c r="B143" s="29"/>
      <c r="C143" s="52" t="s">
        <v>20</v>
      </c>
      <c r="D143" s="44">
        <v>0.26200000000000001</v>
      </c>
      <c r="E143" s="44">
        <v>0.115</v>
      </c>
      <c r="F143" s="45"/>
      <c r="G143" s="46">
        <v>1.3</v>
      </c>
      <c r="H143" s="170"/>
      <c r="I143" s="171"/>
      <c r="J143" s="45"/>
      <c r="K143" s="2"/>
    </row>
    <row r="144" spans="1:11" ht="27" customHeight="1" x14ac:dyDescent="0.2">
      <c r="A144" s="28" t="s">
        <v>152</v>
      </c>
      <c r="B144" s="29"/>
      <c r="C144" s="52" t="s">
        <v>20</v>
      </c>
      <c r="D144" s="44">
        <v>0.41199999999999998</v>
      </c>
      <c r="E144" s="44">
        <v>0.18099999999999999</v>
      </c>
      <c r="F144" s="45"/>
      <c r="G144" s="46">
        <v>2.57</v>
      </c>
      <c r="H144" s="170"/>
      <c r="I144" s="171"/>
      <c r="J144" s="45"/>
      <c r="K144" s="2"/>
    </row>
    <row r="145" spans="1:11" ht="27" customHeight="1" x14ac:dyDescent="0.2">
      <c r="A145" s="28" t="s">
        <v>153</v>
      </c>
      <c r="B145" s="29"/>
      <c r="C145" s="52" t="s">
        <v>20</v>
      </c>
      <c r="D145" s="44">
        <v>0.33600000000000002</v>
      </c>
      <c r="E145" s="44">
        <v>0.19400000000000001</v>
      </c>
      <c r="F145" s="45"/>
      <c r="G145" s="46">
        <v>21.19</v>
      </c>
      <c r="H145" s="170"/>
      <c r="I145" s="171"/>
      <c r="J145" s="45"/>
      <c r="K145" s="2"/>
    </row>
    <row r="146" spans="1:11" ht="27" customHeight="1" x14ac:dyDescent="0.2">
      <c r="A146" s="28" t="s">
        <v>628</v>
      </c>
      <c r="B146" s="29"/>
      <c r="C146" s="52" t="s">
        <v>612</v>
      </c>
      <c r="D146" s="175">
        <v>0.89400000000000002</v>
      </c>
      <c r="E146" s="176">
        <v>0.20399999999999999</v>
      </c>
      <c r="F146" s="177">
        <v>0.11700000000000001</v>
      </c>
      <c r="G146" s="46">
        <v>0.22</v>
      </c>
      <c r="H146" s="170"/>
      <c r="I146" s="171"/>
      <c r="J146" s="45"/>
      <c r="K146" s="2"/>
    </row>
    <row r="147" spans="1:11" ht="27" customHeight="1" x14ac:dyDescent="0.2">
      <c r="A147" s="28" t="s">
        <v>629</v>
      </c>
      <c r="B147" s="29"/>
      <c r="C147" s="52" t="s">
        <v>612</v>
      </c>
      <c r="D147" s="175">
        <v>0.873</v>
      </c>
      <c r="E147" s="176">
        <v>0.20200000000000001</v>
      </c>
      <c r="F147" s="177">
        <v>0.11600000000000001</v>
      </c>
      <c r="G147" s="46">
        <v>0.28999999999999998</v>
      </c>
      <c r="H147" s="170"/>
      <c r="I147" s="171"/>
      <c r="J147" s="45"/>
      <c r="K147" s="2"/>
    </row>
    <row r="148" spans="1:11" ht="27" customHeight="1" x14ac:dyDescent="0.2">
      <c r="A148" s="28" t="s">
        <v>154</v>
      </c>
      <c r="B148" s="29"/>
      <c r="C148" s="52">
        <v>0</v>
      </c>
      <c r="D148" s="175">
        <v>0.72</v>
      </c>
      <c r="E148" s="176">
        <v>0.17599999999999999</v>
      </c>
      <c r="F148" s="177">
        <v>0.114</v>
      </c>
      <c r="G148" s="46">
        <v>1.1399999999999999</v>
      </c>
      <c r="H148" s="46">
        <v>0.17</v>
      </c>
      <c r="I148" s="172">
        <v>0.31</v>
      </c>
      <c r="J148" s="44">
        <v>2.4E-2</v>
      </c>
      <c r="K148" s="2"/>
    </row>
    <row r="149" spans="1:11" ht="27" customHeight="1" x14ac:dyDescent="0.2">
      <c r="A149" s="28" t="s">
        <v>155</v>
      </c>
      <c r="B149" s="29"/>
      <c r="C149" s="52">
        <v>0</v>
      </c>
      <c r="D149" s="175">
        <v>0.873</v>
      </c>
      <c r="E149" s="176">
        <v>0.22900000000000001</v>
      </c>
      <c r="F149" s="177">
        <v>0.17299999999999999</v>
      </c>
      <c r="G149" s="46">
        <v>0.63</v>
      </c>
      <c r="H149" s="46">
        <v>0.54</v>
      </c>
      <c r="I149" s="172">
        <v>0.76</v>
      </c>
      <c r="J149" s="44">
        <v>2.4E-2</v>
      </c>
      <c r="K149" s="2"/>
    </row>
    <row r="150" spans="1:11" ht="27" customHeight="1" x14ac:dyDescent="0.2">
      <c r="A150" s="28" t="s">
        <v>156</v>
      </c>
      <c r="B150" s="29"/>
      <c r="C150" s="52">
        <v>0</v>
      </c>
      <c r="D150" s="175">
        <v>0.8</v>
      </c>
      <c r="E150" s="176">
        <v>0.23</v>
      </c>
      <c r="F150" s="177">
        <v>0.19</v>
      </c>
      <c r="G150" s="46">
        <v>10.67</v>
      </c>
      <c r="H150" s="46">
        <v>0.47</v>
      </c>
      <c r="I150" s="172">
        <v>0.79</v>
      </c>
      <c r="J150" s="44">
        <v>1.9E-2</v>
      </c>
      <c r="K150" s="2"/>
    </row>
    <row r="151" spans="1:11" ht="27" customHeight="1" x14ac:dyDescent="0.2">
      <c r="A151" s="28" t="s">
        <v>233</v>
      </c>
      <c r="B151" s="29"/>
      <c r="C151" s="52">
        <v>8</v>
      </c>
      <c r="D151" s="44">
        <v>0.19900000000000001</v>
      </c>
      <c r="E151" s="45"/>
      <c r="F151" s="45"/>
      <c r="G151" s="170"/>
      <c r="H151" s="170"/>
      <c r="I151" s="173"/>
      <c r="J151" s="45"/>
      <c r="K151" s="2"/>
    </row>
    <row r="152" spans="1:11" ht="27" customHeight="1" x14ac:dyDescent="0.2">
      <c r="A152" s="28" t="s">
        <v>234</v>
      </c>
      <c r="B152" s="29"/>
      <c r="C152" s="52">
        <v>1</v>
      </c>
      <c r="D152" s="44">
        <v>0.20799999999999999</v>
      </c>
      <c r="E152" s="45"/>
      <c r="F152" s="45"/>
      <c r="G152" s="170"/>
      <c r="H152" s="170"/>
      <c r="I152" s="173"/>
      <c r="J152" s="45"/>
      <c r="K152" s="2"/>
    </row>
    <row r="153" spans="1:11" ht="27" customHeight="1" x14ac:dyDescent="0.2">
      <c r="A153" s="28" t="s">
        <v>235</v>
      </c>
      <c r="B153" s="29"/>
      <c r="C153" s="52">
        <v>1</v>
      </c>
      <c r="D153" s="44">
        <v>0.27800000000000002</v>
      </c>
      <c r="E153" s="45"/>
      <c r="F153" s="45"/>
      <c r="G153" s="170"/>
      <c r="H153" s="170"/>
      <c r="I153" s="171"/>
      <c r="J153" s="45"/>
      <c r="K153" s="2"/>
    </row>
    <row r="154" spans="1:11" ht="27" customHeight="1" x14ac:dyDescent="0.2">
      <c r="A154" s="28" t="s">
        <v>236</v>
      </c>
      <c r="B154" s="29"/>
      <c r="C154" s="52">
        <v>1</v>
      </c>
      <c r="D154" s="44">
        <v>0.19400000000000001</v>
      </c>
      <c r="E154" s="45"/>
      <c r="F154" s="45"/>
      <c r="G154" s="170"/>
      <c r="H154" s="170"/>
      <c r="I154" s="171"/>
      <c r="J154" s="45"/>
      <c r="K154" s="2"/>
    </row>
    <row r="155" spans="1:11" ht="27" customHeight="1" x14ac:dyDescent="0.2">
      <c r="A155" s="28" t="s">
        <v>157</v>
      </c>
      <c r="B155" s="29"/>
      <c r="C155" s="52">
        <v>0</v>
      </c>
      <c r="D155" s="178">
        <v>1.2330000000000001</v>
      </c>
      <c r="E155" s="179">
        <v>0.21</v>
      </c>
      <c r="F155" s="177">
        <v>0.13200000000000001</v>
      </c>
      <c r="G155" s="170"/>
      <c r="H155" s="170"/>
      <c r="I155" s="171"/>
      <c r="J155" s="45"/>
      <c r="K155" s="2"/>
    </row>
    <row r="156" spans="1:11" ht="27" customHeight="1" x14ac:dyDescent="0.2">
      <c r="A156" s="28" t="s">
        <v>630</v>
      </c>
      <c r="B156" s="29"/>
      <c r="C156" s="52">
        <v>8</v>
      </c>
      <c r="D156" s="44">
        <v>-0.13200000000000001</v>
      </c>
      <c r="E156" s="45"/>
      <c r="F156" s="45"/>
      <c r="G156" s="46">
        <v>0</v>
      </c>
      <c r="H156" s="170"/>
      <c r="I156" s="171"/>
      <c r="J156" s="45"/>
      <c r="K156" s="2"/>
    </row>
    <row r="157" spans="1:11" ht="27" customHeight="1" x14ac:dyDescent="0.2">
      <c r="A157" s="28" t="s">
        <v>158</v>
      </c>
      <c r="B157" s="29"/>
      <c r="C157" s="52">
        <v>8</v>
      </c>
      <c r="D157" s="44">
        <v>-0.13200000000000001</v>
      </c>
      <c r="E157" s="45"/>
      <c r="F157" s="45"/>
      <c r="G157" s="46">
        <v>0</v>
      </c>
      <c r="H157" s="170"/>
      <c r="I157" s="171"/>
      <c r="J157" s="45"/>
      <c r="K157" s="2"/>
    </row>
    <row r="158" spans="1:11" ht="27" customHeight="1" x14ac:dyDescent="0.2">
      <c r="A158" s="28" t="s">
        <v>159</v>
      </c>
      <c r="B158" s="29"/>
      <c r="C158" s="52">
        <v>0</v>
      </c>
      <c r="D158" s="44">
        <v>-0.13200000000000001</v>
      </c>
      <c r="E158" s="45"/>
      <c r="F158" s="45"/>
      <c r="G158" s="46">
        <v>0</v>
      </c>
      <c r="H158" s="170"/>
      <c r="I158" s="171"/>
      <c r="J158" s="44">
        <v>3.1E-2</v>
      </c>
      <c r="K158" s="2"/>
    </row>
    <row r="159" spans="1:11" ht="27" customHeight="1" x14ac:dyDescent="0.2">
      <c r="A159" s="28" t="s">
        <v>160</v>
      </c>
      <c r="B159" s="29"/>
      <c r="C159" s="52">
        <v>0</v>
      </c>
      <c r="D159" s="175">
        <v>-0.88</v>
      </c>
      <c r="E159" s="176">
        <v>-0.114</v>
      </c>
      <c r="F159" s="177">
        <v>-1.7000000000000001E-2</v>
      </c>
      <c r="G159" s="46">
        <v>0</v>
      </c>
      <c r="H159" s="170"/>
      <c r="I159" s="171"/>
      <c r="J159" s="44">
        <v>3.1E-2</v>
      </c>
      <c r="K159" s="2"/>
    </row>
    <row r="160" spans="1:11" ht="27" customHeight="1" x14ac:dyDescent="0.2">
      <c r="A160" s="28" t="s">
        <v>161</v>
      </c>
      <c r="B160" s="29"/>
      <c r="C160" s="52">
        <v>0</v>
      </c>
      <c r="D160" s="44">
        <v>-0.13200000000000001</v>
      </c>
      <c r="E160" s="45"/>
      <c r="F160" s="45"/>
      <c r="G160" s="46">
        <v>0</v>
      </c>
      <c r="H160" s="170"/>
      <c r="I160" s="171"/>
      <c r="J160" s="44">
        <v>3.3000000000000002E-2</v>
      </c>
      <c r="K160" s="2"/>
    </row>
    <row r="161" spans="1:11" ht="27" customHeight="1" x14ac:dyDescent="0.2">
      <c r="A161" s="28" t="s">
        <v>162</v>
      </c>
      <c r="B161" s="29"/>
      <c r="C161" s="52">
        <v>0</v>
      </c>
      <c r="D161" s="175">
        <v>-0.89400000000000002</v>
      </c>
      <c r="E161" s="176">
        <v>-0.111</v>
      </c>
      <c r="F161" s="177">
        <v>-1.7000000000000001E-2</v>
      </c>
      <c r="G161" s="46">
        <v>0</v>
      </c>
      <c r="H161" s="170"/>
      <c r="I161" s="171"/>
      <c r="J161" s="44">
        <v>3.3000000000000002E-2</v>
      </c>
      <c r="K161" s="2"/>
    </row>
    <row r="162" spans="1:11" ht="27" customHeight="1" x14ac:dyDescent="0.2">
      <c r="A162" s="28" t="s">
        <v>163</v>
      </c>
      <c r="B162" s="29"/>
      <c r="C162" s="52">
        <v>0</v>
      </c>
      <c r="D162" s="44">
        <v>-0.161</v>
      </c>
      <c r="E162" s="45"/>
      <c r="F162" s="45"/>
      <c r="G162" s="46">
        <v>14.34</v>
      </c>
      <c r="H162" s="170"/>
      <c r="I162" s="171"/>
      <c r="J162" s="44">
        <v>4.5999999999999999E-2</v>
      </c>
      <c r="K162" s="2"/>
    </row>
    <row r="163" spans="1:11" ht="27" customHeight="1" x14ac:dyDescent="0.2">
      <c r="A163" s="28" t="s">
        <v>164</v>
      </c>
      <c r="B163" s="29"/>
      <c r="C163" s="52">
        <v>0</v>
      </c>
      <c r="D163" s="175">
        <v>-1.1830000000000001</v>
      </c>
      <c r="E163" s="176">
        <v>-0.11</v>
      </c>
      <c r="F163" s="177">
        <v>-2.3E-2</v>
      </c>
      <c r="G163" s="46">
        <v>14.34</v>
      </c>
      <c r="H163" s="170"/>
      <c r="I163" s="171"/>
      <c r="J163" s="44">
        <v>4.5999999999999999E-2</v>
      </c>
      <c r="K163" s="2"/>
    </row>
    <row r="164" spans="1:11" ht="27" customHeight="1" x14ac:dyDescent="0.2">
      <c r="A164" s="28" t="s">
        <v>165</v>
      </c>
      <c r="B164" s="29"/>
      <c r="C164" s="52">
        <v>1</v>
      </c>
      <c r="D164" s="44">
        <v>0</v>
      </c>
      <c r="E164" s="45"/>
      <c r="F164" s="45"/>
      <c r="G164" s="46">
        <v>0</v>
      </c>
      <c r="H164" s="170"/>
      <c r="I164" s="171"/>
      <c r="J164" s="45"/>
      <c r="K164" s="2"/>
    </row>
    <row r="165" spans="1:11" ht="27" customHeight="1" x14ac:dyDescent="0.2">
      <c r="A165" s="28" t="s">
        <v>166</v>
      </c>
      <c r="B165" s="29"/>
      <c r="C165" s="52">
        <v>2</v>
      </c>
      <c r="D165" s="44">
        <v>0</v>
      </c>
      <c r="E165" s="44">
        <v>0</v>
      </c>
      <c r="F165" s="45"/>
      <c r="G165" s="46">
        <v>0</v>
      </c>
      <c r="H165" s="170"/>
      <c r="I165" s="171"/>
      <c r="J165" s="45"/>
      <c r="K165" s="2"/>
    </row>
    <row r="166" spans="1:11" ht="27" customHeight="1" x14ac:dyDescent="0.2">
      <c r="A166" s="28" t="s">
        <v>167</v>
      </c>
      <c r="B166" s="29"/>
      <c r="C166" s="52">
        <v>2</v>
      </c>
      <c r="D166" s="44">
        <v>0</v>
      </c>
      <c r="E166" s="45"/>
      <c r="F166" s="45"/>
      <c r="G166" s="170"/>
      <c r="H166" s="170"/>
      <c r="I166" s="171"/>
      <c r="J166" s="45"/>
      <c r="K166" s="2"/>
    </row>
    <row r="167" spans="1:11" ht="27" customHeight="1" x14ac:dyDescent="0.2">
      <c r="A167" s="28" t="s">
        <v>168</v>
      </c>
      <c r="B167" s="29"/>
      <c r="C167" s="52">
        <v>3</v>
      </c>
      <c r="D167" s="44">
        <v>0</v>
      </c>
      <c r="E167" s="45"/>
      <c r="F167" s="45"/>
      <c r="G167" s="46">
        <v>0</v>
      </c>
      <c r="H167" s="170"/>
      <c r="I167" s="171"/>
      <c r="J167" s="45"/>
      <c r="K167" s="2"/>
    </row>
    <row r="168" spans="1:11" ht="27" customHeight="1" x14ac:dyDescent="0.2">
      <c r="A168" s="28" t="s">
        <v>169</v>
      </c>
      <c r="B168" s="29"/>
      <c r="C168" s="52">
        <v>4</v>
      </c>
      <c r="D168" s="44">
        <v>0</v>
      </c>
      <c r="E168" s="44">
        <v>0</v>
      </c>
      <c r="F168" s="45"/>
      <c r="G168" s="46">
        <v>0</v>
      </c>
      <c r="H168" s="170"/>
      <c r="I168" s="171"/>
      <c r="J168" s="45"/>
      <c r="K168" s="2"/>
    </row>
    <row r="169" spans="1:11" ht="27" customHeight="1" x14ac:dyDescent="0.2">
      <c r="A169" s="28" t="s">
        <v>170</v>
      </c>
      <c r="B169" s="29"/>
      <c r="C169" s="52">
        <v>4</v>
      </c>
      <c r="D169" s="44">
        <v>0</v>
      </c>
      <c r="E169" s="45"/>
      <c r="F169" s="45"/>
      <c r="G169" s="170"/>
      <c r="H169" s="170"/>
      <c r="I169" s="171"/>
      <c r="J169" s="45"/>
      <c r="K169" s="2"/>
    </row>
    <row r="170" spans="1:11" ht="27" customHeight="1" x14ac:dyDescent="0.2">
      <c r="A170" s="28" t="s">
        <v>171</v>
      </c>
      <c r="B170" s="29"/>
      <c r="C170" s="52" t="s">
        <v>20</v>
      </c>
      <c r="D170" s="44">
        <v>0</v>
      </c>
      <c r="E170" s="44">
        <v>0</v>
      </c>
      <c r="F170" s="45"/>
      <c r="G170" s="46">
        <v>0</v>
      </c>
      <c r="H170" s="170"/>
      <c r="I170" s="171"/>
      <c r="J170" s="45"/>
      <c r="K170" s="2"/>
    </row>
    <row r="171" spans="1:11" ht="27" customHeight="1" x14ac:dyDescent="0.2">
      <c r="A171" s="28" t="s">
        <v>172</v>
      </c>
      <c r="B171" s="29"/>
      <c r="C171" s="52" t="s">
        <v>20</v>
      </c>
      <c r="D171" s="44">
        <v>0</v>
      </c>
      <c r="E171" s="44">
        <v>0</v>
      </c>
      <c r="F171" s="45"/>
      <c r="G171" s="46">
        <v>0</v>
      </c>
      <c r="H171" s="170"/>
      <c r="I171" s="171"/>
      <c r="J171" s="45"/>
      <c r="K171" s="2"/>
    </row>
    <row r="172" spans="1:11" ht="27" customHeight="1" x14ac:dyDescent="0.2">
      <c r="A172" s="28" t="s">
        <v>173</v>
      </c>
      <c r="B172" s="29"/>
      <c r="C172" s="52" t="s">
        <v>20</v>
      </c>
      <c r="D172" s="44">
        <v>0</v>
      </c>
      <c r="E172" s="44">
        <v>0</v>
      </c>
      <c r="F172" s="45"/>
      <c r="G172" s="46">
        <v>0</v>
      </c>
      <c r="H172" s="170"/>
      <c r="I172" s="171"/>
      <c r="J172" s="45"/>
      <c r="K172" s="2"/>
    </row>
    <row r="173" spans="1:11" ht="27" customHeight="1" x14ac:dyDescent="0.2">
      <c r="A173" s="28" t="s">
        <v>631</v>
      </c>
      <c r="B173" s="29"/>
      <c r="C173" s="52" t="s">
        <v>612</v>
      </c>
      <c r="D173" s="175">
        <v>0</v>
      </c>
      <c r="E173" s="176">
        <v>0</v>
      </c>
      <c r="F173" s="177">
        <v>0</v>
      </c>
      <c r="G173" s="46">
        <v>0</v>
      </c>
      <c r="H173" s="170"/>
      <c r="I173" s="171"/>
      <c r="J173" s="45"/>
      <c r="K173" s="2"/>
    </row>
    <row r="174" spans="1:11" ht="27" customHeight="1" x14ac:dyDescent="0.2">
      <c r="A174" s="28" t="s">
        <v>632</v>
      </c>
      <c r="B174" s="29"/>
      <c r="C174" s="52" t="s">
        <v>612</v>
      </c>
      <c r="D174" s="175">
        <v>0</v>
      </c>
      <c r="E174" s="176">
        <v>0</v>
      </c>
      <c r="F174" s="177">
        <v>0</v>
      </c>
      <c r="G174" s="46">
        <v>0</v>
      </c>
      <c r="H174" s="170"/>
      <c r="I174" s="171"/>
      <c r="J174" s="45"/>
      <c r="K174" s="2"/>
    </row>
    <row r="175" spans="1:11" ht="27" customHeight="1" x14ac:dyDescent="0.2">
      <c r="A175" s="28" t="s">
        <v>174</v>
      </c>
      <c r="B175" s="29"/>
      <c r="C175" s="52">
        <v>0</v>
      </c>
      <c r="D175" s="175">
        <v>0</v>
      </c>
      <c r="E175" s="176">
        <v>0</v>
      </c>
      <c r="F175" s="177">
        <v>0</v>
      </c>
      <c r="G175" s="46">
        <v>0</v>
      </c>
      <c r="H175" s="46">
        <v>0</v>
      </c>
      <c r="I175" s="172">
        <v>0</v>
      </c>
      <c r="J175" s="44">
        <v>0</v>
      </c>
      <c r="K175" s="2"/>
    </row>
    <row r="176" spans="1:11" ht="27" customHeight="1" x14ac:dyDescent="0.2">
      <c r="A176" s="28" t="s">
        <v>175</v>
      </c>
      <c r="B176" s="29"/>
      <c r="C176" s="52">
        <v>0</v>
      </c>
      <c r="D176" s="175">
        <v>0</v>
      </c>
      <c r="E176" s="176">
        <v>0</v>
      </c>
      <c r="F176" s="177">
        <v>0</v>
      </c>
      <c r="G176" s="46">
        <v>0</v>
      </c>
      <c r="H176" s="46">
        <v>0</v>
      </c>
      <c r="I176" s="172">
        <v>0</v>
      </c>
      <c r="J176" s="44">
        <v>0</v>
      </c>
      <c r="K176" s="2"/>
    </row>
    <row r="177" spans="1:11" ht="27.75" customHeight="1" x14ac:dyDescent="0.2">
      <c r="A177" s="28" t="s">
        <v>176</v>
      </c>
      <c r="B177" s="29"/>
      <c r="C177" s="52">
        <v>0</v>
      </c>
      <c r="D177" s="175">
        <v>0</v>
      </c>
      <c r="E177" s="176">
        <v>0</v>
      </c>
      <c r="F177" s="177">
        <v>0</v>
      </c>
      <c r="G177" s="46">
        <v>0</v>
      </c>
      <c r="H177" s="46">
        <v>0</v>
      </c>
      <c r="I177" s="172">
        <v>0</v>
      </c>
      <c r="J177" s="44">
        <v>0</v>
      </c>
      <c r="K177" s="2"/>
    </row>
    <row r="178" spans="1:11" ht="27.75" customHeight="1" x14ac:dyDescent="0.2">
      <c r="A178" s="28" t="s">
        <v>237</v>
      </c>
      <c r="B178" s="29"/>
      <c r="C178" s="52">
        <v>8</v>
      </c>
      <c r="D178" s="44">
        <v>0</v>
      </c>
      <c r="E178" s="45"/>
      <c r="F178" s="45"/>
      <c r="G178" s="170"/>
      <c r="H178" s="170"/>
      <c r="I178" s="173"/>
      <c r="J178" s="45"/>
      <c r="K178" s="2"/>
    </row>
    <row r="179" spans="1:11" ht="27.75" customHeight="1" x14ac:dyDescent="0.2">
      <c r="A179" s="28" t="s">
        <v>238</v>
      </c>
      <c r="B179" s="29"/>
      <c r="C179" s="52">
        <v>1</v>
      </c>
      <c r="D179" s="44">
        <v>0</v>
      </c>
      <c r="E179" s="45"/>
      <c r="F179" s="45"/>
      <c r="G179" s="170"/>
      <c r="H179" s="170"/>
      <c r="I179" s="173"/>
      <c r="J179" s="45"/>
      <c r="K179" s="2"/>
    </row>
    <row r="180" spans="1:11" ht="27.75" customHeight="1" x14ac:dyDescent="0.2">
      <c r="A180" s="28" t="s">
        <v>239</v>
      </c>
      <c r="B180" s="29"/>
      <c r="C180" s="52">
        <v>1</v>
      </c>
      <c r="D180" s="44">
        <v>0</v>
      </c>
      <c r="E180" s="45"/>
      <c r="F180" s="45"/>
      <c r="G180" s="170"/>
      <c r="H180" s="170"/>
      <c r="I180" s="171"/>
      <c r="J180" s="45"/>
      <c r="K180" s="2"/>
    </row>
    <row r="181" spans="1:11" ht="27.75" customHeight="1" x14ac:dyDescent="0.2">
      <c r="A181" s="28" t="s">
        <v>240</v>
      </c>
      <c r="B181" s="29"/>
      <c r="C181" s="52">
        <v>1</v>
      </c>
      <c r="D181" s="44">
        <v>0</v>
      </c>
      <c r="E181" s="45"/>
      <c r="F181" s="45"/>
      <c r="G181" s="170"/>
      <c r="H181" s="170"/>
      <c r="I181" s="171"/>
      <c r="J181" s="45"/>
      <c r="K181" s="2"/>
    </row>
    <row r="182" spans="1:11" ht="27.75" customHeight="1" x14ac:dyDescent="0.2">
      <c r="A182" s="28" t="s">
        <v>177</v>
      </c>
      <c r="B182" s="29"/>
      <c r="C182" s="52">
        <v>0</v>
      </c>
      <c r="D182" s="178">
        <v>0</v>
      </c>
      <c r="E182" s="179">
        <v>0</v>
      </c>
      <c r="F182" s="177">
        <v>0</v>
      </c>
      <c r="G182" s="170"/>
      <c r="H182" s="170"/>
      <c r="I182" s="171"/>
      <c r="J182" s="45"/>
      <c r="K182" s="2"/>
    </row>
    <row r="183" spans="1:11" ht="27.75" customHeight="1" x14ac:dyDescent="0.2">
      <c r="A183" s="28" t="s">
        <v>633</v>
      </c>
      <c r="B183" s="29"/>
      <c r="C183" s="52">
        <v>8</v>
      </c>
      <c r="D183" s="44">
        <v>0</v>
      </c>
      <c r="E183" s="45"/>
      <c r="F183" s="45"/>
      <c r="G183" s="46">
        <v>0</v>
      </c>
      <c r="H183" s="170"/>
      <c r="I183" s="171"/>
      <c r="J183" s="45"/>
      <c r="K183" s="2"/>
    </row>
    <row r="184" spans="1:11" ht="27.75" customHeight="1" x14ac:dyDescent="0.2">
      <c r="A184" s="28" t="s">
        <v>178</v>
      </c>
      <c r="B184" s="29"/>
      <c r="C184" s="52">
        <v>8</v>
      </c>
      <c r="D184" s="44">
        <v>0</v>
      </c>
      <c r="E184" s="45"/>
      <c r="F184" s="45"/>
      <c r="G184" s="46">
        <v>0</v>
      </c>
      <c r="H184" s="170"/>
      <c r="I184" s="171"/>
      <c r="J184" s="45"/>
      <c r="K184" s="2"/>
    </row>
    <row r="185" spans="1:11" ht="27.75" customHeight="1" x14ac:dyDescent="0.2">
      <c r="A185" s="28" t="s">
        <v>179</v>
      </c>
      <c r="B185" s="29"/>
      <c r="C185" s="52">
        <v>0</v>
      </c>
      <c r="D185" s="44">
        <v>0</v>
      </c>
      <c r="E185" s="45"/>
      <c r="F185" s="45"/>
      <c r="G185" s="46">
        <v>0</v>
      </c>
      <c r="H185" s="170"/>
      <c r="I185" s="171"/>
      <c r="J185" s="44">
        <v>0</v>
      </c>
      <c r="K185" s="2"/>
    </row>
    <row r="186" spans="1:11" ht="27.75" customHeight="1" x14ac:dyDescent="0.2">
      <c r="A186" s="28" t="s">
        <v>180</v>
      </c>
      <c r="B186" s="29"/>
      <c r="C186" s="52">
        <v>0</v>
      </c>
      <c r="D186" s="175">
        <v>0</v>
      </c>
      <c r="E186" s="176">
        <v>0</v>
      </c>
      <c r="F186" s="177">
        <v>0</v>
      </c>
      <c r="G186" s="46">
        <v>0</v>
      </c>
      <c r="H186" s="170"/>
      <c r="I186" s="171"/>
      <c r="J186" s="44">
        <v>0</v>
      </c>
      <c r="K186" s="2"/>
    </row>
    <row r="187" spans="1:11" ht="27.75" customHeight="1" x14ac:dyDescent="0.2">
      <c r="A187" s="28" t="s">
        <v>181</v>
      </c>
      <c r="B187" s="29"/>
      <c r="C187" s="52">
        <v>0</v>
      </c>
      <c r="D187" s="44">
        <v>0</v>
      </c>
      <c r="E187" s="45"/>
      <c r="F187" s="45"/>
      <c r="G187" s="46">
        <v>0</v>
      </c>
      <c r="H187" s="170"/>
      <c r="I187" s="171"/>
      <c r="J187" s="44">
        <v>0</v>
      </c>
      <c r="K187" s="2"/>
    </row>
    <row r="188" spans="1:11" ht="27.75" customHeight="1" x14ac:dyDescent="0.2">
      <c r="A188" s="28" t="s">
        <v>182</v>
      </c>
      <c r="B188" s="29"/>
      <c r="C188" s="52">
        <v>0</v>
      </c>
      <c r="D188" s="175">
        <v>0</v>
      </c>
      <c r="E188" s="176">
        <v>0</v>
      </c>
      <c r="F188" s="177">
        <v>0</v>
      </c>
      <c r="G188" s="46">
        <v>0</v>
      </c>
      <c r="H188" s="170"/>
      <c r="I188" s="171"/>
      <c r="J188" s="44">
        <v>0</v>
      </c>
      <c r="K188" s="2"/>
    </row>
    <row r="189" spans="1:11" ht="27.75" customHeight="1" x14ac:dyDescent="0.2">
      <c r="A189" s="28" t="s">
        <v>183</v>
      </c>
      <c r="B189" s="29"/>
      <c r="C189" s="52">
        <v>0</v>
      </c>
      <c r="D189" s="44">
        <v>0</v>
      </c>
      <c r="E189" s="45"/>
      <c r="F189" s="45"/>
      <c r="G189" s="46">
        <v>0</v>
      </c>
      <c r="H189" s="170"/>
      <c r="I189" s="171"/>
      <c r="J189" s="44">
        <v>0</v>
      </c>
      <c r="K189" s="2"/>
    </row>
    <row r="190" spans="1:11" ht="27.75" customHeight="1" x14ac:dyDescent="0.2">
      <c r="A190" s="28" t="s">
        <v>184</v>
      </c>
      <c r="B190" s="29"/>
      <c r="C190" s="52">
        <v>0</v>
      </c>
      <c r="D190" s="175">
        <v>0</v>
      </c>
      <c r="E190" s="176">
        <v>0</v>
      </c>
      <c r="F190" s="177">
        <v>0</v>
      </c>
      <c r="G190" s="46">
        <v>0</v>
      </c>
      <c r="H190" s="170"/>
      <c r="I190" s="171"/>
      <c r="J190" s="44">
        <v>0</v>
      </c>
      <c r="K190" s="2"/>
    </row>
  </sheetData>
  <mergeCells count="13">
    <mergeCell ref="F10:G10"/>
    <mergeCell ref="H10:J10"/>
    <mergeCell ref="B8:D8"/>
    <mergeCell ref="A4:D4"/>
    <mergeCell ref="F6:G6"/>
    <mergeCell ref="F7:G7"/>
    <mergeCell ref="F8:G8"/>
    <mergeCell ref="F9:G9"/>
    <mergeCell ref="B1:D1"/>
    <mergeCell ref="F1:H1"/>
    <mergeCell ref="A2:J2"/>
    <mergeCell ref="F4:J4"/>
    <mergeCell ref="F5:G5"/>
  </mergeCells>
  <phoneticPr fontId="4"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213"/>
  <sheetViews>
    <sheetView showGridLines="0" topLeftCell="A13" zoomScale="80" zoomScaleNormal="80" zoomScaleSheetLayoutView="100" workbookViewId="0">
      <selection activeCell="B19" sqref="B19:E20"/>
    </sheetView>
  </sheetViews>
  <sheetFormatPr defaultRowHeight="12.75" x14ac:dyDescent="0.2"/>
  <cols>
    <col min="1" max="1" width="37" bestFit="1" customWidth="1"/>
    <col min="2" max="6" width="24" customWidth="1"/>
  </cols>
  <sheetData>
    <row r="1" spans="1:16384" s="2" customFormat="1" ht="27.75" customHeight="1" x14ac:dyDescent="0.2">
      <c r="A1" s="165" t="s">
        <v>93</v>
      </c>
      <c r="B1"/>
      <c r="C1" s="164"/>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1" t="s">
        <v>756</v>
      </c>
      <c r="B2" s="282"/>
      <c r="C2" s="282"/>
      <c r="D2" s="282"/>
      <c r="E2" s="28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42" t="str">
        <f>Overview!B4&amp; " - Illustrative LLFs for year beginning "&amp;Overview!D4</f>
        <v>SP Manweb - Illustrative LLFs for year beginning 1 April 2020</v>
      </c>
      <c r="B3" s="242"/>
      <c r="C3" s="242"/>
      <c r="D3" s="242"/>
      <c r="E3" s="242"/>
    </row>
    <row r="4" spans="1:16384" ht="19.5" customHeight="1" x14ac:dyDescent="0.2">
      <c r="A4" s="283" t="s">
        <v>82</v>
      </c>
      <c r="B4" s="21" t="s">
        <v>56</v>
      </c>
      <c r="C4" s="21" t="s">
        <v>57</v>
      </c>
      <c r="D4" s="21" t="s">
        <v>58</v>
      </c>
      <c r="E4" s="21" t="s">
        <v>59</v>
      </c>
    </row>
    <row r="5" spans="1:16384" ht="19.5" customHeight="1" x14ac:dyDescent="0.2">
      <c r="A5" s="284"/>
      <c r="B5" s="21" t="s">
        <v>83</v>
      </c>
      <c r="C5" s="21" t="s">
        <v>84</v>
      </c>
      <c r="D5" s="21" t="s">
        <v>85</v>
      </c>
      <c r="E5" s="21" t="s">
        <v>86</v>
      </c>
    </row>
    <row r="6" spans="1:16384" ht="45" customHeight="1" x14ac:dyDescent="0.2">
      <c r="A6" s="196" t="s">
        <v>802</v>
      </c>
      <c r="B6" s="197" t="s">
        <v>803</v>
      </c>
      <c r="C6" s="197" t="s">
        <v>804</v>
      </c>
      <c r="D6" s="198"/>
      <c r="E6" s="198"/>
    </row>
    <row r="7" spans="1:16384" ht="45" customHeight="1" x14ac:dyDescent="0.2">
      <c r="A7" s="196" t="s">
        <v>805</v>
      </c>
      <c r="B7" s="197" t="s">
        <v>803</v>
      </c>
      <c r="C7" s="197" t="s">
        <v>806</v>
      </c>
      <c r="D7" s="199" t="s">
        <v>807</v>
      </c>
      <c r="E7" s="197" t="s">
        <v>808</v>
      </c>
    </row>
    <row r="8" spans="1:16384" ht="45" customHeight="1" x14ac:dyDescent="0.2">
      <c r="A8" s="196" t="s">
        <v>89</v>
      </c>
      <c r="B8" s="197" t="s">
        <v>803</v>
      </c>
      <c r="C8" s="197" t="s">
        <v>804</v>
      </c>
      <c r="D8" s="198"/>
      <c r="E8" s="198"/>
    </row>
    <row r="9" spans="1:16384" ht="25.5" customHeight="1" x14ac:dyDescent="0.2">
      <c r="A9" s="160" t="s">
        <v>87</v>
      </c>
      <c r="B9" s="238" t="s">
        <v>88</v>
      </c>
      <c r="C9" s="239"/>
      <c r="D9" s="239"/>
      <c r="E9" s="240"/>
    </row>
    <row r="10" spans="1:16384" s="15" customFormat="1" x14ac:dyDescent="0.2">
      <c r="A10" s="14"/>
      <c r="B10" s="13"/>
      <c r="C10" s="13"/>
      <c r="D10" s="13"/>
      <c r="E10" s="13"/>
    </row>
    <row r="11" spans="1:16384" x14ac:dyDescent="0.2">
      <c r="B11" s="13"/>
      <c r="C11" s="13"/>
      <c r="D11" s="13"/>
      <c r="E11" s="13"/>
    </row>
    <row r="12" spans="1:16384" ht="22.5" customHeight="1" x14ac:dyDescent="0.2">
      <c r="A12" s="246" t="s">
        <v>502</v>
      </c>
      <c r="B12" s="285"/>
      <c r="C12" s="285"/>
      <c r="D12" s="285"/>
      <c r="E12" s="285"/>
      <c r="F12" s="247"/>
    </row>
    <row r="13" spans="1:16384" ht="22.5" customHeight="1" x14ac:dyDescent="0.2">
      <c r="A13" s="246" t="s">
        <v>55</v>
      </c>
      <c r="B13" s="285"/>
      <c r="C13" s="285"/>
      <c r="D13" s="285"/>
      <c r="E13" s="285"/>
      <c r="F13" s="247"/>
    </row>
    <row r="14" spans="1:16384" ht="33" customHeight="1" x14ac:dyDescent="0.2">
      <c r="A14" s="21" t="s">
        <v>503</v>
      </c>
      <c r="B14" s="21" t="s">
        <v>56</v>
      </c>
      <c r="C14" s="21" t="s">
        <v>57</v>
      </c>
      <c r="D14" s="21" t="s">
        <v>58</v>
      </c>
      <c r="E14" s="21" t="s">
        <v>59</v>
      </c>
      <c r="F14" s="21" t="s">
        <v>60</v>
      </c>
    </row>
    <row r="15" spans="1:16384" ht="174.75" customHeight="1" x14ac:dyDescent="0.2">
      <c r="A15" s="1" t="s">
        <v>504</v>
      </c>
      <c r="B15" s="12">
        <v>1.0920000000000001</v>
      </c>
      <c r="C15" s="12">
        <v>1.1120000000000001</v>
      </c>
      <c r="D15" s="12">
        <v>1.127</v>
      </c>
      <c r="E15" s="12">
        <v>1.147</v>
      </c>
      <c r="F15" s="23" t="s">
        <v>809</v>
      </c>
    </row>
    <row r="16" spans="1:16384" ht="45" customHeight="1" x14ac:dyDescent="0.2">
      <c r="A16" s="1" t="s">
        <v>505</v>
      </c>
      <c r="B16" s="12">
        <v>1.0580000000000001</v>
      </c>
      <c r="C16" s="12">
        <v>1.06</v>
      </c>
      <c r="D16" s="12">
        <v>1.0649999999999999</v>
      </c>
      <c r="E16" s="12">
        <v>1.069</v>
      </c>
      <c r="F16" s="217" t="s">
        <v>1470</v>
      </c>
    </row>
    <row r="17" spans="1:6" ht="40.5" customHeight="1" x14ac:dyDescent="0.2">
      <c r="A17" s="1" t="s">
        <v>506</v>
      </c>
      <c r="B17" s="12">
        <v>1.032</v>
      </c>
      <c r="C17" s="12">
        <v>1.038</v>
      </c>
      <c r="D17" s="12">
        <v>1.0429999999999999</v>
      </c>
      <c r="E17" s="12">
        <v>1.0469999999999999</v>
      </c>
      <c r="F17" s="23" t="s">
        <v>810</v>
      </c>
    </row>
    <row r="18" spans="1:6" ht="40.5" customHeight="1" x14ac:dyDescent="0.2">
      <c r="A18" s="1" t="s">
        <v>507</v>
      </c>
      <c r="B18" s="12">
        <v>1.024</v>
      </c>
      <c r="C18" s="12">
        <v>1.026</v>
      </c>
      <c r="D18" s="12">
        <v>1.0289999999999999</v>
      </c>
      <c r="E18" s="12">
        <v>1.0309999999999999</v>
      </c>
      <c r="F18" s="200" t="s">
        <v>811</v>
      </c>
    </row>
    <row r="19" spans="1:6" ht="22.5" customHeight="1" x14ac:dyDescent="0.2">
      <c r="A19" s="1" t="s">
        <v>1469</v>
      </c>
      <c r="B19" s="12">
        <v>1.012</v>
      </c>
      <c r="C19" s="12">
        <v>1.012</v>
      </c>
      <c r="D19" s="12">
        <v>1.0129999999999999</v>
      </c>
      <c r="E19" s="12">
        <v>1.014</v>
      </c>
      <c r="F19" s="201"/>
    </row>
    <row r="20" spans="1:6" ht="110.25" customHeight="1" x14ac:dyDescent="0.2">
      <c r="A20" s="1" t="s">
        <v>1468</v>
      </c>
      <c r="B20" s="12">
        <v>1.016</v>
      </c>
      <c r="C20" s="12">
        <v>1.018</v>
      </c>
      <c r="D20" s="218">
        <v>1.02</v>
      </c>
      <c r="E20" s="12">
        <v>1.0209999999999999</v>
      </c>
      <c r="F20" s="200"/>
    </row>
    <row r="21" spans="1:6" ht="22.5" customHeight="1" x14ac:dyDescent="0.2">
      <c r="A21" s="1" t="s">
        <v>1466</v>
      </c>
      <c r="B21" s="12">
        <v>1</v>
      </c>
      <c r="C21" s="12">
        <v>1</v>
      </c>
      <c r="D21" s="12">
        <v>1</v>
      </c>
      <c r="E21" s="12">
        <v>1</v>
      </c>
      <c r="F21" s="201"/>
    </row>
    <row r="22" spans="1:6" ht="22.5" customHeight="1" x14ac:dyDescent="0.2">
      <c r="A22" s="1" t="s">
        <v>1467</v>
      </c>
      <c r="B22" s="12">
        <v>1.0029999999999999</v>
      </c>
      <c r="C22" s="12">
        <v>1.0049999999999999</v>
      </c>
      <c r="D22" s="12">
        <v>1.006</v>
      </c>
      <c r="E22" s="12">
        <v>1.006</v>
      </c>
      <c r="F22" s="201"/>
    </row>
    <row r="24" spans="1:6" ht="22.5" customHeight="1" x14ac:dyDescent="0.2">
      <c r="A24" s="246" t="s">
        <v>508</v>
      </c>
      <c r="B24" s="285"/>
      <c r="C24" s="285"/>
      <c r="D24" s="285"/>
      <c r="E24" s="285"/>
      <c r="F24" s="247"/>
    </row>
    <row r="25" spans="1:6" ht="22.5" customHeight="1" x14ac:dyDescent="0.2">
      <c r="A25" s="246" t="s">
        <v>62</v>
      </c>
      <c r="B25" s="285"/>
      <c r="C25" s="285"/>
      <c r="D25" s="285"/>
      <c r="E25" s="285"/>
      <c r="F25" s="247"/>
    </row>
    <row r="26" spans="1:6" ht="33" customHeight="1" x14ac:dyDescent="0.2">
      <c r="A26" s="21" t="s">
        <v>61</v>
      </c>
      <c r="B26" s="21" t="s">
        <v>56</v>
      </c>
      <c r="C26" s="21" t="s">
        <v>57</v>
      </c>
      <c r="D26" s="21" t="s">
        <v>58</v>
      </c>
      <c r="E26" s="21" t="s">
        <v>59</v>
      </c>
      <c r="F26" s="21" t="s">
        <v>60</v>
      </c>
    </row>
    <row r="27" spans="1:6" ht="22.5" customHeight="1" x14ac:dyDescent="0.2">
      <c r="A27" s="1" t="s">
        <v>815</v>
      </c>
      <c r="B27" s="219">
        <v>1.0389999999999999</v>
      </c>
      <c r="C27" s="219">
        <v>1.04</v>
      </c>
      <c r="D27" s="219">
        <v>1.0389999999999999</v>
      </c>
      <c r="E27" s="219">
        <v>1.0409999999999999</v>
      </c>
      <c r="F27" s="12">
        <v>803</v>
      </c>
    </row>
    <row r="28" spans="1:6" ht="22.5" customHeight="1" x14ac:dyDescent="0.2">
      <c r="A28" s="1" t="s">
        <v>816</v>
      </c>
      <c r="B28" s="219">
        <v>1.0620000000000001</v>
      </c>
      <c r="C28" s="219">
        <v>1.0649999999999999</v>
      </c>
      <c r="D28" s="219">
        <v>1.0629999999999999</v>
      </c>
      <c r="E28" s="219">
        <v>1.0680000000000001</v>
      </c>
      <c r="F28" s="12">
        <v>804</v>
      </c>
    </row>
    <row r="29" spans="1:6" ht="22.5" customHeight="1" x14ac:dyDescent="0.2">
      <c r="A29" s="1" t="s">
        <v>817</v>
      </c>
      <c r="B29" s="219">
        <v>1.04</v>
      </c>
      <c r="C29" s="219">
        <v>1.046</v>
      </c>
      <c r="D29" s="219">
        <v>1.042</v>
      </c>
      <c r="E29" s="219">
        <v>1.0509999999999999</v>
      </c>
      <c r="F29" s="12">
        <v>805</v>
      </c>
    </row>
    <row r="30" spans="1:6" ht="22.5" customHeight="1" x14ac:dyDescent="0.2">
      <c r="A30" s="1" t="s">
        <v>818</v>
      </c>
      <c r="B30" s="219">
        <v>1.0369999999999999</v>
      </c>
      <c r="C30" s="219">
        <v>1.04</v>
      </c>
      <c r="D30" s="219">
        <v>1.038</v>
      </c>
      <c r="E30" s="219">
        <v>1.042</v>
      </c>
      <c r="F30" s="12" t="s">
        <v>1472</v>
      </c>
    </row>
    <row r="31" spans="1:6" ht="22.5" customHeight="1" x14ac:dyDescent="0.2">
      <c r="A31" s="1" t="s">
        <v>819</v>
      </c>
      <c r="B31" s="219">
        <v>1.0369999999999999</v>
      </c>
      <c r="C31" s="219">
        <v>1.0389999999999999</v>
      </c>
      <c r="D31" s="219">
        <v>1.0369999999999999</v>
      </c>
      <c r="E31" s="219">
        <v>1.04</v>
      </c>
      <c r="F31" s="12">
        <v>807</v>
      </c>
    </row>
    <row r="32" spans="1:6" ht="22.5" customHeight="1" x14ac:dyDescent="0.2">
      <c r="A32" s="1" t="s">
        <v>820</v>
      </c>
      <c r="B32" s="219">
        <v>1.0169999999999999</v>
      </c>
      <c r="C32" s="219">
        <v>1.018</v>
      </c>
      <c r="D32" s="219">
        <v>1.0169999999999999</v>
      </c>
      <c r="E32" s="219">
        <v>1.0189999999999999</v>
      </c>
      <c r="F32" s="12">
        <v>808</v>
      </c>
    </row>
    <row r="33" spans="1:6" ht="22.5" customHeight="1" x14ac:dyDescent="0.2">
      <c r="A33" s="1" t="s">
        <v>821</v>
      </c>
      <c r="B33" s="219">
        <v>1.0369999999999999</v>
      </c>
      <c r="C33" s="219">
        <v>1.0389999999999999</v>
      </c>
      <c r="D33" s="219">
        <v>1.0369999999999999</v>
      </c>
      <c r="E33" s="219">
        <v>1.04</v>
      </c>
      <c r="F33" s="12">
        <v>809</v>
      </c>
    </row>
    <row r="34" spans="1:6" ht="22.5" customHeight="1" x14ac:dyDescent="0.2">
      <c r="A34" s="1" t="s">
        <v>822</v>
      </c>
      <c r="B34" s="219">
        <v>1.0509999999999999</v>
      </c>
      <c r="C34" s="219">
        <v>1.0649999999999999</v>
      </c>
      <c r="D34" s="219">
        <v>1.05</v>
      </c>
      <c r="E34" s="219">
        <v>1.069</v>
      </c>
      <c r="F34" s="12">
        <v>810</v>
      </c>
    </row>
    <row r="35" spans="1:6" ht="22.5" customHeight="1" x14ac:dyDescent="0.2">
      <c r="A35" s="1" t="s">
        <v>823</v>
      </c>
      <c r="B35" s="219">
        <v>1.016</v>
      </c>
      <c r="C35" s="219">
        <v>1.018</v>
      </c>
      <c r="D35" s="219">
        <v>1.02</v>
      </c>
      <c r="E35" s="219">
        <v>1.022</v>
      </c>
      <c r="F35" s="12">
        <v>811</v>
      </c>
    </row>
    <row r="36" spans="1:6" ht="22.5" customHeight="1" x14ac:dyDescent="0.2">
      <c r="A36" s="1" t="s">
        <v>824</v>
      </c>
      <c r="B36" s="219">
        <v>1.0640000000000001</v>
      </c>
      <c r="C36" s="219">
        <v>1.0660000000000001</v>
      </c>
      <c r="D36" s="219">
        <v>1.0640000000000001</v>
      </c>
      <c r="E36" s="219">
        <v>1.0680000000000001</v>
      </c>
      <c r="F36" s="12">
        <v>812</v>
      </c>
    </row>
    <row r="37" spans="1:6" ht="22.5" customHeight="1" x14ac:dyDescent="0.2">
      <c r="A37" s="1" t="s">
        <v>825</v>
      </c>
      <c r="B37" s="219">
        <v>1.016</v>
      </c>
      <c r="C37" s="219">
        <v>1.018</v>
      </c>
      <c r="D37" s="219">
        <v>1.02</v>
      </c>
      <c r="E37" s="219">
        <v>1.0209999999999999</v>
      </c>
      <c r="F37" s="12">
        <v>813</v>
      </c>
    </row>
    <row r="38" spans="1:6" ht="22.5" customHeight="1" x14ac:dyDescent="0.2">
      <c r="A38" s="1" t="s">
        <v>826</v>
      </c>
      <c r="B38" s="219">
        <v>1.042</v>
      </c>
      <c r="C38" s="219">
        <v>1.044</v>
      </c>
      <c r="D38" s="219">
        <v>1.042</v>
      </c>
      <c r="E38" s="219">
        <v>1.044</v>
      </c>
      <c r="F38" s="12">
        <v>814</v>
      </c>
    </row>
    <row r="39" spans="1:6" ht="22.5" customHeight="1" x14ac:dyDescent="0.2">
      <c r="A39" s="1" t="s">
        <v>827</v>
      </c>
      <c r="B39" s="219">
        <v>1.04</v>
      </c>
      <c r="C39" s="219">
        <v>1.042</v>
      </c>
      <c r="D39" s="219">
        <v>1.0389999999999999</v>
      </c>
      <c r="E39" s="219">
        <v>1.042</v>
      </c>
      <c r="F39" s="12">
        <v>815</v>
      </c>
    </row>
    <row r="40" spans="1:6" ht="22.5" customHeight="1" x14ac:dyDescent="0.2">
      <c r="A40" s="1" t="s">
        <v>828</v>
      </c>
      <c r="B40" s="219">
        <v>1.024</v>
      </c>
      <c r="C40" s="219">
        <v>1.0269999999999999</v>
      </c>
      <c r="D40" s="219">
        <v>1.0229999999999999</v>
      </c>
      <c r="E40" s="219">
        <v>1.0289999999999999</v>
      </c>
      <c r="F40" s="12">
        <v>816</v>
      </c>
    </row>
    <row r="41" spans="1:6" ht="22.5" customHeight="1" x14ac:dyDescent="0.2">
      <c r="A41" s="1" t="s">
        <v>829</v>
      </c>
      <c r="B41" s="219">
        <v>1.04</v>
      </c>
      <c r="C41" s="219">
        <v>1.0509999999999999</v>
      </c>
      <c r="D41" s="219">
        <v>1.0429999999999999</v>
      </c>
      <c r="E41" s="219">
        <v>1.0640000000000001</v>
      </c>
      <c r="F41" s="12">
        <v>817</v>
      </c>
    </row>
    <row r="42" spans="1:6" ht="22.5" customHeight="1" x14ac:dyDescent="0.2">
      <c r="A42" s="1" t="s">
        <v>830</v>
      </c>
      <c r="B42" s="219">
        <v>1.0289999999999999</v>
      </c>
      <c r="C42" s="219">
        <v>1.038</v>
      </c>
      <c r="D42" s="219">
        <v>1.0289999999999999</v>
      </c>
      <c r="E42" s="219">
        <v>1.0429999999999999</v>
      </c>
      <c r="F42" s="12">
        <v>819</v>
      </c>
    </row>
    <row r="43" spans="1:6" ht="22.5" customHeight="1" x14ac:dyDescent="0.2">
      <c r="A43" s="1" t="s">
        <v>831</v>
      </c>
      <c r="B43" s="219">
        <v>1.0189999999999999</v>
      </c>
      <c r="C43" s="219">
        <v>1.0449999999999999</v>
      </c>
      <c r="D43" s="219">
        <v>1.0229999999999999</v>
      </c>
      <c r="E43" s="219">
        <v>1.0660000000000001</v>
      </c>
      <c r="F43" s="12">
        <v>820</v>
      </c>
    </row>
    <row r="44" spans="1:6" ht="22.5" customHeight="1" x14ac:dyDescent="0.2">
      <c r="A44" s="1" t="s">
        <v>832</v>
      </c>
      <c r="B44" s="219">
        <v>1.028</v>
      </c>
      <c r="C44" s="219">
        <v>1.042</v>
      </c>
      <c r="D44" s="219">
        <v>1.032</v>
      </c>
      <c r="E44" s="219">
        <v>1.0529999999999999</v>
      </c>
      <c r="F44" s="12">
        <v>821</v>
      </c>
    </row>
    <row r="45" spans="1:6" ht="22.5" customHeight="1" x14ac:dyDescent="0.2">
      <c r="A45" s="1" t="s">
        <v>833</v>
      </c>
      <c r="B45" s="219">
        <v>1.03</v>
      </c>
      <c r="C45" s="219">
        <v>1.0389999999999999</v>
      </c>
      <c r="D45" s="219">
        <v>1.032</v>
      </c>
      <c r="E45" s="219">
        <v>1.0489999999999999</v>
      </c>
      <c r="F45" s="12">
        <v>822</v>
      </c>
    </row>
    <row r="46" spans="1:6" ht="22.5" customHeight="1" x14ac:dyDescent="0.2">
      <c r="A46" s="1" t="s">
        <v>834</v>
      </c>
      <c r="B46" s="219">
        <v>1.016</v>
      </c>
      <c r="C46" s="219">
        <v>1.018</v>
      </c>
      <c r="D46" s="219">
        <v>1.0209999999999999</v>
      </c>
      <c r="E46" s="219">
        <v>1.022</v>
      </c>
      <c r="F46" s="12">
        <v>823</v>
      </c>
    </row>
    <row r="47" spans="1:6" ht="22.5" customHeight="1" x14ac:dyDescent="0.2">
      <c r="A47" s="1" t="s">
        <v>835</v>
      </c>
      <c r="B47" s="219">
        <v>1.016</v>
      </c>
      <c r="C47" s="219">
        <v>1.018</v>
      </c>
      <c r="D47" s="219">
        <v>1.02</v>
      </c>
      <c r="E47" s="219">
        <v>1.0209999999999999</v>
      </c>
      <c r="F47" s="12">
        <v>824</v>
      </c>
    </row>
    <row r="48" spans="1:6" ht="22.5" customHeight="1" x14ac:dyDescent="0.2">
      <c r="A48" s="1" t="s">
        <v>836</v>
      </c>
      <c r="B48" s="219">
        <v>1.016</v>
      </c>
      <c r="C48" s="219">
        <v>1.018</v>
      </c>
      <c r="D48" s="219">
        <v>1.0209999999999999</v>
      </c>
      <c r="E48" s="219">
        <v>1.022</v>
      </c>
      <c r="F48" s="12">
        <v>826</v>
      </c>
    </row>
    <row r="49" spans="1:6" ht="22.5" customHeight="1" x14ac:dyDescent="0.2">
      <c r="A49" s="1" t="s">
        <v>837</v>
      </c>
      <c r="B49" s="219">
        <v>1.0469999999999999</v>
      </c>
      <c r="C49" s="219">
        <v>1.0609999999999999</v>
      </c>
      <c r="D49" s="219">
        <v>1.0489999999999999</v>
      </c>
      <c r="E49" s="219">
        <v>1.0720000000000001</v>
      </c>
      <c r="F49" s="12">
        <v>827</v>
      </c>
    </row>
    <row r="50" spans="1:6" ht="22.5" customHeight="1" x14ac:dyDescent="0.2">
      <c r="A50" s="1" t="s">
        <v>838</v>
      </c>
      <c r="B50" s="219">
        <v>1.016</v>
      </c>
      <c r="C50" s="219">
        <v>1.018</v>
      </c>
      <c r="D50" s="219">
        <v>1.02</v>
      </c>
      <c r="E50" s="219">
        <v>1.0209999999999999</v>
      </c>
      <c r="F50" s="12">
        <v>828</v>
      </c>
    </row>
    <row r="51" spans="1:6" ht="22.5" customHeight="1" x14ac:dyDescent="0.2">
      <c r="A51" s="1" t="s">
        <v>839</v>
      </c>
      <c r="B51" s="219">
        <v>1.06</v>
      </c>
      <c r="C51" s="219">
        <v>1.0620000000000001</v>
      </c>
      <c r="D51" s="219">
        <v>1.0609999999999999</v>
      </c>
      <c r="E51" s="219">
        <v>1.0629999999999999</v>
      </c>
      <c r="F51" s="12">
        <v>829</v>
      </c>
    </row>
    <row r="52" spans="1:6" ht="22.5" customHeight="1" x14ac:dyDescent="0.2">
      <c r="A52" s="1" t="s">
        <v>840</v>
      </c>
      <c r="B52" s="219">
        <v>1</v>
      </c>
      <c r="C52" s="219">
        <v>1.0229999999999999</v>
      </c>
      <c r="D52" s="219">
        <v>1.0089999999999999</v>
      </c>
      <c r="E52" s="219">
        <v>1.038</v>
      </c>
      <c r="F52" s="12">
        <v>830</v>
      </c>
    </row>
    <row r="53" spans="1:6" ht="22.5" customHeight="1" x14ac:dyDescent="0.2">
      <c r="A53" s="1" t="s">
        <v>841</v>
      </c>
      <c r="B53" s="219">
        <v>1.0620000000000001</v>
      </c>
      <c r="C53" s="219">
        <v>1.0649999999999999</v>
      </c>
      <c r="D53" s="219">
        <v>1.0620000000000001</v>
      </c>
      <c r="E53" s="219">
        <v>1.0669999999999999</v>
      </c>
      <c r="F53" s="12">
        <v>831</v>
      </c>
    </row>
    <row r="54" spans="1:6" ht="22.5" customHeight="1" x14ac:dyDescent="0.2">
      <c r="A54" s="1" t="s">
        <v>842</v>
      </c>
      <c r="B54" s="219">
        <v>1.0189999999999999</v>
      </c>
      <c r="C54" s="219">
        <v>1.0209999999999999</v>
      </c>
      <c r="D54" s="219">
        <v>1.018</v>
      </c>
      <c r="E54" s="219">
        <v>1.0229999999999999</v>
      </c>
      <c r="F54" s="12">
        <v>833</v>
      </c>
    </row>
    <row r="55" spans="1:6" ht="22.5" customHeight="1" x14ac:dyDescent="0.2">
      <c r="A55" s="1" t="s">
        <v>843</v>
      </c>
      <c r="B55" s="219">
        <v>1.06</v>
      </c>
      <c r="C55" s="219">
        <v>1.073</v>
      </c>
      <c r="D55" s="219">
        <v>1.0649999999999999</v>
      </c>
      <c r="E55" s="219">
        <v>1.089</v>
      </c>
      <c r="F55" s="12">
        <v>834</v>
      </c>
    </row>
    <row r="56" spans="1:6" ht="22.5" customHeight="1" x14ac:dyDescent="0.2">
      <c r="A56" s="1" t="s">
        <v>844</v>
      </c>
      <c r="B56" s="219">
        <v>1.016</v>
      </c>
      <c r="C56" s="219">
        <v>1.018</v>
      </c>
      <c r="D56" s="219">
        <v>1.02</v>
      </c>
      <c r="E56" s="219">
        <v>1.0209999999999999</v>
      </c>
      <c r="F56" s="12">
        <v>835</v>
      </c>
    </row>
    <row r="57" spans="1:6" ht="22.5" customHeight="1" x14ac:dyDescent="0.2">
      <c r="A57" s="1" t="s">
        <v>845</v>
      </c>
      <c r="B57" s="219">
        <v>1.026</v>
      </c>
      <c r="C57" s="219">
        <v>1.0309999999999999</v>
      </c>
      <c r="D57" s="219">
        <v>1.0249999999999999</v>
      </c>
      <c r="E57" s="219">
        <v>1.0349999999999999</v>
      </c>
      <c r="F57" s="12">
        <v>836</v>
      </c>
    </row>
    <row r="58" spans="1:6" ht="22.5" customHeight="1" x14ac:dyDescent="0.2">
      <c r="A58" s="1" t="s">
        <v>846</v>
      </c>
      <c r="B58" s="219">
        <v>1.016</v>
      </c>
      <c r="C58" s="219">
        <v>1.018</v>
      </c>
      <c r="D58" s="219">
        <v>1.02</v>
      </c>
      <c r="E58" s="219">
        <v>1.0209999999999999</v>
      </c>
      <c r="F58" s="12">
        <v>838</v>
      </c>
    </row>
    <row r="59" spans="1:6" ht="22.5" customHeight="1" x14ac:dyDescent="0.2">
      <c r="A59" s="1" t="s">
        <v>847</v>
      </c>
      <c r="B59" s="219">
        <v>1.04</v>
      </c>
      <c r="C59" s="219">
        <v>1.0449999999999999</v>
      </c>
      <c r="D59" s="219">
        <v>1.0409999999999999</v>
      </c>
      <c r="E59" s="219">
        <v>1.048</v>
      </c>
      <c r="F59" s="12">
        <v>839</v>
      </c>
    </row>
    <row r="60" spans="1:6" ht="22.5" customHeight="1" x14ac:dyDescent="0.2">
      <c r="A60" s="1" t="s">
        <v>848</v>
      </c>
      <c r="B60" s="219">
        <v>1.016</v>
      </c>
      <c r="C60" s="219">
        <v>1.018</v>
      </c>
      <c r="D60" s="219">
        <v>1.02</v>
      </c>
      <c r="E60" s="219">
        <v>1.0209999999999999</v>
      </c>
      <c r="F60" s="12">
        <v>840</v>
      </c>
    </row>
    <row r="61" spans="1:6" ht="22.5" customHeight="1" x14ac:dyDescent="0.2">
      <c r="A61" s="1" t="s">
        <v>849</v>
      </c>
      <c r="B61" s="219">
        <v>1.016</v>
      </c>
      <c r="C61" s="219">
        <v>1.018</v>
      </c>
      <c r="D61" s="219">
        <v>1.02</v>
      </c>
      <c r="E61" s="219">
        <v>1.0209999999999999</v>
      </c>
      <c r="F61" s="12">
        <v>841</v>
      </c>
    </row>
    <row r="62" spans="1:6" ht="22.5" customHeight="1" x14ac:dyDescent="0.2">
      <c r="A62" s="1" t="s">
        <v>850</v>
      </c>
      <c r="B62" s="219">
        <v>1.016</v>
      </c>
      <c r="C62" s="219">
        <v>1.018</v>
      </c>
      <c r="D62" s="219">
        <v>1.02</v>
      </c>
      <c r="E62" s="219">
        <v>1.0209999999999999</v>
      </c>
      <c r="F62" s="12">
        <v>842</v>
      </c>
    </row>
    <row r="63" spans="1:6" ht="22.5" customHeight="1" x14ac:dyDescent="0.2">
      <c r="A63" s="1" t="s">
        <v>851</v>
      </c>
      <c r="B63" s="219">
        <v>1.016</v>
      </c>
      <c r="C63" s="219">
        <v>1.018</v>
      </c>
      <c r="D63" s="219">
        <v>1.02</v>
      </c>
      <c r="E63" s="219">
        <v>1.0209999999999999</v>
      </c>
      <c r="F63" s="12">
        <v>843</v>
      </c>
    </row>
    <row r="64" spans="1:6" ht="22.5" customHeight="1" x14ac:dyDescent="0.2">
      <c r="A64" s="1" t="s">
        <v>852</v>
      </c>
      <c r="B64" s="219">
        <v>1.016</v>
      </c>
      <c r="C64" s="219">
        <v>1.018</v>
      </c>
      <c r="D64" s="219">
        <v>1.02</v>
      </c>
      <c r="E64" s="219">
        <v>1.0209999999999999</v>
      </c>
      <c r="F64" s="12">
        <v>844</v>
      </c>
    </row>
    <row r="65" spans="1:6" ht="22.5" customHeight="1" x14ac:dyDescent="0.2">
      <c r="A65" s="1" t="s">
        <v>853</v>
      </c>
      <c r="B65" s="219">
        <v>1.016</v>
      </c>
      <c r="C65" s="219">
        <v>1.018</v>
      </c>
      <c r="D65" s="219">
        <v>1.02</v>
      </c>
      <c r="E65" s="219">
        <v>1.0209999999999999</v>
      </c>
      <c r="F65" s="12">
        <v>845</v>
      </c>
    </row>
    <row r="66" spans="1:6" ht="22.5" customHeight="1" x14ac:dyDescent="0.2">
      <c r="A66" s="1" t="s">
        <v>854</v>
      </c>
      <c r="B66" s="219">
        <v>1.016</v>
      </c>
      <c r="C66" s="219">
        <v>1.018</v>
      </c>
      <c r="D66" s="219">
        <v>1.02</v>
      </c>
      <c r="E66" s="219">
        <v>1.0209999999999999</v>
      </c>
      <c r="F66" s="12">
        <v>846</v>
      </c>
    </row>
    <row r="67" spans="1:6" ht="22.5" customHeight="1" x14ac:dyDescent="0.2">
      <c r="A67" s="1" t="s">
        <v>855</v>
      </c>
      <c r="B67" s="219">
        <v>1.014</v>
      </c>
      <c r="C67" s="219">
        <v>1.02</v>
      </c>
      <c r="D67" s="219">
        <v>1.014</v>
      </c>
      <c r="E67" s="219">
        <v>1.0249999999999999</v>
      </c>
      <c r="F67" s="12">
        <v>847</v>
      </c>
    </row>
    <row r="68" spans="1:6" ht="22.5" customHeight="1" x14ac:dyDescent="0.2">
      <c r="A68" s="1" t="s">
        <v>856</v>
      </c>
      <c r="B68" s="219">
        <v>1.0109999999999999</v>
      </c>
      <c r="C68" s="219">
        <v>1.0209999999999999</v>
      </c>
      <c r="D68" s="219">
        <v>1.014</v>
      </c>
      <c r="E68" s="219">
        <v>1.028</v>
      </c>
      <c r="F68" s="12">
        <v>848</v>
      </c>
    </row>
    <row r="69" spans="1:6" ht="22.5" customHeight="1" x14ac:dyDescent="0.2">
      <c r="A69" s="1" t="s">
        <v>857</v>
      </c>
      <c r="B69" s="219">
        <v>1.016</v>
      </c>
      <c r="C69" s="219">
        <v>1.018</v>
      </c>
      <c r="D69" s="219">
        <v>1.02</v>
      </c>
      <c r="E69" s="219">
        <v>1.0209999999999999</v>
      </c>
      <c r="F69" s="12">
        <v>849</v>
      </c>
    </row>
    <row r="70" spans="1:6" ht="22.5" customHeight="1" x14ac:dyDescent="0.2">
      <c r="A70" s="1" t="s">
        <v>858</v>
      </c>
      <c r="B70" s="219">
        <v>1.0109999999999999</v>
      </c>
      <c r="C70" s="219">
        <v>1.016</v>
      </c>
      <c r="D70" s="219">
        <v>1.014</v>
      </c>
      <c r="E70" s="219">
        <v>1.0209999999999999</v>
      </c>
      <c r="F70" s="12">
        <v>850</v>
      </c>
    </row>
    <row r="71" spans="1:6" ht="22.5" customHeight="1" x14ac:dyDescent="0.2">
      <c r="A71" s="1" t="s">
        <v>859</v>
      </c>
      <c r="B71" s="219">
        <v>1.016</v>
      </c>
      <c r="C71" s="219">
        <v>1.018</v>
      </c>
      <c r="D71" s="219">
        <v>1.02</v>
      </c>
      <c r="E71" s="219">
        <v>1.0209999999999999</v>
      </c>
      <c r="F71" s="12">
        <v>851</v>
      </c>
    </row>
    <row r="72" spans="1:6" ht="22.5" customHeight="1" x14ac:dyDescent="0.2">
      <c r="A72" s="1" t="s">
        <v>860</v>
      </c>
      <c r="B72" s="219">
        <v>1.016</v>
      </c>
      <c r="C72" s="219">
        <v>1.018</v>
      </c>
      <c r="D72" s="219">
        <v>1.02</v>
      </c>
      <c r="E72" s="219">
        <v>1.0209999999999999</v>
      </c>
      <c r="F72" s="12">
        <v>854</v>
      </c>
    </row>
    <row r="73" spans="1:6" ht="22.5" customHeight="1" x14ac:dyDescent="0.2">
      <c r="A73" s="1" t="s">
        <v>861</v>
      </c>
      <c r="B73" s="219">
        <v>1.0169999999999999</v>
      </c>
      <c r="C73" s="219">
        <v>1.024</v>
      </c>
      <c r="D73" s="219">
        <v>1.02</v>
      </c>
      <c r="E73" s="219">
        <v>1.0209999999999999</v>
      </c>
      <c r="F73" s="12">
        <v>856</v>
      </c>
    </row>
    <row r="74" spans="1:6" ht="22.5" customHeight="1" x14ac:dyDescent="0.2">
      <c r="A74" s="1" t="s">
        <v>862</v>
      </c>
      <c r="B74" s="219">
        <v>1.0029999999999999</v>
      </c>
      <c r="C74" s="219">
        <v>1.008</v>
      </c>
      <c r="D74" s="219">
        <v>1.004</v>
      </c>
      <c r="E74" s="219">
        <v>1.0129999999999999</v>
      </c>
      <c r="F74" s="12">
        <v>857</v>
      </c>
    </row>
    <row r="75" spans="1:6" ht="22.5" customHeight="1" x14ac:dyDescent="0.2">
      <c r="A75" s="1" t="s">
        <v>863</v>
      </c>
      <c r="B75" s="219">
        <v>1.016</v>
      </c>
      <c r="C75" s="219">
        <v>1.018</v>
      </c>
      <c r="D75" s="219">
        <v>1.02</v>
      </c>
      <c r="E75" s="219">
        <v>1.0209999999999999</v>
      </c>
      <c r="F75" s="12">
        <v>865</v>
      </c>
    </row>
    <row r="76" spans="1:6" ht="22.5" customHeight="1" x14ac:dyDescent="0.2">
      <c r="A76" s="1" t="s">
        <v>864</v>
      </c>
      <c r="B76" s="219">
        <v>1.016</v>
      </c>
      <c r="C76" s="219">
        <v>1.018</v>
      </c>
      <c r="D76" s="219">
        <v>1.02</v>
      </c>
      <c r="E76" s="219">
        <v>1.0209999999999999</v>
      </c>
      <c r="F76" s="12">
        <v>866</v>
      </c>
    </row>
    <row r="77" spans="1:6" ht="22.5" customHeight="1" x14ac:dyDescent="0.2">
      <c r="A77" s="1" t="s">
        <v>865</v>
      </c>
      <c r="B77" s="219">
        <v>1.016</v>
      </c>
      <c r="C77" s="219">
        <v>1.018</v>
      </c>
      <c r="D77" s="219">
        <v>1.02</v>
      </c>
      <c r="E77" s="219">
        <v>1.0209999999999999</v>
      </c>
      <c r="F77" s="12">
        <v>867</v>
      </c>
    </row>
    <row r="78" spans="1:6" ht="22.5" customHeight="1" x14ac:dyDescent="0.2">
      <c r="A78" s="1" t="s">
        <v>866</v>
      </c>
      <c r="B78" s="219">
        <v>1.016</v>
      </c>
      <c r="C78" s="219">
        <v>1.018</v>
      </c>
      <c r="D78" s="219">
        <v>1.02</v>
      </c>
      <c r="E78" s="219">
        <v>1.0209999999999999</v>
      </c>
      <c r="F78" s="12">
        <v>868</v>
      </c>
    </row>
    <row r="79" spans="1:6" ht="22.5" customHeight="1" x14ac:dyDescent="0.2">
      <c r="A79" s="1" t="s">
        <v>867</v>
      </c>
      <c r="B79" s="219">
        <v>1.016</v>
      </c>
      <c r="C79" s="219">
        <v>1.018</v>
      </c>
      <c r="D79" s="219">
        <v>1.02</v>
      </c>
      <c r="E79" s="219">
        <v>1.0209999999999999</v>
      </c>
      <c r="F79" s="12">
        <v>869</v>
      </c>
    </row>
    <row r="80" spans="1:6" ht="22.5" customHeight="1" x14ac:dyDescent="0.2">
      <c r="A80" s="1" t="s">
        <v>868</v>
      </c>
      <c r="B80" s="219">
        <v>1.0289999999999999</v>
      </c>
      <c r="C80" s="219">
        <v>1.034</v>
      </c>
      <c r="D80" s="219">
        <v>1.0289999999999999</v>
      </c>
      <c r="E80" s="219">
        <v>1.0369999999999999</v>
      </c>
      <c r="F80" s="12">
        <v>870</v>
      </c>
    </row>
    <row r="81" spans="1:6" ht="22.5" customHeight="1" x14ac:dyDescent="0.2">
      <c r="A81" s="1" t="s">
        <v>869</v>
      </c>
      <c r="B81" s="219">
        <v>1.016</v>
      </c>
      <c r="C81" s="219">
        <v>1.018</v>
      </c>
      <c r="D81" s="219">
        <v>1.02</v>
      </c>
      <c r="E81" s="219">
        <v>1.0209999999999999</v>
      </c>
      <c r="F81" s="12">
        <v>871</v>
      </c>
    </row>
    <row r="82" spans="1:6" ht="22.5" customHeight="1" x14ac:dyDescent="0.2">
      <c r="A82" s="1" t="s">
        <v>870</v>
      </c>
      <c r="B82" s="219">
        <v>1.016</v>
      </c>
      <c r="C82" s="219">
        <v>1.018</v>
      </c>
      <c r="D82" s="219">
        <v>1.02</v>
      </c>
      <c r="E82" s="219">
        <v>1.0209999999999999</v>
      </c>
      <c r="F82" s="12">
        <v>872</v>
      </c>
    </row>
    <row r="83" spans="1:6" ht="22.5" customHeight="1" x14ac:dyDescent="0.2">
      <c r="A83" s="1" t="s">
        <v>871</v>
      </c>
      <c r="B83" s="219">
        <v>1.016</v>
      </c>
      <c r="C83" s="219">
        <v>1.018</v>
      </c>
      <c r="D83" s="219">
        <v>1.02</v>
      </c>
      <c r="E83" s="219">
        <v>1.0209999999999999</v>
      </c>
      <c r="F83" s="12">
        <v>873</v>
      </c>
    </row>
    <row r="84" spans="1:6" ht="22.5" customHeight="1" x14ac:dyDescent="0.2">
      <c r="A84" s="1" t="s">
        <v>872</v>
      </c>
      <c r="B84" s="219">
        <v>1.016</v>
      </c>
      <c r="C84" s="219">
        <v>1.018</v>
      </c>
      <c r="D84" s="219">
        <v>1.02</v>
      </c>
      <c r="E84" s="219">
        <v>1.0209999999999999</v>
      </c>
      <c r="F84" s="12">
        <v>874</v>
      </c>
    </row>
    <row r="85" spans="1:6" ht="22.5" customHeight="1" x14ac:dyDescent="0.2">
      <c r="A85" s="1" t="s">
        <v>873</v>
      </c>
      <c r="B85" s="219">
        <v>1.016</v>
      </c>
      <c r="C85" s="219">
        <v>1.018</v>
      </c>
      <c r="D85" s="219">
        <v>1.02</v>
      </c>
      <c r="E85" s="219">
        <v>1.0209999999999999</v>
      </c>
      <c r="F85" s="12">
        <v>875</v>
      </c>
    </row>
    <row r="86" spans="1:6" ht="22.5" customHeight="1" x14ac:dyDescent="0.2">
      <c r="A86" s="1" t="s">
        <v>874</v>
      </c>
      <c r="B86" s="219">
        <v>1.016</v>
      </c>
      <c r="C86" s="219">
        <v>1.018</v>
      </c>
      <c r="D86" s="219">
        <v>1.02</v>
      </c>
      <c r="E86" s="219">
        <v>1.0209999999999999</v>
      </c>
      <c r="F86" s="12">
        <v>876</v>
      </c>
    </row>
    <row r="87" spans="1:6" ht="22.5" customHeight="1" x14ac:dyDescent="0.2">
      <c r="A87" s="1" t="s">
        <v>875</v>
      </c>
      <c r="B87" s="219">
        <v>1.042</v>
      </c>
      <c r="C87" s="219">
        <v>1.044</v>
      </c>
      <c r="D87" s="219">
        <v>1.0429999999999999</v>
      </c>
      <c r="E87" s="219">
        <v>1.046</v>
      </c>
      <c r="F87" s="12">
        <v>877</v>
      </c>
    </row>
    <row r="88" spans="1:6" ht="22.5" customHeight="1" x14ac:dyDescent="0.2">
      <c r="A88" s="1" t="s">
        <v>876</v>
      </c>
      <c r="B88" s="219">
        <v>1.075</v>
      </c>
      <c r="C88" s="219">
        <v>1.08</v>
      </c>
      <c r="D88" s="219">
        <v>1.0760000000000001</v>
      </c>
      <c r="E88" s="219">
        <v>1.0840000000000001</v>
      </c>
      <c r="F88" s="12">
        <v>878</v>
      </c>
    </row>
    <row r="89" spans="1:6" ht="22.5" customHeight="1" x14ac:dyDescent="0.2">
      <c r="A89" s="1" t="s">
        <v>877</v>
      </c>
      <c r="B89" s="219">
        <v>1.016</v>
      </c>
      <c r="C89" s="219">
        <v>1.018</v>
      </c>
      <c r="D89" s="219">
        <v>1.02</v>
      </c>
      <c r="E89" s="219">
        <v>1.022</v>
      </c>
      <c r="F89" s="12">
        <v>880</v>
      </c>
    </row>
    <row r="90" spans="1:6" ht="22.5" customHeight="1" x14ac:dyDescent="0.2">
      <c r="A90" s="1" t="s">
        <v>878</v>
      </c>
      <c r="B90" s="219">
        <v>1.016</v>
      </c>
      <c r="C90" s="219">
        <v>1.018</v>
      </c>
      <c r="D90" s="219">
        <v>1.0209999999999999</v>
      </c>
      <c r="E90" s="219">
        <v>1.022</v>
      </c>
      <c r="F90" s="12">
        <v>881</v>
      </c>
    </row>
    <row r="91" spans="1:6" ht="22.5" customHeight="1" x14ac:dyDescent="0.2">
      <c r="A91" s="1" t="s">
        <v>879</v>
      </c>
      <c r="B91" s="219">
        <v>1.016</v>
      </c>
      <c r="C91" s="219">
        <v>1.018</v>
      </c>
      <c r="D91" s="219">
        <v>1.02</v>
      </c>
      <c r="E91" s="219">
        <v>1.0209999999999999</v>
      </c>
      <c r="F91" s="12">
        <v>882</v>
      </c>
    </row>
    <row r="92" spans="1:6" ht="22.5" customHeight="1" x14ac:dyDescent="0.2">
      <c r="A92" s="1" t="s">
        <v>880</v>
      </c>
      <c r="B92" s="219">
        <v>1.016</v>
      </c>
      <c r="C92" s="219">
        <v>1.018</v>
      </c>
      <c r="D92" s="219">
        <v>1.0209999999999999</v>
      </c>
      <c r="E92" s="219">
        <v>1.022</v>
      </c>
      <c r="F92" s="12">
        <v>883</v>
      </c>
    </row>
    <row r="93" spans="1:6" ht="22.5" customHeight="1" x14ac:dyDescent="0.2">
      <c r="A93" s="1" t="s">
        <v>881</v>
      </c>
      <c r="B93" s="219">
        <v>1.016</v>
      </c>
      <c r="C93" s="219">
        <v>1.018</v>
      </c>
      <c r="D93" s="219">
        <v>1.02</v>
      </c>
      <c r="E93" s="219">
        <v>1.0209999999999999</v>
      </c>
      <c r="F93" s="12">
        <v>886</v>
      </c>
    </row>
    <row r="94" spans="1:6" ht="22.5" customHeight="1" x14ac:dyDescent="0.2">
      <c r="A94" s="1" t="s">
        <v>882</v>
      </c>
      <c r="B94" s="219">
        <v>1.016</v>
      </c>
      <c r="C94" s="219">
        <v>1.018</v>
      </c>
      <c r="D94" s="219">
        <v>1.02</v>
      </c>
      <c r="E94" s="219">
        <v>1.0209999999999999</v>
      </c>
      <c r="F94" s="12">
        <v>887</v>
      </c>
    </row>
    <row r="95" spans="1:6" ht="22.5" customHeight="1" x14ac:dyDescent="0.2">
      <c r="A95" s="1" t="s">
        <v>883</v>
      </c>
      <c r="B95" s="219">
        <v>1.016</v>
      </c>
      <c r="C95" s="219">
        <v>1.018</v>
      </c>
      <c r="D95" s="219">
        <v>1.02</v>
      </c>
      <c r="E95" s="219">
        <v>1.0209999999999999</v>
      </c>
      <c r="F95" s="12">
        <v>888</v>
      </c>
    </row>
    <row r="96" spans="1:6" ht="22.5" customHeight="1" x14ac:dyDescent="0.2">
      <c r="A96" s="1" t="s">
        <v>884</v>
      </c>
      <c r="B96" s="219">
        <v>1.016</v>
      </c>
      <c r="C96" s="219">
        <v>1.018</v>
      </c>
      <c r="D96" s="219">
        <v>1.02</v>
      </c>
      <c r="E96" s="219">
        <v>1.0209999999999999</v>
      </c>
      <c r="F96" s="12">
        <v>889</v>
      </c>
    </row>
    <row r="97" spans="1:6" ht="22.5" customHeight="1" x14ac:dyDescent="0.2">
      <c r="A97" s="1" t="s">
        <v>885</v>
      </c>
      <c r="B97" s="219">
        <v>1.016</v>
      </c>
      <c r="C97" s="219">
        <v>1.018</v>
      </c>
      <c r="D97" s="219">
        <v>1.02</v>
      </c>
      <c r="E97" s="219">
        <v>1.022</v>
      </c>
      <c r="F97" s="12">
        <v>890</v>
      </c>
    </row>
    <row r="98" spans="1:6" ht="22.5" customHeight="1" x14ac:dyDescent="0.2">
      <c r="A98" s="1" t="s">
        <v>886</v>
      </c>
      <c r="B98" s="219">
        <v>1.016</v>
      </c>
      <c r="C98" s="219">
        <v>1.018</v>
      </c>
      <c r="D98" s="219">
        <v>1.02</v>
      </c>
      <c r="E98" s="219">
        <v>1.022</v>
      </c>
      <c r="F98" s="12">
        <v>891</v>
      </c>
    </row>
    <row r="99" spans="1:6" ht="22.5" customHeight="1" x14ac:dyDescent="0.2">
      <c r="A99" s="1" t="s">
        <v>887</v>
      </c>
      <c r="B99" s="219">
        <v>1.048</v>
      </c>
      <c r="C99" s="219">
        <v>1.05</v>
      </c>
      <c r="D99" s="219">
        <v>1.048</v>
      </c>
      <c r="E99" s="219">
        <v>1.0509999999999999</v>
      </c>
      <c r="F99" s="12">
        <v>892</v>
      </c>
    </row>
    <row r="100" spans="1:6" ht="22.5" customHeight="1" x14ac:dyDescent="0.2">
      <c r="A100" s="1" t="s">
        <v>888</v>
      </c>
      <c r="B100" s="219">
        <v>1.016</v>
      </c>
      <c r="C100" s="219">
        <v>1.018</v>
      </c>
      <c r="D100" s="219">
        <v>1.02</v>
      </c>
      <c r="E100" s="219">
        <v>1.022</v>
      </c>
      <c r="F100" s="12">
        <v>893</v>
      </c>
    </row>
    <row r="101" spans="1:6" ht="22.5" customHeight="1" x14ac:dyDescent="0.2">
      <c r="A101" s="1" t="s">
        <v>889</v>
      </c>
      <c r="B101" s="219">
        <v>1.016</v>
      </c>
      <c r="C101" s="219">
        <v>1.018</v>
      </c>
      <c r="D101" s="219">
        <v>1.02</v>
      </c>
      <c r="E101" s="219">
        <v>1.022</v>
      </c>
      <c r="F101" s="12">
        <v>894</v>
      </c>
    </row>
    <row r="102" spans="1:6" ht="22.5" customHeight="1" x14ac:dyDescent="0.2">
      <c r="A102" s="1" t="s">
        <v>890</v>
      </c>
      <c r="B102" s="219">
        <v>1.016</v>
      </c>
      <c r="C102" s="219">
        <v>1.018</v>
      </c>
      <c r="D102" s="219">
        <v>1.02</v>
      </c>
      <c r="E102" s="219">
        <v>1.0209999999999999</v>
      </c>
      <c r="F102" s="12">
        <v>896</v>
      </c>
    </row>
    <row r="103" spans="1:6" ht="22.5" customHeight="1" x14ac:dyDescent="0.2">
      <c r="A103" s="1" t="s">
        <v>891</v>
      </c>
      <c r="B103" s="219">
        <v>1.0109999999999999</v>
      </c>
      <c r="C103" s="219">
        <v>1.0189999999999999</v>
      </c>
      <c r="D103" s="219">
        <v>1.0129999999999999</v>
      </c>
      <c r="E103" s="219">
        <v>1.022</v>
      </c>
      <c r="F103" s="12">
        <v>897</v>
      </c>
    </row>
    <row r="104" spans="1:6" ht="22.5" customHeight="1" x14ac:dyDescent="0.2">
      <c r="A104" s="1" t="s">
        <v>892</v>
      </c>
      <c r="B104" s="219">
        <v>1.03</v>
      </c>
      <c r="C104" s="219">
        <v>1.036</v>
      </c>
      <c r="D104" s="219">
        <v>1.02</v>
      </c>
      <c r="E104" s="219">
        <v>1.0209999999999999</v>
      </c>
      <c r="F104" s="12">
        <v>898</v>
      </c>
    </row>
    <row r="105" spans="1:6" ht="22.5" customHeight="1" x14ac:dyDescent="0.2">
      <c r="A105" s="1" t="s">
        <v>893</v>
      </c>
      <c r="B105" s="219">
        <v>1.014</v>
      </c>
      <c r="C105" s="219">
        <v>1.0169999999999999</v>
      </c>
      <c r="D105" s="219">
        <v>1.0169999999999999</v>
      </c>
      <c r="E105" s="219">
        <v>1.0209999999999999</v>
      </c>
      <c r="F105" s="12">
        <v>899</v>
      </c>
    </row>
    <row r="106" spans="1:6" ht="22.5" customHeight="1" x14ac:dyDescent="0.2">
      <c r="A106" s="1" t="s">
        <v>894</v>
      </c>
      <c r="B106" s="219">
        <v>1.052</v>
      </c>
      <c r="C106" s="219">
        <v>1.0589999999999999</v>
      </c>
      <c r="D106" s="219">
        <v>1.054</v>
      </c>
      <c r="E106" s="219">
        <v>1.0680000000000001</v>
      </c>
      <c r="F106" s="12">
        <v>921</v>
      </c>
    </row>
    <row r="107" spans="1:6" ht="22.5" customHeight="1" x14ac:dyDescent="0.2">
      <c r="A107" s="1" t="s">
        <v>895</v>
      </c>
      <c r="B107" s="219">
        <v>1.0620000000000001</v>
      </c>
      <c r="C107" s="219">
        <v>1.0649999999999999</v>
      </c>
      <c r="D107" s="219">
        <v>1.0620000000000001</v>
      </c>
      <c r="E107" s="219">
        <v>1.0669999999999999</v>
      </c>
      <c r="F107" s="12">
        <v>922</v>
      </c>
    </row>
    <row r="108" spans="1:6" ht="22.5" customHeight="1" x14ac:dyDescent="0.2">
      <c r="A108" s="1" t="s">
        <v>896</v>
      </c>
      <c r="B108" s="219">
        <v>1.077</v>
      </c>
      <c r="C108" s="219">
        <v>1.0820000000000001</v>
      </c>
      <c r="D108" s="219">
        <v>1.079</v>
      </c>
      <c r="E108" s="219">
        <v>1.087</v>
      </c>
      <c r="F108" s="12">
        <v>923</v>
      </c>
    </row>
    <row r="109" spans="1:6" ht="22.5" customHeight="1" x14ac:dyDescent="0.2">
      <c r="A109" s="1" t="s">
        <v>897</v>
      </c>
      <c r="B109" s="219">
        <v>1.04</v>
      </c>
      <c r="C109" s="219">
        <v>1.0469999999999999</v>
      </c>
      <c r="D109" s="219">
        <v>1.042</v>
      </c>
      <c r="E109" s="219">
        <v>1.052</v>
      </c>
      <c r="F109" s="12">
        <v>924</v>
      </c>
    </row>
    <row r="110" spans="1:6" ht="22.5" customHeight="1" x14ac:dyDescent="0.2">
      <c r="A110" s="1" t="s">
        <v>898</v>
      </c>
      <c r="B110" s="219">
        <v>1.042</v>
      </c>
      <c r="C110" s="219">
        <v>1.044</v>
      </c>
      <c r="D110" s="219">
        <v>1.042</v>
      </c>
      <c r="E110" s="219">
        <v>1.046</v>
      </c>
      <c r="F110" s="12">
        <v>925</v>
      </c>
    </row>
    <row r="111" spans="1:6" ht="22.5" customHeight="1" x14ac:dyDescent="0.2">
      <c r="A111" s="1" t="s">
        <v>900</v>
      </c>
      <c r="B111" s="219">
        <v>1</v>
      </c>
      <c r="C111" s="219">
        <v>1</v>
      </c>
      <c r="D111" s="219">
        <v>1</v>
      </c>
      <c r="E111" s="219">
        <v>1</v>
      </c>
      <c r="F111" s="12">
        <v>802</v>
      </c>
    </row>
    <row r="112" spans="1:6" ht="22.5" customHeight="1" x14ac:dyDescent="0.2">
      <c r="A112" s="1" t="s">
        <v>902</v>
      </c>
      <c r="B112" s="219">
        <v>1.0009999999999999</v>
      </c>
      <c r="C112" s="219">
        <v>1.0009999999999999</v>
      </c>
      <c r="D112" s="219">
        <v>1.0009999999999999</v>
      </c>
      <c r="E112" s="219">
        <v>1.002</v>
      </c>
      <c r="F112" s="12" t="s">
        <v>901</v>
      </c>
    </row>
    <row r="113" spans="1:6" ht="22.5" customHeight="1" x14ac:dyDescent="0.2">
      <c r="A113" s="1" t="s">
        <v>904</v>
      </c>
      <c r="B113" s="219">
        <v>1.012</v>
      </c>
      <c r="C113" s="219">
        <v>1.016</v>
      </c>
      <c r="D113" s="219">
        <v>1.012</v>
      </c>
      <c r="E113" s="219">
        <v>1.0189999999999999</v>
      </c>
      <c r="F113" s="12" t="s">
        <v>903</v>
      </c>
    </row>
    <row r="114" spans="1:6" ht="22.5" customHeight="1" x14ac:dyDescent="0.2">
      <c r="A114" s="1" t="s">
        <v>906</v>
      </c>
      <c r="B114" s="219">
        <v>1.0389999999999999</v>
      </c>
      <c r="C114" s="219">
        <v>1.04</v>
      </c>
      <c r="D114" s="219">
        <v>1.05</v>
      </c>
      <c r="E114" s="219">
        <v>1.0569999999999999</v>
      </c>
      <c r="F114" s="12" t="s">
        <v>905</v>
      </c>
    </row>
    <row r="115" spans="1:6" ht="22.5" customHeight="1" x14ac:dyDescent="0.2">
      <c r="A115" s="1" t="s">
        <v>908</v>
      </c>
      <c r="B115" s="219">
        <v>0.99099999999999999</v>
      </c>
      <c r="C115" s="219">
        <v>0.99199999999999999</v>
      </c>
      <c r="D115" s="219">
        <v>0.98399999999999999</v>
      </c>
      <c r="E115" s="219">
        <v>0.98499999999999999</v>
      </c>
      <c r="F115" s="12" t="s">
        <v>907</v>
      </c>
    </row>
    <row r="116" spans="1:6" ht="30.75" customHeight="1" x14ac:dyDescent="0.2">
      <c r="A116" s="1" t="s">
        <v>1038</v>
      </c>
      <c r="B116" s="219">
        <v>1.016</v>
      </c>
      <c r="C116" s="219">
        <v>1.018</v>
      </c>
      <c r="D116" s="219">
        <v>1.02</v>
      </c>
      <c r="E116" s="219">
        <v>1.0209999999999999</v>
      </c>
      <c r="F116" s="12">
        <v>853</v>
      </c>
    </row>
    <row r="117" spans="1:6" ht="30.75" customHeight="1" x14ac:dyDescent="0.2">
      <c r="A117" s="1" t="s">
        <v>1039</v>
      </c>
      <c r="B117" s="219">
        <v>1.016</v>
      </c>
      <c r="C117" s="219">
        <v>1.018</v>
      </c>
      <c r="D117" s="219">
        <v>1.02</v>
      </c>
      <c r="E117" s="219">
        <v>1.0209999999999999</v>
      </c>
      <c r="F117" s="12">
        <v>837</v>
      </c>
    </row>
    <row r="118" spans="1:6" ht="30.75" customHeight="1" x14ac:dyDescent="0.2">
      <c r="A118" s="1" t="s">
        <v>1040</v>
      </c>
      <c r="B118" s="219">
        <v>1.0409999999999999</v>
      </c>
      <c r="C118" s="219">
        <v>1.044</v>
      </c>
      <c r="D118" s="219">
        <v>1.02</v>
      </c>
      <c r="E118" s="219">
        <v>1.0209999999999999</v>
      </c>
      <c r="F118" s="12">
        <v>884</v>
      </c>
    </row>
    <row r="119" spans="1:6" ht="30.75" customHeight="1" x14ac:dyDescent="0.2">
      <c r="A119" s="1" t="s">
        <v>1041</v>
      </c>
      <c r="B119" s="219">
        <v>1.016</v>
      </c>
      <c r="C119" s="219">
        <v>1.018</v>
      </c>
      <c r="D119" s="219">
        <v>1.02</v>
      </c>
      <c r="E119" s="219">
        <v>1.0209999999999999</v>
      </c>
      <c r="F119" s="12">
        <v>885</v>
      </c>
    </row>
    <row r="120" spans="1:6" ht="30.75" customHeight="1" x14ac:dyDescent="0.2">
      <c r="A120" s="1" t="s">
        <v>1042</v>
      </c>
      <c r="B120" s="219">
        <v>1.016</v>
      </c>
      <c r="C120" s="219">
        <v>1.018</v>
      </c>
      <c r="D120" s="219">
        <v>1.02</v>
      </c>
      <c r="E120" s="219">
        <v>1.0209999999999999</v>
      </c>
      <c r="F120" s="12">
        <v>800</v>
      </c>
    </row>
    <row r="121" spans="1:6" ht="30.75" customHeight="1" x14ac:dyDescent="0.2">
      <c r="A121" s="1" t="s">
        <v>1043</v>
      </c>
      <c r="B121" s="219">
        <v>1.016</v>
      </c>
      <c r="C121" s="219">
        <v>1.018</v>
      </c>
      <c r="D121" s="219">
        <v>1.02</v>
      </c>
      <c r="E121" s="219">
        <v>1.0209999999999999</v>
      </c>
      <c r="F121" s="12" t="s">
        <v>1471</v>
      </c>
    </row>
    <row r="122" spans="1:6" ht="30.75" customHeight="1" x14ac:dyDescent="0.2">
      <c r="A122" s="1" t="s">
        <v>1044</v>
      </c>
      <c r="B122" s="219">
        <v>1.016</v>
      </c>
      <c r="C122" s="219">
        <v>1.018</v>
      </c>
      <c r="D122" s="219">
        <v>1.02</v>
      </c>
      <c r="E122" s="219">
        <v>1.0209999999999999</v>
      </c>
      <c r="F122" s="12">
        <v>825</v>
      </c>
    </row>
    <row r="123" spans="1:6" ht="30.75" customHeight="1" x14ac:dyDescent="0.2">
      <c r="A123" s="1" t="s">
        <v>1045</v>
      </c>
      <c r="B123" s="219">
        <v>1.016</v>
      </c>
      <c r="C123" s="219">
        <v>1.018</v>
      </c>
      <c r="D123" s="219">
        <v>1.02</v>
      </c>
      <c r="E123" s="219">
        <v>1.0209999999999999</v>
      </c>
      <c r="F123" s="12">
        <v>818</v>
      </c>
    </row>
    <row r="124" spans="1:6" ht="30.75" customHeight="1" x14ac:dyDescent="0.2">
      <c r="A124" s="1" t="s">
        <v>1046</v>
      </c>
      <c r="B124" s="219">
        <v>1.016</v>
      </c>
      <c r="C124" s="219">
        <v>1.018</v>
      </c>
      <c r="D124" s="219">
        <v>1.02</v>
      </c>
      <c r="E124" s="219">
        <v>1.0209999999999999</v>
      </c>
      <c r="F124" s="12">
        <v>912</v>
      </c>
    </row>
    <row r="125" spans="1:6" ht="30.75" customHeight="1" x14ac:dyDescent="0.2">
      <c r="A125" s="1" t="s">
        <v>1047</v>
      </c>
      <c r="B125" s="219">
        <v>1.016</v>
      </c>
      <c r="C125" s="219">
        <v>1.018</v>
      </c>
      <c r="D125" s="219">
        <v>1.02</v>
      </c>
      <c r="E125" s="219">
        <v>1.0209999999999999</v>
      </c>
      <c r="F125" s="12">
        <v>914</v>
      </c>
    </row>
    <row r="126" spans="1:6" ht="30.75" customHeight="1" x14ac:dyDescent="0.2">
      <c r="A126" s="1" t="s">
        <v>1048</v>
      </c>
      <c r="B126" s="219">
        <v>1.016</v>
      </c>
      <c r="C126" s="219">
        <v>1.018</v>
      </c>
      <c r="D126" s="219">
        <v>1.02</v>
      </c>
      <c r="E126" s="219">
        <v>1.0209999999999999</v>
      </c>
      <c r="F126" s="12">
        <v>895</v>
      </c>
    </row>
    <row r="127" spans="1:6" ht="30.75" customHeight="1" x14ac:dyDescent="0.2">
      <c r="A127" s="1" t="s">
        <v>1049</v>
      </c>
      <c r="B127" s="219">
        <v>1.016</v>
      </c>
      <c r="C127" s="219">
        <v>1.018</v>
      </c>
      <c r="D127" s="219">
        <v>1.02</v>
      </c>
      <c r="E127" s="219">
        <v>1.0209999999999999</v>
      </c>
      <c r="F127" s="12">
        <v>911</v>
      </c>
    </row>
    <row r="128" spans="1:6" ht="30.75" customHeight="1" x14ac:dyDescent="0.2">
      <c r="A128" s="1" t="s">
        <v>1052</v>
      </c>
      <c r="B128" s="219">
        <v>1.0029999999999999</v>
      </c>
      <c r="C128" s="219">
        <v>1.0049999999999999</v>
      </c>
      <c r="D128" s="219">
        <v>1.006</v>
      </c>
      <c r="E128" s="219">
        <v>1.006</v>
      </c>
      <c r="F128" s="12">
        <v>858</v>
      </c>
    </row>
    <row r="129" spans="1:6" ht="30.75" customHeight="1" x14ac:dyDescent="0.2">
      <c r="A129" s="1" t="s">
        <v>1473</v>
      </c>
      <c r="B129" s="219">
        <v>1.016</v>
      </c>
      <c r="C129" s="219">
        <v>1.018</v>
      </c>
      <c r="D129" s="219">
        <v>1.02</v>
      </c>
      <c r="E129" s="219">
        <v>1.0209999999999999</v>
      </c>
      <c r="F129" s="12">
        <v>961</v>
      </c>
    </row>
    <row r="130" spans="1:6" ht="30.75" customHeight="1" x14ac:dyDescent="0.2"/>
    <row r="131" spans="1:6" ht="30.75" customHeight="1" x14ac:dyDescent="0.2">
      <c r="A131" s="246" t="s">
        <v>508</v>
      </c>
      <c r="B131" s="285"/>
      <c r="C131" s="285"/>
      <c r="D131" s="285"/>
      <c r="E131" s="285"/>
      <c r="F131" s="247"/>
    </row>
    <row r="132" spans="1:6" ht="30.75" customHeight="1" x14ac:dyDescent="0.2">
      <c r="A132" s="246" t="s">
        <v>63</v>
      </c>
      <c r="B132" s="285"/>
      <c r="C132" s="285"/>
      <c r="D132" s="285"/>
      <c r="E132" s="285"/>
      <c r="F132" s="247"/>
    </row>
    <row r="133" spans="1:6" ht="30.75" customHeight="1" x14ac:dyDescent="0.2">
      <c r="A133" s="21" t="s">
        <v>61</v>
      </c>
      <c r="B133" s="21" t="s">
        <v>56</v>
      </c>
      <c r="C133" s="21" t="s">
        <v>57</v>
      </c>
      <c r="D133" s="21" t="s">
        <v>58</v>
      </c>
      <c r="E133" s="21" t="s">
        <v>59</v>
      </c>
      <c r="F133" s="21" t="s">
        <v>60</v>
      </c>
    </row>
    <row r="134" spans="1:6" ht="30.75" customHeight="1" x14ac:dyDescent="0.2">
      <c r="A134" s="1" t="s">
        <v>815</v>
      </c>
      <c r="B134" s="12">
        <v>1.012</v>
      </c>
      <c r="C134" s="12">
        <v>1.012</v>
      </c>
      <c r="D134" s="12">
        <v>1.0129999999999999</v>
      </c>
      <c r="E134" s="12">
        <v>1.014</v>
      </c>
      <c r="F134" s="12">
        <v>603</v>
      </c>
    </row>
    <row r="135" spans="1:6" ht="30.75" customHeight="1" x14ac:dyDescent="0.2">
      <c r="A135" s="1" t="s">
        <v>818</v>
      </c>
      <c r="B135" s="12">
        <v>1.0029999999999999</v>
      </c>
      <c r="C135" s="12">
        <v>1.004</v>
      </c>
      <c r="D135" s="12">
        <v>1.0029999999999999</v>
      </c>
      <c r="E135" s="12">
        <v>1.0029999999999999</v>
      </c>
      <c r="F135" s="12" t="s">
        <v>1472</v>
      </c>
    </row>
    <row r="136" spans="1:6" ht="30.75" customHeight="1" x14ac:dyDescent="0.2">
      <c r="A136" s="1" t="s">
        <v>822</v>
      </c>
      <c r="B136" s="12">
        <v>1.03</v>
      </c>
      <c r="C136" s="12">
        <v>1.0349999999999999</v>
      </c>
      <c r="D136" s="12">
        <v>1.0129999999999999</v>
      </c>
      <c r="E136" s="12">
        <v>1.014</v>
      </c>
      <c r="F136" s="12">
        <v>618</v>
      </c>
    </row>
    <row r="137" spans="1:6" ht="30.75" customHeight="1" x14ac:dyDescent="0.2">
      <c r="A137" s="1" t="s">
        <v>823</v>
      </c>
      <c r="B137" s="12">
        <v>1.012</v>
      </c>
      <c r="C137" s="12">
        <v>1.0229999999999999</v>
      </c>
      <c r="D137" s="12">
        <v>1.018</v>
      </c>
      <c r="E137" s="12">
        <v>1.014</v>
      </c>
      <c r="F137" s="12">
        <v>655</v>
      </c>
    </row>
    <row r="138" spans="1:6" ht="30.75" customHeight="1" x14ac:dyDescent="0.2">
      <c r="A138" s="1" t="s">
        <v>829</v>
      </c>
      <c r="B138" s="12">
        <v>1.0089999999999999</v>
      </c>
      <c r="C138" s="12">
        <v>1.016</v>
      </c>
      <c r="D138" s="12">
        <v>1.012</v>
      </c>
      <c r="E138" s="12">
        <v>1.0289999999999999</v>
      </c>
      <c r="F138" s="12">
        <v>648</v>
      </c>
    </row>
    <row r="139" spans="1:6" ht="30.75" customHeight="1" x14ac:dyDescent="0.2">
      <c r="A139" s="1" t="s">
        <v>830</v>
      </c>
      <c r="B139" s="12">
        <v>1.026</v>
      </c>
      <c r="C139" s="12">
        <v>1.028</v>
      </c>
      <c r="D139" s="12">
        <v>1.02</v>
      </c>
      <c r="E139" s="12">
        <v>1.024</v>
      </c>
      <c r="F139" s="12">
        <v>619</v>
      </c>
    </row>
    <row r="140" spans="1:6" ht="30.75" customHeight="1" x14ac:dyDescent="0.2">
      <c r="A140" s="1" t="s">
        <v>831</v>
      </c>
      <c r="B140" s="12">
        <v>1.0109999999999999</v>
      </c>
      <c r="C140" s="12">
        <v>1.014</v>
      </c>
      <c r="D140" s="12">
        <v>1.012</v>
      </c>
      <c r="E140" s="12">
        <v>1.03</v>
      </c>
      <c r="F140" s="12">
        <v>658</v>
      </c>
    </row>
    <row r="141" spans="1:6" ht="30.75" customHeight="1" x14ac:dyDescent="0.2">
      <c r="A141" s="1" t="s">
        <v>832</v>
      </c>
      <c r="B141" s="12">
        <v>1.0169999999999999</v>
      </c>
      <c r="C141" s="12">
        <v>1.0289999999999999</v>
      </c>
      <c r="D141" s="12">
        <v>1.024</v>
      </c>
      <c r="E141" s="12">
        <v>1.0429999999999999</v>
      </c>
      <c r="F141" s="12">
        <v>621</v>
      </c>
    </row>
    <row r="142" spans="1:6" ht="30.75" customHeight="1" x14ac:dyDescent="0.2">
      <c r="A142" s="1" t="s">
        <v>834</v>
      </c>
      <c r="B142" s="12">
        <v>1.012</v>
      </c>
      <c r="C142" s="12">
        <v>1.02</v>
      </c>
      <c r="D142" s="12">
        <v>1.014</v>
      </c>
      <c r="E142" s="12">
        <v>1.014</v>
      </c>
      <c r="F142" s="12">
        <v>659</v>
      </c>
    </row>
    <row r="143" spans="1:6" ht="30.75" customHeight="1" x14ac:dyDescent="0.2">
      <c r="A143" s="1" t="s">
        <v>835</v>
      </c>
      <c r="B143" s="12">
        <v>1.0109999999999999</v>
      </c>
      <c r="C143" s="12">
        <v>1.0149999999999999</v>
      </c>
      <c r="D143" s="12">
        <v>1.012</v>
      </c>
      <c r="E143" s="12">
        <v>1.018</v>
      </c>
      <c r="F143" s="12">
        <v>604</v>
      </c>
    </row>
    <row r="144" spans="1:6" ht="30.75" customHeight="1" x14ac:dyDescent="0.2">
      <c r="A144" s="1" t="s">
        <v>836</v>
      </c>
      <c r="B144" s="12">
        <v>1.0209999999999999</v>
      </c>
      <c r="C144" s="12">
        <v>1.0309999999999999</v>
      </c>
      <c r="D144" s="12">
        <v>1.026</v>
      </c>
      <c r="E144" s="12">
        <v>1.05</v>
      </c>
      <c r="F144" s="12">
        <v>661</v>
      </c>
    </row>
    <row r="145" spans="1:6" ht="30.75" customHeight="1" x14ac:dyDescent="0.2">
      <c r="A145" s="1" t="s">
        <v>838</v>
      </c>
      <c r="B145" s="12">
        <v>0.995</v>
      </c>
      <c r="C145" s="12">
        <v>1.0049999999999999</v>
      </c>
      <c r="D145" s="12">
        <v>0.998</v>
      </c>
      <c r="E145" s="12">
        <v>1.0129999999999999</v>
      </c>
      <c r="F145" s="12">
        <v>628</v>
      </c>
    </row>
    <row r="146" spans="1:6" ht="30.75" customHeight="1" x14ac:dyDescent="0.2">
      <c r="A146" s="1" t="s">
        <v>839</v>
      </c>
      <c r="B146" s="12">
        <v>1.012</v>
      </c>
      <c r="C146" s="12">
        <v>1.012</v>
      </c>
      <c r="D146" s="12">
        <v>1.0009999999999999</v>
      </c>
      <c r="E146" s="12">
        <v>1.034</v>
      </c>
      <c r="F146" s="12">
        <v>629</v>
      </c>
    </row>
    <row r="147" spans="1:6" ht="30.75" customHeight="1" x14ac:dyDescent="0.2">
      <c r="A147" s="1" t="s">
        <v>840</v>
      </c>
      <c r="B147" s="12">
        <v>1.0029999999999999</v>
      </c>
      <c r="C147" s="12">
        <v>1.014</v>
      </c>
      <c r="D147" s="12">
        <v>1.0069999999999999</v>
      </c>
      <c r="E147" s="12">
        <v>1.022</v>
      </c>
      <c r="F147" s="12">
        <v>681</v>
      </c>
    </row>
    <row r="148" spans="1:6" ht="30.75" customHeight="1" x14ac:dyDescent="0.2">
      <c r="A148" s="1" t="s">
        <v>842</v>
      </c>
      <c r="B148" s="12">
        <v>1.012</v>
      </c>
      <c r="C148" s="12">
        <v>1.018</v>
      </c>
      <c r="D148" s="12">
        <v>1.0129999999999999</v>
      </c>
      <c r="E148" s="12">
        <v>1.014</v>
      </c>
      <c r="F148" s="12">
        <v>663</v>
      </c>
    </row>
    <row r="149" spans="1:6" ht="30.75" customHeight="1" x14ac:dyDescent="0.2">
      <c r="A149" s="1" t="s">
        <v>844</v>
      </c>
      <c r="B149" s="12">
        <v>1.0029999999999999</v>
      </c>
      <c r="C149" s="12">
        <v>1.0089999999999999</v>
      </c>
      <c r="D149" s="12">
        <v>1.0129999999999999</v>
      </c>
      <c r="E149" s="12">
        <v>1.014</v>
      </c>
      <c r="F149" s="12">
        <v>635</v>
      </c>
    </row>
    <row r="150" spans="1:6" ht="30.75" customHeight="1" x14ac:dyDescent="0.2">
      <c r="A150" s="1" t="s">
        <v>846</v>
      </c>
      <c r="B150" s="12">
        <v>0.96899999999999997</v>
      </c>
      <c r="C150" s="12">
        <v>0.98799999999999999</v>
      </c>
      <c r="D150" s="12">
        <v>0.96199999999999997</v>
      </c>
      <c r="E150" s="12">
        <v>0.98499999999999999</v>
      </c>
      <c r="F150" s="12">
        <v>638</v>
      </c>
    </row>
    <row r="151" spans="1:6" ht="30.75" customHeight="1" x14ac:dyDescent="0.2">
      <c r="A151" s="1" t="s">
        <v>847</v>
      </c>
      <c r="B151" s="12">
        <v>0.98699999999999999</v>
      </c>
      <c r="C151" s="12">
        <v>0.99099999999999999</v>
      </c>
      <c r="D151" s="12">
        <v>0.98799999999999999</v>
      </c>
      <c r="E151" s="12">
        <v>0.99399999999999999</v>
      </c>
      <c r="F151" s="12">
        <v>639</v>
      </c>
    </row>
    <row r="152" spans="1:6" ht="30.75" customHeight="1" x14ac:dyDescent="0.2">
      <c r="A152" s="1" t="s">
        <v>848</v>
      </c>
      <c r="B152" s="12">
        <v>0.98199999999999998</v>
      </c>
      <c r="C152" s="12">
        <v>0.99</v>
      </c>
      <c r="D152" s="12">
        <v>0.98299999999999998</v>
      </c>
      <c r="E152" s="12">
        <v>0.99399999999999999</v>
      </c>
      <c r="F152" s="12">
        <v>640</v>
      </c>
    </row>
    <row r="153" spans="1:6" ht="30.75" customHeight="1" x14ac:dyDescent="0.2">
      <c r="A153" s="1" t="s">
        <v>849</v>
      </c>
      <c r="B153" s="12">
        <v>0.98199999999999998</v>
      </c>
      <c r="C153" s="12">
        <v>0.99</v>
      </c>
      <c r="D153" s="12">
        <v>0.98299999999999998</v>
      </c>
      <c r="E153" s="12">
        <v>0.99399999999999999</v>
      </c>
      <c r="F153" s="12">
        <v>641</v>
      </c>
    </row>
    <row r="154" spans="1:6" ht="30.75" customHeight="1" x14ac:dyDescent="0.2">
      <c r="A154" s="1" t="s">
        <v>850</v>
      </c>
      <c r="B154" s="12">
        <v>0.95799999999999996</v>
      </c>
      <c r="C154" s="12">
        <v>0.96499999999999997</v>
      </c>
      <c r="D154" s="12">
        <v>0.95799999999999996</v>
      </c>
      <c r="E154" s="12">
        <v>0.96599999999999997</v>
      </c>
      <c r="F154" s="12">
        <v>642</v>
      </c>
    </row>
    <row r="155" spans="1:6" ht="30.75" customHeight="1" x14ac:dyDescent="0.2">
      <c r="A155" s="1" t="s">
        <v>851</v>
      </c>
      <c r="B155" s="12">
        <v>1.042</v>
      </c>
      <c r="C155" s="12">
        <v>1.054</v>
      </c>
      <c r="D155" s="12">
        <v>1.048</v>
      </c>
      <c r="E155" s="12">
        <v>1.07</v>
      </c>
      <c r="F155" s="12">
        <v>643</v>
      </c>
    </row>
    <row r="156" spans="1:6" ht="30.75" customHeight="1" x14ac:dyDescent="0.2">
      <c r="A156" s="1" t="s">
        <v>852</v>
      </c>
      <c r="B156" s="12">
        <v>1.0289999999999999</v>
      </c>
      <c r="C156" s="12">
        <v>1.042</v>
      </c>
      <c r="D156" s="12">
        <v>1.0329999999999999</v>
      </c>
      <c r="E156" s="12">
        <v>1.0529999999999999</v>
      </c>
      <c r="F156" s="12">
        <v>644</v>
      </c>
    </row>
    <row r="157" spans="1:6" ht="30.75" customHeight="1" x14ac:dyDescent="0.2">
      <c r="A157" s="1" t="s">
        <v>853</v>
      </c>
      <c r="B157" s="12">
        <v>0.96299999999999997</v>
      </c>
      <c r="C157" s="12">
        <v>0.94499999999999995</v>
      </c>
      <c r="D157" s="12">
        <v>0.94899999999999995</v>
      </c>
      <c r="E157" s="12">
        <v>0.96699999999999997</v>
      </c>
      <c r="F157" s="12">
        <v>645</v>
      </c>
    </row>
    <row r="158" spans="1:6" ht="30.75" customHeight="1" x14ac:dyDescent="0.2">
      <c r="A158" s="1" t="s">
        <v>854</v>
      </c>
      <c r="B158" s="12">
        <v>1.008</v>
      </c>
      <c r="C158" s="12">
        <v>1.0249999999999999</v>
      </c>
      <c r="D158" s="12">
        <v>1.022</v>
      </c>
      <c r="E158" s="12">
        <v>1.0369999999999999</v>
      </c>
      <c r="F158" s="12">
        <v>646</v>
      </c>
    </row>
    <row r="159" spans="1:6" ht="30.75" customHeight="1" x14ac:dyDescent="0.2">
      <c r="A159" s="1" t="s">
        <v>855</v>
      </c>
      <c r="B159" s="12">
        <v>1.012</v>
      </c>
      <c r="C159" s="12">
        <v>1.012</v>
      </c>
      <c r="D159" s="12">
        <v>1.0129999999999999</v>
      </c>
      <c r="E159" s="12">
        <v>1.014</v>
      </c>
      <c r="F159" s="12">
        <v>647</v>
      </c>
    </row>
    <row r="160" spans="1:6" ht="30.75" customHeight="1" x14ac:dyDescent="0.2">
      <c r="A160" s="1" t="s">
        <v>856</v>
      </c>
      <c r="B160" s="12">
        <v>1.0029999999999999</v>
      </c>
      <c r="C160" s="12">
        <v>1.004</v>
      </c>
      <c r="D160" s="12">
        <v>1.0029999999999999</v>
      </c>
      <c r="E160" s="12">
        <v>1.0169999999999999</v>
      </c>
      <c r="F160" s="12">
        <v>651</v>
      </c>
    </row>
    <row r="161" spans="1:6" ht="30.75" customHeight="1" x14ac:dyDescent="0.2">
      <c r="A161" s="1" t="s">
        <v>857</v>
      </c>
      <c r="B161" s="12">
        <v>0.98099999999999998</v>
      </c>
      <c r="C161" s="12">
        <v>0.97599999999999998</v>
      </c>
      <c r="D161" s="12">
        <v>0.999</v>
      </c>
      <c r="E161" s="12">
        <v>0.98399999999999999</v>
      </c>
      <c r="F161" s="12">
        <v>649</v>
      </c>
    </row>
    <row r="162" spans="1:6" ht="30.75" customHeight="1" x14ac:dyDescent="0.2">
      <c r="A162" s="1" t="s">
        <v>858</v>
      </c>
      <c r="B162" s="12">
        <v>1.0029999999999999</v>
      </c>
      <c r="C162" s="12">
        <v>1.0089999999999999</v>
      </c>
      <c r="D162" s="12">
        <v>1.0049999999999999</v>
      </c>
      <c r="E162" s="12">
        <v>1.012</v>
      </c>
      <c r="F162" s="12">
        <v>652</v>
      </c>
    </row>
    <row r="163" spans="1:6" ht="30.75" customHeight="1" x14ac:dyDescent="0.2">
      <c r="A163" s="1" t="s">
        <v>859</v>
      </c>
      <c r="B163" s="12">
        <v>0.98199999999999998</v>
      </c>
      <c r="C163" s="12">
        <v>0.99</v>
      </c>
      <c r="D163" s="12">
        <v>0.98299999999999998</v>
      </c>
      <c r="E163" s="12">
        <v>0.99399999999999999</v>
      </c>
      <c r="F163" s="12">
        <v>611</v>
      </c>
    </row>
    <row r="164" spans="1:6" ht="30.75" customHeight="1" x14ac:dyDescent="0.2">
      <c r="A164" s="1" t="s">
        <v>860</v>
      </c>
      <c r="B164" s="12">
        <v>0.99</v>
      </c>
      <c r="C164" s="12">
        <v>1.018</v>
      </c>
      <c r="D164" s="12">
        <v>1.004</v>
      </c>
      <c r="E164" s="12">
        <v>1.03</v>
      </c>
      <c r="F164" s="12">
        <v>654</v>
      </c>
    </row>
    <row r="165" spans="1:6" ht="30.75" customHeight="1" x14ac:dyDescent="0.2">
      <c r="A165" s="1" t="s">
        <v>861</v>
      </c>
      <c r="B165" s="12">
        <v>1.008</v>
      </c>
      <c r="C165" s="12">
        <v>1.0149999999999999</v>
      </c>
      <c r="D165" s="12">
        <v>1.0089999999999999</v>
      </c>
      <c r="E165" s="12">
        <v>1.0189999999999999</v>
      </c>
      <c r="F165" s="12">
        <v>656</v>
      </c>
    </row>
    <row r="166" spans="1:6" ht="30.75" customHeight="1" x14ac:dyDescent="0.2">
      <c r="A166" s="1" t="s">
        <v>863</v>
      </c>
      <c r="B166" s="12">
        <v>0.96899999999999997</v>
      </c>
      <c r="C166" s="12">
        <v>0.98799999999999999</v>
      </c>
      <c r="D166" s="12">
        <v>0.96199999999999997</v>
      </c>
      <c r="E166" s="12">
        <v>0.98499999999999999</v>
      </c>
      <c r="F166" s="12">
        <v>665</v>
      </c>
    </row>
    <row r="167" spans="1:6" ht="30.75" customHeight="1" x14ac:dyDescent="0.2">
      <c r="A167" s="1" t="s">
        <v>864</v>
      </c>
      <c r="B167" s="12">
        <v>0.97399999999999998</v>
      </c>
      <c r="C167" s="12">
        <v>0.96599999999999997</v>
      </c>
      <c r="D167" s="12">
        <v>0.94299999999999995</v>
      </c>
      <c r="E167" s="12">
        <v>0.97099999999999997</v>
      </c>
      <c r="F167" s="12">
        <v>666</v>
      </c>
    </row>
    <row r="168" spans="1:6" ht="30.75" customHeight="1" x14ac:dyDescent="0.2">
      <c r="A168" s="1" t="s">
        <v>865</v>
      </c>
      <c r="B168" s="12">
        <v>0.94099999999999995</v>
      </c>
      <c r="C168" s="12">
        <v>0.96099999999999997</v>
      </c>
      <c r="D168" s="12">
        <v>0.94299999999999995</v>
      </c>
      <c r="E168" s="12">
        <v>0.96799999999999997</v>
      </c>
      <c r="F168" s="12">
        <v>667</v>
      </c>
    </row>
    <row r="169" spans="1:6" ht="30.75" customHeight="1" x14ac:dyDescent="0.2">
      <c r="A169" s="1" t="s">
        <v>866</v>
      </c>
      <c r="B169" s="12">
        <v>0.97199999999999998</v>
      </c>
      <c r="C169" s="12">
        <v>0.97499999999999998</v>
      </c>
      <c r="D169" s="12">
        <v>0.95699999999999996</v>
      </c>
      <c r="E169" s="12">
        <v>0.97399999999999998</v>
      </c>
      <c r="F169" s="12">
        <v>668</v>
      </c>
    </row>
    <row r="170" spans="1:6" ht="30.75" customHeight="1" x14ac:dyDescent="0.2">
      <c r="A170" s="1" t="s">
        <v>867</v>
      </c>
      <c r="B170" s="12">
        <v>0.996</v>
      </c>
      <c r="C170" s="12">
        <v>1.012</v>
      </c>
      <c r="D170" s="12">
        <v>1.002</v>
      </c>
      <c r="E170" s="12">
        <v>1.026</v>
      </c>
      <c r="F170" s="12">
        <v>669</v>
      </c>
    </row>
    <row r="171" spans="1:6" ht="30.75" customHeight="1" x14ac:dyDescent="0.2">
      <c r="A171" s="1" t="s">
        <v>869</v>
      </c>
      <c r="B171" s="12">
        <v>1.0069999999999999</v>
      </c>
      <c r="C171" s="12">
        <v>1.0189999999999999</v>
      </c>
      <c r="D171" s="12">
        <v>1.0129999999999999</v>
      </c>
      <c r="E171" s="12">
        <v>1.0349999999999999</v>
      </c>
      <c r="F171" s="12">
        <v>671</v>
      </c>
    </row>
    <row r="172" spans="1:6" ht="30.75" customHeight="1" x14ac:dyDescent="0.2">
      <c r="A172" s="1" t="s">
        <v>870</v>
      </c>
      <c r="B172" s="12">
        <v>0.995</v>
      </c>
      <c r="C172" s="12">
        <v>1.0049999999999999</v>
      </c>
      <c r="D172" s="12">
        <v>0.998</v>
      </c>
      <c r="E172" s="12">
        <v>1.0129999999999999</v>
      </c>
      <c r="F172" s="12">
        <v>672</v>
      </c>
    </row>
    <row r="173" spans="1:6" ht="30.75" customHeight="1" x14ac:dyDescent="0.2">
      <c r="A173" s="1" t="s">
        <v>871</v>
      </c>
      <c r="B173" s="12">
        <v>0.995</v>
      </c>
      <c r="C173" s="12">
        <v>1.0049999999999999</v>
      </c>
      <c r="D173" s="12">
        <v>0.998</v>
      </c>
      <c r="E173" s="12">
        <v>1.0129999999999999</v>
      </c>
      <c r="F173" s="12">
        <v>673</v>
      </c>
    </row>
    <row r="174" spans="1:6" ht="30.75" customHeight="1" x14ac:dyDescent="0.2">
      <c r="A174" s="1" t="s">
        <v>872</v>
      </c>
      <c r="B174" s="12">
        <v>0.98699999999999999</v>
      </c>
      <c r="C174" s="12">
        <v>0.98899999999999999</v>
      </c>
      <c r="D174" s="12">
        <v>0.98699999999999999</v>
      </c>
      <c r="E174" s="12">
        <v>0.98899999999999999</v>
      </c>
      <c r="F174" s="12">
        <v>674</v>
      </c>
    </row>
    <row r="175" spans="1:6" ht="30.75" customHeight="1" x14ac:dyDescent="0.2">
      <c r="A175" s="1" t="s">
        <v>873</v>
      </c>
      <c r="B175" s="12">
        <v>0.96699999999999997</v>
      </c>
      <c r="C175" s="12">
        <v>0.96799999999999997</v>
      </c>
      <c r="D175" s="12">
        <v>0.96599999999999997</v>
      </c>
      <c r="E175" s="12">
        <v>0.96799999999999997</v>
      </c>
      <c r="F175" s="12">
        <v>675</v>
      </c>
    </row>
    <row r="176" spans="1:6" ht="30.75" customHeight="1" x14ac:dyDescent="0.2">
      <c r="A176" s="1" t="s">
        <v>874</v>
      </c>
      <c r="B176" s="12">
        <v>1.012</v>
      </c>
      <c r="C176" s="12">
        <v>1.034</v>
      </c>
      <c r="D176" s="12">
        <v>1.0289999999999999</v>
      </c>
      <c r="E176" s="12">
        <v>1.014</v>
      </c>
      <c r="F176" s="12">
        <v>676</v>
      </c>
    </row>
    <row r="177" spans="1:6" ht="30.75" customHeight="1" x14ac:dyDescent="0.2">
      <c r="A177" s="1" t="s">
        <v>877</v>
      </c>
      <c r="B177" s="12">
        <v>1.012</v>
      </c>
      <c r="C177" s="12">
        <v>1.044</v>
      </c>
      <c r="D177" s="12">
        <v>1.032</v>
      </c>
      <c r="E177" s="12">
        <v>1.014</v>
      </c>
      <c r="F177" s="12">
        <v>670</v>
      </c>
    </row>
    <row r="178" spans="1:6" ht="30.75" customHeight="1" x14ac:dyDescent="0.2">
      <c r="A178" s="1" t="s">
        <v>878</v>
      </c>
      <c r="B178" s="12">
        <v>1.012</v>
      </c>
      <c r="C178" s="12">
        <v>1.0169999999999999</v>
      </c>
      <c r="D178" s="12">
        <v>1.014</v>
      </c>
      <c r="E178" s="12">
        <v>1.014</v>
      </c>
      <c r="F178" s="12">
        <v>679</v>
      </c>
    </row>
    <row r="179" spans="1:6" ht="30.75" customHeight="1" x14ac:dyDescent="0.2">
      <c r="A179" s="1" t="s">
        <v>879</v>
      </c>
      <c r="B179" s="12">
        <v>1.012</v>
      </c>
      <c r="C179" s="12">
        <v>1.012</v>
      </c>
      <c r="D179" s="12">
        <v>1.0129999999999999</v>
      </c>
      <c r="E179" s="12">
        <v>1.014</v>
      </c>
      <c r="F179" s="12">
        <v>684</v>
      </c>
    </row>
    <row r="180" spans="1:6" ht="30.75" customHeight="1" x14ac:dyDescent="0.2">
      <c r="A180" s="1" t="s">
        <v>880</v>
      </c>
      <c r="B180" s="12">
        <v>1.012</v>
      </c>
      <c r="C180" s="12">
        <v>1.0209999999999999</v>
      </c>
      <c r="D180" s="12">
        <v>1.0189999999999999</v>
      </c>
      <c r="E180" s="12">
        <v>1.014</v>
      </c>
      <c r="F180" s="12">
        <v>683</v>
      </c>
    </row>
    <row r="181" spans="1:6" ht="30.75" customHeight="1" x14ac:dyDescent="0.2">
      <c r="A181" s="1" t="s">
        <v>881</v>
      </c>
      <c r="B181" s="12">
        <v>1.0269999999999999</v>
      </c>
      <c r="C181" s="12">
        <v>1.0369999999999999</v>
      </c>
      <c r="D181" s="12">
        <v>1.032</v>
      </c>
      <c r="E181" s="12">
        <v>1.0760000000000001</v>
      </c>
      <c r="F181" s="12">
        <v>686</v>
      </c>
    </row>
    <row r="182" spans="1:6" ht="30.75" customHeight="1" x14ac:dyDescent="0.2">
      <c r="A182" s="1" t="s">
        <v>882</v>
      </c>
      <c r="B182" s="12">
        <v>1.008</v>
      </c>
      <c r="C182" s="12">
        <v>1.03</v>
      </c>
      <c r="D182" s="12">
        <v>1.018</v>
      </c>
      <c r="E182" s="12">
        <v>1.0589999999999999</v>
      </c>
      <c r="F182" s="12">
        <v>687</v>
      </c>
    </row>
    <row r="183" spans="1:6" ht="30.75" customHeight="1" x14ac:dyDescent="0.2">
      <c r="A183" s="1" t="s">
        <v>884</v>
      </c>
      <c r="B183" s="12">
        <v>1.012</v>
      </c>
      <c r="C183" s="12">
        <v>1.022</v>
      </c>
      <c r="D183" s="12">
        <v>1.0169999999999999</v>
      </c>
      <c r="E183" s="12">
        <v>1.014</v>
      </c>
      <c r="F183" s="12">
        <v>678</v>
      </c>
    </row>
    <row r="184" spans="1:6" ht="30.75" customHeight="1" x14ac:dyDescent="0.2">
      <c r="A184" s="1" t="s">
        <v>885</v>
      </c>
      <c r="B184" s="12">
        <v>1.008</v>
      </c>
      <c r="C184" s="12">
        <v>1.0089999999999999</v>
      </c>
      <c r="D184" s="12">
        <v>1.008</v>
      </c>
      <c r="E184" s="12">
        <v>1.01</v>
      </c>
      <c r="F184" s="12">
        <v>697</v>
      </c>
    </row>
    <row r="185" spans="1:6" ht="30.75" customHeight="1" x14ac:dyDescent="0.2">
      <c r="A185" s="1" t="s">
        <v>886</v>
      </c>
      <c r="B185" s="12">
        <v>1.008</v>
      </c>
      <c r="C185" s="12">
        <v>1.01</v>
      </c>
      <c r="D185" s="12">
        <v>1.008</v>
      </c>
      <c r="E185" s="12">
        <v>1.012</v>
      </c>
      <c r="F185" s="12">
        <v>699</v>
      </c>
    </row>
    <row r="186" spans="1:6" ht="30.75" customHeight="1" x14ac:dyDescent="0.2">
      <c r="A186" s="1" t="s">
        <v>887</v>
      </c>
      <c r="B186" s="12">
        <v>1.042</v>
      </c>
      <c r="C186" s="12">
        <v>1.0429999999999999</v>
      </c>
      <c r="D186" s="12">
        <v>1.042</v>
      </c>
      <c r="E186" s="12">
        <v>1.044</v>
      </c>
      <c r="F186" s="12">
        <v>692</v>
      </c>
    </row>
    <row r="187" spans="1:6" ht="30.75" customHeight="1" x14ac:dyDescent="0.2">
      <c r="A187" s="1" t="s">
        <v>888</v>
      </c>
      <c r="B187" s="12">
        <v>1.012</v>
      </c>
      <c r="C187" s="12">
        <v>1.0149999999999999</v>
      </c>
      <c r="D187" s="12">
        <v>1.012</v>
      </c>
      <c r="E187" s="12">
        <v>1.0249999999999999</v>
      </c>
      <c r="F187" s="12">
        <v>693</v>
      </c>
    </row>
    <row r="188" spans="1:6" ht="30.75" customHeight="1" x14ac:dyDescent="0.2">
      <c r="A188" s="1" t="s">
        <v>889</v>
      </c>
      <c r="B188" s="12">
        <v>1.012</v>
      </c>
      <c r="C188" s="12">
        <v>1.022</v>
      </c>
      <c r="D188" s="12">
        <v>1.014</v>
      </c>
      <c r="E188" s="12">
        <v>1.032</v>
      </c>
      <c r="F188" s="12">
        <v>694</v>
      </c>
    </row>
    <row r="189" spans="1:6" ht="30.75" customHeight="1" x14ac:dyDescent="0.2">
      <c r="A189" s="1" t="s">
        <v>890</v>
      </c>
      <c r="B189" s="12">
        <v>1.012</v>
      </c>
      <c r="C189" s="12">
        <v>1.012</v>
      </c>
      <c r="D189" s="12">
        <v>1.0129999999999999</v>
      </c>
      <c r="E189" s="12">
        <v>1.014</v>
      </c>
      <c r="F189" s="12">
        <v>616</v>
      </c>
    </row>
    <row r="190" spans="1:6" ht="30.75" customHeight="1" x14ac:dyDescent="0.2">
      <c r="A190" s="1" t="s">
        <v>891</v>
      </c>
      <c r="B190" s="12">
        <v>1.01</v>
      </c>
      <c r="C190" s="12">
        <v>1.016</v>
      </c>
      <c r="D190" s="12">
        <v>1.01</v>
      </c>
      <c r="E190" s="12">
        <v>1.0149999999999999</v>
      </c>
      <c r="F190" s="12">
        <v>617</v>
      </c>
    </row>
    <row r="191" spans="1:6" ht="30.75" customHeight="1" x14ac:dyDescent="0.2">
      <c r="A191" s="1" t="s">
        <v>892</v>
      </c>
      <c r="B191" s="12">
        <v>1.0209999999999999</v>
      </c>
      <c r="C191" s="12">
        <v>1.026</v>
      </c>
      <c r="D191" s="12">
        <v>1.022</v>
      </c>
      <c r="E191" s="12">
        <v>1.022</v>
      </c>
      <c r="F191" s="12">
        <v>698</v>
      </c>
    </row>
    <row r="192" spans="1:6" ht="30.75" customHeight="1" x14ac:dyDescent="0.2">
      <c r="A192" s="1" t="s">
        <v>894</v>
      </c>
      <c r="B192" s="12">
        <v>1.012</v>
      </c>
      <c r="C192" s="12">
        <v>1.026</v>
      </c>
      <c r="D192" s="12">
        <v>1.0229999999999999</v>
      </c>
      <c r="E192" s="12">
        <v>1.0329999999999999</v>
      </c>
      <c r="F192" s="12">
        <v>691</v>
      </c>
    </row>
    <row r="193" spans="1:6" ht="30.75" customHeight="1" x14ac:dyDescent="0.2">
      <c r="A193" s="1" t="s">
        <v>895</v>
      </c>
      <c r="B193" s="12">
        <v>1.012</v>
      </c>
      <c r="C193" s="12">
        <v>1.008</v>
      </c>
      <c r="D193" s="12">
        <v>1.006</v>
      </c>
      <c r="E193" s="12">
        <v>1.01</v>
      </c>
      <c r="F193" s="12">
        <v>682</v>
      </c>
    </row>
    <row r="194" spans="1:6" ht="30.75" customHeight="1" x14ac:dyDescent="0.2">
      <c r="A194" s="1" t="s">
        <v>900</v>
      </c>
      <c r="B194" s="12">
        <v>1</v>
      </c>
      <c r="C194" s="12">
        <v>1</v>
      </c>
      <c r="D194" s="12">
        <v>1</v>
      </c>
      <c r="E194" s="12">
        <v>1</v>
      </c>
      <c r="F194" s="12">
        <v>601</v>
      </c>
    </row>
    <row r="195" spans="1:6" ht="30.75" customHeight="1" x14ac:dyDescent="0.2">
      <c r="A195" s="1" t="s">
        <v>902</v>
      </c>
      <c r="B195" s="12">
        <v>1.0009999999999999</v>
      </c>
      <c r="C195" s="12">
        <v>1.0009999999999999</v>
      </c>
      <c r="D195" s="12">
        <v>1.0009999999999999</v>
      </c>
      <c r="E195" s="12">
        <v>1.002</v>
      </c>
      <c r="F195" s="12" t="s">
        <v>901</v>
      </c>
    </row>
    <row r="196" spans="1:6" ht="30.75" customHeight="1" x14ac:dyDescent="0.2">
      <c r="A196" s="1" t="s">
        <v>908</v>
      </c>
      <c r="B196" s="12">
        <v>0.99099999999999999</v>
      </c>
      <c r="C196" s="12">
        <v>0.99199999999999999</v>
      </c>
      <c r="D196" s="12">
        <v>0.98399999999999999</v>
      </c>
      <c r="E196" s="12">
        <v>0.98499999999999999</v>
      </c>
      <c r="F196" s="12" t="s">
        <v>907</v>
      </c>
    </row>
    <row r="197" spans="1:6" ht="30.75" customHeight="1" x14ac:dyDescent="0.2">
      <c r="A197" s="1" t="s">
        <v>910</v>
      </c>
      <c r="B197" s="12">
        <v>0.92</v>
      </c>
      <c r="C197" s="12">
        <v>0.93200000000000005</v>
      </c>
      <c r="D197" s="12">
        <v>0.97799999999999998</v>
      </c>
      <c r="E197" s="12">
        <v>0.94899999999999995</v>
      </c>
      <c r="F197" s="12" t="s">
        <v>909</v>
      </c>
    </row>
    <row r="198" spans="1:6" ht="30.75" customHeight="1" x14ac:dyDescent="0.2">
      <c r="A198" s="1" t="s">
        <v>1475</v>
      </c>
      <c r="B198" s="12">
        <v>0.97499999999999998</v>
      </c>
      <c r="C198" s="12">
        <v>0.97899999999999998</v>
      </c>
      <c r="D198" s="12">
        <v>0.96899999999999997</v>
      </c>
      <c r="E198" s="12">
        <v>0.97599999999999998</v>
      </c>
      <c r="F198" s="12" t="s">
        <v>1476</v>
      </c>
    </row>
    <row r="199" spans="1:6" ht="30.75" customHeight="1" x14ac:dyDescent="0.2">
      <c r="A199" s="1" t="s">
        <v>912</v>
      </c>
      <c r="B199" s="12">
        <v>0.96499999999999997</v>
      </c>
      <c r="C199" s="12">
        <v>0.99</v>
      </c>
      <c r="D199" s="12">
        <v>0.98199999999999998</v>
      </c>
      <c r="E199" s="12">
        <v>0.97699999999999998</v>
      </c>
      <c r="F199" s="12" t="s">
        <v>911</v>
      </c>
    </row>
    <row r="200" spans="1:6" ht="30.75" customHeight="1" x14ac:dyDescent="0.2">
      <c r="A200" s="1" t="s">
        <v>1038</v>
      </c>
      <c r="B200" s="12">
        <v>1.012</v>
      </c>
      <c r="C200" s="12">
        <v>1.012</v>
      </c>
      <c r="D200" s="12">
        <v>1.0129999999999999</v>
      </c>
      <c r="E200" s="12">
        <v>1.014</v>
      </c>
      <c r="F200" s="12">
        <v>653</v>
      </c>
    </row>
    <row r="201" spans="1:6" ht="30.75" customHeight="1" x14ac:dyDescent="0.2">
      <c r="A201" s="1" t="s">
        <v>1039</v>
      </c>
      <c r="B201" s="12">
        <v>1.0169999999999999</v>
      </c>
      <c r="C201" s="12">
        <v>1.0189999999999999</v>
      </c>
      <c r="D201" s="12">
        <v>1.016</v>
      </c>
      <c r="E201" s="12">
        <v>1.018</v>
      </c>
      <c r="F201" s="12">
        <v>662</v>
      </c>
    </row>
    <row r="202" spans="1:6" ht="30.75" customHeight="1" x14ac:dyDescent="0.2">
      <c r="A202" s="1" t="s">
        <v>1040</v>
      </c>
      <c r="B202" s="12">
        <v>1.0429999999999999</v>
      </c>
      <c r="C202" s="12">
        <v>1.044</v>
      </c>
      <c r="D202" s="12">
        <v>1.042</v>
      </c>
      <c r="E202" s="12">
        <v>1.0429999999999999</v>
      </c>
      <c r="F202" s="12">
        <v>664</v>
      </c>
    </row>
    <row r="203" spans="1:6" ht="30.75" customHeight="1" x14ac:dyDescent="0.2">
      <c r="A203" s="1" t="s">
        <v>1041</v>
      </c>
      <c r="B203" s="12">
        <v>1.0429999999999999</v>
      </c>
      <c r="C203" s="12">
        <v>1.0449999999999999</v>
      </c>
      <c r="D203" s="12">
        <v>1.042</v>
      </c>
      <c r="E203" s="12">
        <v>1.044</v>
      </c>
      <c r="F203" s="12">
        <v>615</v>
      </c>
    </row>
    <row r="204" spans="1:6" ht="30.75" customHeight="1" x14ac:dyDescent="0.2">
      <c r="A204" s="1" t="s">
        <v>1042</v>
      </c>
      <c r="B204" s="12">
        <v>1.012</v>
      </c>
      <c r="C204" s="12">
        <v>1.012</v>
      </c>
      <c r="D204" s="12">
        <v>1.0129999999999999</v>
      </c>
      <c r="E204" s="12">
        <v>1.014</v>
      </c>
      <c r="F204" s="12">
        <v>622</v>
      </c>
    </row>
    <row r="205" spans="1:6" ht="30.75" customHeight="1" x14ac:dyDescent="0.2">
      <c r="A205" s="1" t="s">
        <v>1043</v>
      </c>
      <c r="B205" s="12">
        <v>1.012</v>
      </c>
      <c r="C205" s="12">
        <v>1.012</v>
      </c>
      <c r="D205" s="12">
        <v>1.0129999999999999</v>
      </c>
      <c r="E205" s="12">
        <v>1.014</v>
      </c>
      <c r="F205" s="220" t="s">
        <v>1474</v>
      </c>
    </row>
    <row r="206" spans="1:6" ht="30.75" customHeight="1" x14ac:dyDescent="0.2">
      <c r="A206" s="1" t="s">
        <v>1044</v>
      </c>
      <c r="B206" s="12">
        <v>1.012</v>
      </c>
      <c r="C206" s="12">
        <v>1.012</v>
      </c>
      <c r="D206" s="12">
        <v>1.0129999999999999</v>
      </c>
      <c r="E206" s="12">
        <v>1.014</v>
      </c>
      <c r="F206" s="12">
        <v>660</v>
      </c>
    </row>
    <row r="207" spans="1:6" ht="30.75" customHeight="1" x14ac:dyDescent="0.2">
      <c r="A207" s="1" t="s">
        <v>1045</v>
      </c>
      <c r="B207" s="12">
        <v>1.016</v>
      </c>
      <c r="C207" s="12">
        <v>1.024</v>
      </c>
      <c r="D207" s="12">
        <v>1.018</v>
      </c>
      <c r="E207" s="12">
        <v>1.028</v>
      </c>
      <c r="F207" s="12">
        <v>680</v>
      </c>
    </row>
    <row r="208" spans="1:6" ht="30.75" customHeight="1" x14ac:dyDescent="0.2">
      <c r="A208" s="1" t="s">
        <v>1046</v>
      </c>
      <c r="B208" s="12">
        <v>1.012</v>
      </c>
      <c r="C208" s="12">
        <v>1.012</v>
      </c>
      <c r="D208" s="12">
        <v>1.0129999999999999</v>
      </c>
      <c r="E208" s="12">
        <v>1.014</v>
      </c>
      <c r="F208" s="12">
        <v>624</v>
      </c>
    </row>
    <row r="209" spans="1:6" ht="30.75" customHeight="1" x14ac:dyDescent="0.2">
      <c r="A209" s="1" t="s">
        <v>1047</v>
      </c>
      <c r="B209" s="12">
        <v>1.012</v>
      </c>
      <c r="C209" s="12">
        <v>1.012</v>
      </c>
      <c r="D209" s="12">
        <v>1.0129999999999999</v>
      </c>
      <c r="E209" s="12">
        <v>1.014</v>
      </c>
      <c r="F209" s="12">
        <v>626</v>
      </c>
    </row>
    <row r="210" spans="1:6" ht="30.75" customHeight="1" x14ac:dyDescent="0.2">
      <c r="A210" s="1" t="s">
        <v>1048</v>
      </c>
      <c r="B210" s="12">
        <v>1.012</v>
      </c>
      <c r="C210" s="12">
        <v>1.012</v>
      </c>
      <c r="D210" s="12">
        <v>1.0129999999999999</v>
      </c>
      <c r="E210" s="12">
        <v>1.014</v>
      </c>
      <c r="F210" s="12">
        <v>696</v>
      </c>
    </row>
    <row r="211" spans="1:6" ht="30.75" customHeight="1" x14ac:dyDescent="0.2">
      <c r="A211" s="1" t="s">
        <v>1049</v>
      </c>
      <c r="B211" s="12">
        <v>1.012</v>
      </c>
      <c r="C211" s="12">
        <v>1.012</v>
      </c>
      <c r="D211" s="12">
        <v>1.0129999999999999</v>
      </c>
      <c r="E211" s="12">
        <v>1.014</v>
      </c>
      <c r="F211" s="12">
        <v>623</v>
      </c>
    </row>
    <row r="212" spans="1:6" ht="30.75" customHeight="1" x14ac:dyDescent="0.2">
      <c r="A212" s="1" t="s">
        <v>1052</v>
      </c>
      <c r="B212" s="12">
        <v>1</v>
      </c>
      <c r="C212" s="12">
        <v>1</v>
      </c>
      <c r="D212" s="12">
        <v>1</v>
      </c>
      <c r="E212" s="12">
        <v>1</v>
      </c>
      <c r="F212" s="12">
        <v>612</v>
      </c>
    </row>
    <row r="213" spans="1:6" ht="30.75" customHeight="1" x14ac:dyDescent="0.2">
      <c r="A213" s="1" t="s">
        <v>1473</v>
      </c>
      <c r="B213" s="12">
        <v>1.012</v>
      </c>
      <c r="C213" s="12">
        <v>1.012</v>
      </c>
      <c r="D213" s="12">
        <v>1.0129999999999999</v>
      </c>
      <c r="E213" s="12">
        <v>1.014</v>
      </c>
      <c r="F213" s="12">
        <v>631</v>
      </c>
    </row>
  </sheetData>
  <autoFilter ref="A26:XFD128" xr:uid="{00000000-0009-0000-0000-000007000000}"/>
  <mergeCells count="10">
    <mergeCell ref="A2:E2"/>
    <mergeCell ref="B9:E9"/>
    <mergeCell ref="A3:E3"/>
    <mergeCell ref="A4:A5"/>
    <mergeCell ref="A132:F132"/>
    <mergeCell ref="A12:F12"/>
    <mergeCell ref="A13:F13"/>
    <mergeCell ref="A131:F131"/>
    <mergeCell ref="A24:F24"/>
    <mergeCell ref="A25:F25"/>
  </mergeCells>
  <phoneticPr fontId="9"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tabSelected="1" topLeftCell="A4" zoomScale="80" zoomScaleNormal="80" zoomScaleSheetLayoutView="100" workbookViewId="0">
      <selection activeCell="I24" sqref="I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6" width="15.5703125" style="2" customWidth="1"/>
    <col min="17" max="18" width="13.7109375" style="2" customWidth="1"/>
    <col min="19" max="19" width="15.5703125" style="2" customWidth="1"/>
    <col min="20" max="16384" width="9.140625" style="2"/>
  </cols>
  <sheetData>
    <row r="1" spans="1:16" ht="100.5" customHeight="1" x14ac:dyDescent="0.2">
      <c r="A1" s="16" t="s">
        <v>93</v>
      </c>
      <c r="B1" s="16"/>
      <c r="C1" s="16"/>
      <c r="D1" s="16"/>
      <c r="G1" s="25"/>
      <c r="H1" s="290" t="s">
        <v>758</v>
      </c>
      <c r="I1" s="291"/>
    </row>
    <row r="2" spans="1:16" ht="27.75" customHeight="1" x14ac:dyDescent="0.2">
      <c r="A2" s="286" t="s">
        <v>757</v>
      </c>
      <c r="B2" s="287"/>
      <c r="C2" s="287"/>
      <c r="D2" s="287"/>
      <c r="E2" s="288"/>
      <c r="F2" s="288"/>
      <c r="G2" s="288"/>
      <c r="H2" s="288"/>
      <c r="I2" s="288"/>
      <c r="J2" s="288"/>
      <c r="K2" s="288"/>
      <c r="L2" s="288"/>
      <c r="M2" s="288"/>
      <c r="N2" s="288"/>
      <c r="O2" s="288"/>
      <c r="P2" s="289"/>
    </row>
    <row r="3" spans="1:16" ht="17.25" customHeight="1" x14ac:dyDescent="0.2">
      <c r="A3" s="16"/>
      <c r="B3" s="16"/>
      <c r="C3" s="16"/>
      <c r="D3" s="16"/>
      <c r="G3" s="25"/>
    </row>
    <row r="4" spans="1:16" s="11" customFormat="1" ht="25.5" customHeight="1" x14ac:dyDescent="0.2">
      <c r="A4" s="254" t="str">
        <f>Overview!B4&amp; " - Effective from "&amp;Overview!D4&amp;" - "&amp;Overview!E4&amp;" new designated EHV charges"</f>
        <v>SP Manweb - Effective from 1 April 2020 - Final new designated EHV charges</v>
      </c>
      <c r="B4" s="255"/>
      <c r="C4" s="255"/>
      <c r="D4" s="255"/>
      <c r="E4" s="255"/>
      <c r="F4" s="255"/>
      <c r="G4" s="255"/>
      <c r="H4" s="255"/>
      <c r="I4" s="255"/>
      <c r="J4" s="255"/>
      <c r="K4" s="255"/>
      <c r="L4" s="255"/>
      <c r="M4" s="255"/>
      <c r="N4" s="255"/>
      <c r="O4" s="255"/>
      <c r="P4" s="256"/>
    </row>
    <row r="5" spans="1:16" ht="69.75" customHeight="1" x14ac:dyDescent="0.2">
      <c r="A5" s="30" t="s">
        <v>761</v>
      </c>
      <c r="B5" s="30" t="s">
        <v>530</v>
      </c>
      <c r="C5" s="30" t="s">
        <v>494</v>
      </c>
      <c r="D5" s="30" t="s">
        <v>495</v>
      </c>
      <c r="E5" s="30" t="s">
        <v>531</v>
      </c>
      <c r="F5" s="30" t="s">
        <v>494</v>
      </c>
      <c r="G5" s="30" t="s">
        <v>496</v>
      </c>
      <c r="H5" s="83" t="s">
        <v>206</v>
      </c>
      <c r="I5" s="83" t="str">
        <f>'Annex 2 EHV charges'!H10</f>
        <v>Import
Super Red
unit charge
(p/kWh)</v>
      </c>
      <c r="J5" s="83" t="str">
        <f>'Annex 2 EHV charges'!I10</f>
        <v>Import
fixed charge
(p/day)</v>
      </c>
      <c r="K5" s="83" t="str">
        <f>'Annex 2 EHV charges'!J10</f>
        <v>Import
capacity charge
(p/kVA/day)</v>
      </c>
      <c r="L5" s="83" t="str">
        <f>'Annex 2 EHV charges'!K10</f>
        <v>Import
exceeded capacity charge
(p/kVA/day)</v>
      </c>
      <c r="M5" s="83" t="str">
        <f>'Annex 2 EHV charges'!L10</f>
        <v>Export
Super Red
unit charge
(p/kWh)</v>
      </c>
      <c r="N5" s="83" t="str">
        <f>'Annex 2 EHV charges'!M10</f>
        <v>Export
fixed charge
(p/day)</v>
      </c>
      <c r="O5" s="83" t="str">
        <f>'Annex 2 EHV charges'!N10</f>
        <v>Export
capacity charge
(p/kVA/day)</v>
      </c>
      <c r="P5" s="83" t="str">
        <f>'Annex 2 EHV charges'!O10</f>
        <v>Export
exceeded capacity charge
(p/kVA/day)</v>
      </c>
    </row>
    <row r="6" spans="1:16" ht="22.5" customHeight="1" x14ac:dyDescent="0.2">
      <c r="A6" s="53" t="s">
        <v>1478</v>
      </c>
      <c r="B6" s="53" t="s">
        <v>509</v>
      </c>
      <c r="C6" s="53">
        <v>895</v>
      </c>
      <c r="D6" s="207">
        <v>1300060785462</v>
      </c>
      <c r="E6" s="54" t="s">
        <v>510</v>
      </c>
      <c r="F6" s="36">
        <v>696</v>
      </c>
      <c r="G6" s="207">
        <v>1300060785453</v>
      </c>
      <c r="H6" s="55" t="s">
        <v>1048</v>
      </c>
      <c r="I6" s="208">
        <v>0</v>
      </c>
      <c r="J6" s="208">
        <v>1563.17</v>
      </c>
      <c r="K6" s="208"/>
      <c r="L6" s="208"/>
      <c r="M6" s="209">
        <v>0</v>
      </c>
      <c r="N6" s="209">
        <v>23614.98</v>
      </c>
      <c r="O6" s="209">
        <v>0.05</v>
      </c>
      <c r="P6" s="208">
        <v>0.05</v>
      </c>
    </row>
    <row r="7" spans="1:16" ht="22.5" customHeight="1" x14ac:dyDescent="0.2">
      <c r="A7" s="53" t="s">
        <v>1478</v>
      </c>
      <c r="B7" s="53" t="s">
        <v>511</v>
      </c>
      <c r="C7" s="53">
        <v>858</v>
      </c>
      <c r="D7" s="207">
        <v>1300060845962</v>
      </c>
      <c r="E7" s="54" t="s">
        <v>520</v>
      </c>
      <c r="F7" s="36">
        <v>612</v>
      </c>
      <c r="G7" s="207">
        <v>1300060845971</v>
      </c>
      <c r="H7" s="55" t="s">
        <v>1052</v>
      </c>
      <c r="I7" s="208">
        <v>0</v>
      </c>
      <c r="J7" s="208">
        <v>2601.96</v>
      </c>
      <c r="K7" s="208"/>
      <c r="L7" s="208"/>
      <c r="M7" s="209">
        <v>0</v>
      </c>
      <c r="N7" s="209">
        <v>7267.61</v>
      </c>
      <c r="O7" s="209">
        <v>0.05</v>
      </c>
      <c r="P7" s="208">
        <v>0.05</v>
      </c>
    </row>
    <row r="8" spans="1:16" ht="22.5" customHeight="1" x14ac:dyDescent="0.2">
      <c r="A8" s="53" t="s">
        <v>1478</v>
      </c>
      <c r="B8" s="53" t="s">
        <v>512</v>
      </c>
      <c r="C8" s="53">
        <v>916</v>
      </c>
      <c r="D8" s="207">
        <v>1300060914180</v>
      </c>
      <c r="E8" s="54" t="s">
        <v>521</v>
      </c>
      <c r="F8" s="36">
        <v>631</v>
      </c>
      <c r="G8" s="207">
        <v>1300060914190</v>
      </c>
      <c r="H8" s="55" t="s">
        <v>1473</v>
      </c>
      <c r="I8" s="208">
        <v>0</v>
      </c>
      <c r="J8" s="208">
        <v>68.06</v>
      </c>
      <c r="K8" s="208">
        <v>3.44</v>
      </c>
      <c r="L8" s="208">
        <v>3.44</v>
      </c>
      <c r="M8" s="209">
        <v>-0.95099999999999996</v>
      </c>
      <c r="N8" s="209">
        <v>1601.58</v>
      </c>
      <c r="O8" s="209">
        <v>0.05</v>
      </c>
      <c r="P8" s="208">
        <v>0.05</v>
      </c>
    </row>
    <row r="9" spans="1:16" ht="22.5" customHeight="1" x14ac:dyDescent="0.2">
      <c r="A9" s="53" t="s">
        <v>1478</v>
      </c>
      <c r="B9" s="53" t="s">
        <v>513</v>
      </c>
      <c r="C9" s="53" t="s">
        <v>1479</v>
      </c>
      <c r="D9" s="207">
        <v>1300060928379</v>
      </c>
      <c r="E9" s="54" t="s">
        <v>522</v>
      </c>
      <c r="F9" s="36" t="s">
        <v>1480</v>
      </c>
      <c r="G9" s="207">
        <v>1300060928388</v>
      </c>
      <c r="H9" s="55" t="s">
        <v>1481</v>
      </c>
      <c r="I9" s="208">
        <v>0.28499999999999998</v>
      </c>
      <c r="J9" s="208">
        <v>801.87</v>
      </c>
      <c r="K9" s="208">
        <v>2.56</v>
      </c>
      <c r="L9" s="208">
        <v>2.56</v>
      </c>
      <c r="M9" s="209">
        <v>-0.29199999999999998</v>
      </c>
      <c r="N9" s="209">
        <v>4745.76</v>
      </c>
      <c r="O9" s="209">
        <v>0.05</v>
      </c>
      <c r="P9" s="208">
        <v>0.05</v>
      </c>
    </row>
    <row r="10" spans="1:16" ht="22.5" customHeight="1" x14ac:dyDescent="0.2">
      <c r="A10" s="53" t="s">
        <v>1478</v>
      </c>
      <c r="B10" s="53" t="s">
        <v>514</v>
      </c>
      <c r="C10" s="53">
        <v>315</v>
      </c>
      <c r="D10" s="207">
        <v>1300035359725</v>
      </c>
      <c r="E10" s="54" t="s">
        <v>523</v>
      </c>
      <c r="F10" s="36">
        <v>725</v>
      </c>
      <c r="G10" s="207">
        <v>1300060729565</v>
      </c>
      <c r="H10" s="55" t="s">
        <v>924</v>
      </c>
      <c r="I10" s="208">
        <v>0.29399999999999998</v>
      </c>
      <c r="J10" s="208">
        <v>211.59</v>
      </c>
      <c r="K10" s="208">
        <v>9.73</v>
      </c>
      <c r="L10" s="208">
        <v>9.73</v>
      </c>
      <c r="M10" s="209">
        <v>0</v>
      </c>
      <c r="N10" s="209">
        <v>52.3</v>
      </c>
      <c r="O10" s="209">
        <v>0.05</v>
      </c>
      <c r="P10" s="208">
        <v>0.05</v>
      </c>
    </row>
    <row r="11" spans="1:16" ht="22.5" customHeight="1" x14ac:dyDescent="0.2">
      <c r="A11" s="53" t="s">
        <v>1478</v>
      </c>
      <c r="B11" s="53" t="s">
        <v>515</v>
      </c>
      <c r="C11" s="53">
        <v>301</v>
      </c>
      <c r="D11" s="207">
        <v>1300035349160</v>
      </c>
      <c r="E11" s="54" t="s">
        <v>524</v>
      </c>
      <c r="F11" s="54"/>
      <c r="G11" s="207"/>
      <c r="H11" s="55" t="s">
        <v>1482</v>
      </c>
      <c r="I11" s="208">
        <v>1.542</v>
      </c>
      <c r="J11" s="208">
        <v>211.58</v>
      </c>
      <c r="K11" s="208">
        <v>3.3</v>
      </c>
      <c r="L11" s="208">
        <v>3.3</v>
      </c>
      <c r="M11" s="209"/>
      <c r="N11" s="209"/>
      <c r="O11" s="209"/>
      <c r="P11" s="208"/>
    </row>
    <row r="12" spans="1:16" ht="22.5" customHeight="1" x14ac:dyDescent="0.2">
      <c r="A12" s="53"/>
      <c r="B12" s="53" t="s">
        <v>516</v>
      </c>
      <c r="C12" s="53"/>
      <c r="D12" s="207"/>
      <c r="E12" s="54" t="s">
        <v>525</v>
      </c>
      <c r="F12" s="54"/>
      <c r="G12" s="207"/>
      <c r="H12" s="55"/>
      <c r="I12" s="208"/>
      <c r="J12" s="208"/>
      <c r="K12" s="208"/>
      <c r="L12" s="208"/>
      <c r="M12" s="209"/>
      <c r="N12" s="209"/>
      <c r="O12" s="209"/>
      <c r="P12" s="208"/>
    </row>
    <row r="13" spans="1:16" ht="22.5" customHeight="1" x14ac:dyDescent="0.2">
      <c r="A13" s="53"/>
      <c r="B13" s="53" t="s">
        <v>517</v>
      </c>
      <c r="C13" s="53"/>
      <c r="D13" s="207"/>
      <c r="E13" s="54" t="s">
        <v>526</v>
      </c>
      <c r="F13" s="54"/>
      <c r="G13" s="207"/>
      <c r="H13" s="55"/>
      <c r="I13" s="208"/>
      <c r="J13" s="208"/>
      <c r="K13" s="208"/>
      <c r="L13" s="208"/>
      <c r="M13" s="209"/>
      <c r="N13" s="209"/>
      <c r="O13" s="209"/>
      <c r="P13" s="208"/>
    </row>
    <row r="14" spans="1:16" ht="22.5" customHeight="1" x14ac:dyDescent="0.2">
      <c r="A14" s="53"/>
      <c r="B14" s="210" t="s">
        <v>518</v>
      </c>
      <c r="C14" s="53"/>
      <c r="D14" s="207"/>
      <c r="E14" s="54" t="s">
        <v>527</v>
      </c>
      <c r="F14" s="54"/>
      <c r="G14" s="207"/>
      <c r="H14" s="55"/>
      <c r="I14" s="208"/>
      <c r="J14" s="208"/>
      <c r="K14" s="208"/>
      <c r="L14" s="208"/>
      <c r="M14" s="209"/>
      <c r="N14" s="209"/>
      <c r="O14" s="209"/>
      <c r="P14" s="208"/>
    </row>
    <row r="15" spans="1:16" ht="22.5" customHeight="1" x14ac:dyDescent="0.2">
      <c r="A15" s="53"/>
      <c r="B15" s="210" t="s">
        <v>519</v>
      </c>
      <c r="C15" s="53"/>
      <c r="D15" s="207"/>
      <c r="E15" s="54" t="s">
        <v>528</v>
      </c>
      <c r="F15" s="54"/>
      <c r="G15" s="207"/>
      <c r="H15" s="55"/>
      <c r="I15" s="208"/>
      <c r="J15" s="208"/>
      <c r="K15" s="208"/>
      <c r="L15" s="208"/>
      <c r="M15" s="209"/>
      <c r="N15" s="209"/>
      <c r="O15" s="209"/>
      <c r="P15" s="208"/>
    </row>
    <row r="17" spans="1:18" ht="27.75" customHeight="1" x14ac:dyDescent="0.2">
      <c r="A17" s="254" t="str">
        <f>Overview!B4&amp; " - Effective from "&amp;Overview!D4&amp;" - "&amp;Overview!E4&amp;" new designated EHV line loss factors"</f>
        <v>SP Manweb - Effective from 1 April 2020 - Final new designated EHV line loss factors</v>
      </c>
      <c r="B17" s="255"/>
      <c r="C17" s="255"/>
      <c r="D17" s="255"/>
      <c r="E17" s="255"/>
      <c r="F17" s="255"/>
      <c r="G17" s="255"/>
      <c r="H17" s="255"/>
      <c r="I17" s="255"/>
      <c r="J17" s="255"/>
      <c r="K17" s="255"/>
      <c r="L17" s="255"/>
      <c r="M17" s="255"/>
      <c r="N17" s="255"/>
      <c r="O17" s="255"/>
      <c r="P17" s="255"/>
      <c r="Q17" s="255"/>
      <c r="R17" s="256"/>
    </row>
    <row r="18" spans="1:18" ht="62.25" customHeight="1" x14ac:dyDescent="0.2">
      <c r="A18" s="30" t="s">
        <v>761</v>
      </c>
      <c r="B18" s="30" t="s">
        <v>530</v>
      </c>
      <c r="C18" s="30" t="s">
        <v>494</v>
      </c>
      <c r="D18" s="30" t="s">
        <v>495</v>
      </c>
      <c r="E18" s="30" t="s">
        <v>531</v>
      </c>
      <c r="F18" s="30" t="s">
        <v>494</v>
      </c>
      <c r="G18" s="30" t="s">
        <v>496</v>
      </c>
      <c r="H18" s="83" t="s">
        <v>206</v>
      </c>
      <c r="I18" s="33" t="s">
        <v>669</v>
      </c>
      <c r="J18" s="33" t="s">
        <v>668</v>
      </c>
      <c r="K18" s="33" t="s">
        <v>670</v>
      </c>
      <c r="L18" s="33" t="s">
        <v>671</v>
      </c>
      <c r="M18" s="33" t="s">
        <v>672</v>
      </c>
      <c r="N18" s="35" t="s">
        <v>673</v>
      </c>
      <c r="O18" s="35" t="s">
        <v>674</v>
      </c>
      <c r="P18" s="35" t="s">
        <v>675</v>
      </c>
      <c r="Q18" s="35" t="s">
        <v>676</v>
      </c>
      <c r="R18" s="35" t="s">
        <v>677</v>
      </c>
    </row>
    <row r="19" spans="1:18" ht="22.5" customHeight="1" x14ac:dyDescent="0.2">
      <c r="A19" s="53" t="str">
        <f>A6</f>
        <v>01/04/2020</v>
      </c>
      <c r="B19" s="53" t="s">
        <v>185</v>
      </c>
      <c r="C19" s="53">
        <f>C6</f>
        <v>895</v>
      </c>
      <c r="D19" s="207">
        <f>D6</f>
        <v>1300060785462</v>
      </c>
      <c r="E19" s="54" t="s">
        <v>196</v>
      </c>
      <c r="F19" s="36">
        <f>F6</f>
        <v>696</v>
      </c>
      <c r="G19" s="207">
        <f>G6</f>
        <v>1300060785453</v>
      </c>
      <c r="H19" s="37" t="str">
        <f>H6</f>
        <v>Brenig Wind Farm</v>
      </c>
      <c r="I19" s="211">
        <f>VLOOKUP($H19,'Annex 5 LLFs'!$A$27:$F$129,2,0)</f>
        <v>1.016</v>
      </c>
      <c r="J19" s="211">
        <f>VLOOKUP($H19,'Annex 5 LLFs'!$A$27:$F$129,3,0)</f>
        <v>1.018</v>
      </c>
      <c r="K19" s="211">
        <f>VLOOKUP($H19,'Annex 5 LLFs'!$A$27:$F$129,4,0)</f>
        <v>1.02</v>
      </c>
      <c r="L19" s="211">
        <f>VLOOKUP($H19,'Annex 5 LLFs'!$A$27:$F$129,5,0)</f>
        <v>1.0209999999999999</v>
      </c>
      <c r="M19" s="32"/>
      <c r="N19" s="213">
        <f>VLOOKUP($H19,'Annex 5 LLFs'!$A$134:$E$213,2,0)</f>
        <v>1.012</v>
      </c>
      <c r="O19" s="213">
        <f>VLOOKUP($H19,'Annex 5 LLFs'!$A$134:$E$213,3,0)</f>
        <v>1.012</v>
      </c>
      <c r="P19" s="213">
        <f>VLOOKUP($H19,'Annex 5 LLFs'!$A$134:$E$213,4,0)</f>
        <v>1.0129999999999999</v>
      </c>
      <c r="Q19" s="213">
        <f>VLOOKUP($H19,'Annex 5 LLFs'!$A$134:$E$213,5,0)</f>
        <v>1.014</v>
      </c>
      <c r="R19" s="34"/>
    </row>
    <row r="20" spans="1:18" ht="22.5" customHeight="1" x14ac:dyDescent="0.2">
      <c r="A20" s="53" t="str">
        <f t="shared" ref="A20:A24" si="0">A7</f>
        <v>01/04/2020</v>
      </c>
      <c r="B20" s="53" t="s">
        <v>186</v>
      </c>
      <c r="C20" s="53">
        <f t="shared" ref="C20:D20" si="1">C7</f>
        <v>858</v>
      </c>
      <c r="D20" s="207">
        <f t="shared" si="1"/>
        <v>1300060845962</v>
      </c>
      <c r="E20" s="54" t="s">
        <v>197</v>
      </c>
      <c r="F20" s="36">
        <f t="shared" ref="F20:H20" si="2">F7</f>
        <v>612</v>
      </c>
      <c r="G20" s="207">
        <f t="shared" si="2"/>
        <v>1300060845971</v>
      </c>
      <c r="H20" s="37" t="str">
        <f t="shared" si="2"/>
        <v>Clocaenog Wind farm</v>
      </c>
      <c r="I20" s="211">
        <f>VLOOKUP($H20,'Annex 5 LLFs'!$A$27:$F$129,2,0)</f>
        <v>1.0029999999999999</v>
      </c>
      <c r="J20" s="211">
        <f>VLOOKUP($H20,'Annex 5 LLFs'!$A$27:$F$129,3,0)</f>
        <v>1.0049999999999999</v>
      </c>
      <c r="K20" s="211">
        <f>VLOOKUP($H20,'Annex 5 LLFs'!$A$27:$F$129,4,0)</f>
        <v>1.006</v>
      </c>
      <c r="L20" s="211">
        <f>VLOOKUP($H20,'Annex 5 LLFs'!$A$27:$F$129,5,0)</f>
        <v>1.006</v>
      </c>
      <c r="M20" s="32"/>
      <c r="N20" s="213">
        <f>VLOOKUP($H20,'Annex 5 LLFs'!$A$134:$E$213,2,0)</f>
        <v>1</v>
      </c>
      <c r="O20" s="213">
        <f>VLOOKUP($H20,'Annex 5 LLFs'!$A$134:$E$213,3,0)</f>
        <v>1</v>
      </c>
      <c r="P20" s="213">
        <f>VLOOKUP($H20,'Annex 5 LLFs'!$A$134:$E$213,4,0)</f>
        <v>1</v>
      </c>
      <c r="Q20" s="213">
        <f>VLOOKUP($H20,'Annex 5 LLFs'!$A$134:$E$213,5,0)</f>
        <v>1</v>
      </c>
      <c r="R20" s="34"/>
    </row>
    <row r="21" spans="1:18" ht="22.5" customHeight="1" x14ac:dyDescent="0.2">
      <c r="A21" s="53" t="str">
        <f t="shared" si="0"/>
        <v>01/04/2020</v>
      </c>
      <c r="B21" s="53" t="s">
        <v>187</v>
      </c>
      <c r="C21" s="53">
        <f t="shared" ref="C21:D21" si="3">C8</f>
        <v>916</v>
      </c>
      <c r="D21" s="207">
        <f t="shared" si="3"/>
        <v>1300060914180</v>
      </c>
      <c r="E21" s="54" t="s">
        <v>198</v>
      </c>
      <c r="F21" s="36">
        <f t="shared" ref="F21:H21" si="4">F8</f>
        <v>631</v>
      </c>
      <c r="G21" s="207">
        <f t="shared" si="4"/>
        <v>1300060914190</v>
      </c>
      <c r="H21" s="37" t="str">
        <f t="shared" si="4"/>
        <v>ERF Way STOR</v>
      </c>
      <c r="I21" s="211">
        <v>1.016</v>
      </c>
      <c r="J21" s="211">
        <v>1.018</v>
      </c>
      <c r="K21" s="212">
        <v>1.02</v>
      </c>
      <c r="L21" s="212">
        <v>1.0209999999999999</v>
      </c>
      <c r="M21" s="32"/>
      <c r="N21" s="213">
        <v>1.012</v>
      </c>
      <c r="O21" s="213">
        <v>1.012</v>
      </c>
      <c r="P21" s="213">
        <v>1.0129999999999999</v>
      </c>
      <c r="Q21" s="213">
        <v>1.014</v>
      </c>
      <c r="R21" s="34"/>
    </row>
    <row r="22" spans="1:18" ht="22.5" customHeight="1" x14ac:dyDescent="0.2">
      <c r="A22" s="53" t="str">
        <f t="shared" si="0"/>
        <v>01/04/2020</v>
      </c>
      <c r="B22" s="53" t="s">
        <v>188</v>
      </c>
      <c r="C22" s="53" t="str">
        <f t="shared" ref="C22:D23" si="5">C9</f>
        <v>917</v>
      </c>
      <c r="D22" s="207">
        <f t="shared" si="5"/>
        <v>1300060928379</v>
      </c>
      <c r="E22" s="54" t="s">
        <v>199</v>
      </c>
      <c r="F22" s="36" t="str">
        <f t="shared" ref="F22:H24" si="6">F9</f>
        <v>632</v>
      </c>
      <c r="G22" s="207">
        <f t="shared" si="6"/>
        <v>1300060928388</v>
      </c>
      <c r="H22" s="37" t="str">
        <f t="shared" si="6"/>
        <v>Hooton Bio Mass</v>
      </c>
      <c r="I22" s="211">
        <v>1.016</v>
      </c>
      <c r="J22" s="211">
        <v>1.018</v>
      </c>
      <c r="K22" s="212">
        <v>1.02</v>
      </c>
      <c r="L22" s="212">
        <v>1.0209999999999999</v>
      </c>
      <c r="M22" s="32"/>
      <c r="N22" s="213">
        <v>1.012</v>
      </c>
      <c r="O22" s="213">
        <v>1.012</v>
      </c>
      <c r="P22" s="213">
        <v>1.0129999999999999</v>
      </c>
      <c r="Q22" s="213">
        <v>1.014</v>
      </c>
      <c r="R22" s="34"/>
    </row>
    <row r="23" spans="1:18" ht="22.5" customHeight="1" x14ac:dyDescent="0.2">
      <c r="A23" s="53" t="str">
        <f t="shared" si="0"/>
        <v>01/04/2020</v>
      </c>
      <c r="B23" s="53" t="s">
        <v>189</v>
      </c>
      <c r="C23" s="53">
        <f t="shared" si="5"/>
        <v>315</v>
      </c>
      <c r="D23" s="207">
        <f t="shared" si="5"/>
        <v>1300035359725</v>
      </c>
      <c r="E23" s="54" t="s">
        <v>200</v>
      </c>
      <c r="F23" s="36">
        <f t="shared" si="6"/>
        <v>725</v>
      </c>
      <c r="G23" s="207">
        <f t="shared" si="6"/>
        <v>1300060729565</v>
      </c>
      <c r="H23" s="37" t="str">
        <f t="shared" si="6"/>
        <v>UU Water Plc - Sutton Hall</v>
      </c>
      <c r="I23" s="211">
        <v>1.024</v>
      </c>
      <c r="J23" s="211">
        <v>1.026</v>
      </c>
      <c r="K23" s="211">
        <v>1.0289999999999999</v>
      </c>
      <c r="L23" s="211">
        <v>1.0309999999999999</v>
      </c>
      <c r="M23" s="32"/>
      <c r="N23" s="213">
        <v>1.024</v>
      </c>
      <c r="O23" s="213">
        <v>1.026</v>
      </c>
      <c r="P23" s="213">
        <v>1.0289999999999999</v>
      </c>
      <c r="Q23" s="213">
        <v>1.0309999999999999</v>
      </c>
      <c r="R23" s="34"/>
    </row>
    <row r="24" spans="1:18" ht="22.5" customHeight="1" x14ac:dyDescent="0.2">
      <c r="A24" s="53" t="str">
        <f t="shared" si="0"/>
        <v>01/04/2020</v>
      </c>
      <c r="B24" s="53" t="s">
        <v>190</v>
      </c>
      <c r="C24" s="210"/>
      <c r="D24" s="207"/>
      <c r="E24" s="54" t="s">
        <v>201</v>
      </c>
      <c r="F24" s="36">
        <f t="shared" si="6"/>
        <v>0</v>
      </c>
      <c r="G24" s="207">
        <f t="shared" si="6"/>
        <v>0</v>
      </c>
      <c r="H24" s="37" t="str">
        <f t="shared" si="6"/>
        <v>Amerdale Ltd</v>
      </c>
      <c r="I24" s="211">
        <v>1.024</v>
      </c>
      <c r="J24" s="211">
        <v>1.026</v>
      </c>
      <c r="K24" s="211">
        <v>1.0289999999999999</v>
      </c>
      <c r="L24" s="211">
        <v>1.0309999999999999</v>
      </c>
      <c r="M24" s="32"/>
      <c r="N24" s="213"/>
      <c r="O24" s="213"/>
      <c r="P24" s="213"/>
      <c r="Q24" s="213"/>
      <c r="R24" s="34"/>
    </row>
    <row r="25" spans="1:18" ht="22.5" customHeight="1" x14ac:dyDescent="0.2">
      <c r="A25" s="210"/>
      <c r="B25" s="53" t="s">
        <v>191</v>
      </c>
      <c r="C25" s="210"/>
      <c r="D25" s="207"/>
      <c r="E25" s="54" t="s">
        <v>202</v>
      </c>
      <c r="F25" s="222"/>
      <c r="G25" s="207"/>
      <c r="H25" s="223"/>
      <c r="I25" s="211"/>
      <c r="J25" s="211"/>
      <c r="K25" s="212"/>
      <c r="L25" s="212"/>
      <c r="M25" s="32"/>
      <c r="N25" s="213"/>
      <c r="O25" s="213"/>
      <c r="P25" s="213"/>
      <c r="Q25" s="213"/>
      <c r="R25" s="34"/>
    </row>
    <row r="26" spans="1:18" ht="22.5" customHeight="1" x14ac:dyDescent="0.2">
      <c r="A26" s="210"/>
      <c r="B26" s="53" t="s">
        <v>192</v>
      </c>
      <c r="C26" s="210"/>
      <c r="D26" s="207"/>
      <c r="E26" s="54" t="s">
        <v>203</v>
      </c>
      <c r="F26" s="222"/>
      <c r="G26" s="207"/>
      <c r="H26" s="223"/>
      <c r="I26" s="211"/>
      <c r="J26" s="211"/>
      <c r="K26" s="212"/>
      <c r="L26" s="212"/>
      <c r="M26" s="32"/>
      <c r="N26" s="213"/>
      <c r="O26" s="213"/>
      <c r="P26" s="213"/>
      <c r="Q26" s="213"/>
      <c r="R26" s="34"/>
    </row>
    <row r="27" spans="1:18" ht="22.5" customHeight="1" x14ac:dyDescent="0.2">
      <c r="A27" s="210"/>
      <c r="B27" s="210" t="s">
        <v>193</v>
      </c>
      <c r="C27" s="210"/>
      <c r="D27" s="207"/>
      <c r="E27" s="54" t="s">
        <v>204</v>
      </c>
      <c r="F27" s="222"/>
      <c r="G27" s="207"/>
      <c r="H27" s="223"/>
      <c r="I27" s="211"/>
      <c r="J27" s="211"/>
      <c r="K27" s="212"/>
      <c r="L27" s="212"/>
      <c r="M27" s="32"/>
      <c r="N27" s="213"/>
      <c r="O27" s="213"/>
      <c r="P27" s="213"/>
      <c r="Q27" s="213"/>
      <c r="R27" s="34"/>
    </row>
    <row r="28" spans="1:18" ht="22.5" customHeight="1" x14ac:dyDescent="0.2">
      <c r="A28" s="210"/>
      <c r="B28" s="210" t="s">
        <v>194</v>
      </c>
      <c r="C28" s="210"/>
      <c r="D28" s="207"/>
      <c r="E28" s="54" t="s">
        <v>205</v>
      </c>
      <c r="F28" s="222"/>
      <c r="G28" s="207"/>
      <c r="H28" s="223"/>
      <c r="I28" s="211"/>
      <c r="J28" s="211"/>
      <c r="K28" s="212"/>
      <c r="L28" s="212"/>
      <c r="M28" s="32"/>
      <c r="N28" s="213"/>
      <c r="O28" s="213"/>
      <c r="P28" s="213"/>
      <c r="Q28" s="213"/>
      <c r="R28" s="34"/>
    </row>
  </sheetData>
  <mergeCells count="4">
    <mergeCell ref="A4:P4"/>
    <mergeCell ref="A2:P2"/>
    <mergeCell ref="A17:R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2"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2020-12-11T16:09:26Z</dcterms:created>
  <dcterms:modified xsi:type="dcterms:W3CDTF">2020-12-11T16:09:28Z</dcterms:modified>
</cp:coreProperties>
</file>